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INTERVENCION\CONTRATOS MENORES\CONTRATOS MENORES 2019\"/>
    </mc:Choice>
  </mc:AlternateContent>
  <bookViews>
    <workbookView xWindow="240" yWindow="110" windowWidth="18780" windowHeight="11640" tabRatio="663" firstSheet="2" activeTab="2"/>
  </bookViews>
  <sheets>
    <sheet name="Hoja1" sheetId="7" state="hidden" r:id="rId1"/>
    <sheet name="OPERACIONES SICALWIN" sheetId="3" state="hidden" r:id="rId2"/>
    <sheet name="PROCEDIMIENTO-AREA" sheetId="13" r:id="rId3"/>
    <sheet name="MENOR-AREA" sheetId="14" r:id="rId4"/>
    <sheet name="MENOR SERVICIOS" sheetId="15" r:id="rId5"/>
    <sheet name="MENOR SUMINISTROS" sheetId="19" r:id="rId6"/>
    <sheet name="MENOR OTROS" sheetId="16" r:id="rId7"/>
  </sheets>
  <definedNames>
    <definedName name="_xlnm.Print_Titles" localSheetId="4">'MENOR SERVICIOS'!$1:$1</definedName>
    <definedName name="_xlnm.Print_Titles" localSheetId="5">'MENOR SUMINISTROS'!$1:$1</definedName>
    <definedName name="_xlnm.Print_Titles" localSheetId="3">'MENOR-AREA'!$6:$6</definedName>
  </definedNames>
  <calcPr calcId="162913"/>
  <pivotCaches>
    <pivotCache cacheId="0" r:id="rId8"/>
  </pivotCaches>
</workbook>
</file>

<file path=xl/calcChain.xml><?xml version="1.0" encoding="utf-8"?>
<calcChain xmlns="http://schemas.openxmlformats.org/spreadsheetml/2006/main">
  <c r="D164" i="19" l="1"/>
  <c r="E164" i="19"/>
  <c r="F164" i="19"/>
  <c r="G164" i="19"/>
  <c r="H164" i="19"/>
  <c r="I164" i="19"/>
  <c r="J164" i="19"/>
  <c r="K164" i="19"/>
  <c r="C6" i="16"/>
  <c r="D6" i="16"/>
  <c r="E6" i="16"/>
  <c r="F6" i="16"/>
  <c r="B6" i="16"/>
  <c r="G2" i="16"/>
  <c r="G6" i="16" s="1"/>
  <c r="G3" i="16"/>
  <c r="G4" i="16"/>
  <c r="G5" i="16"/>
  <c r="C164" i="19" l="1"/>
  <c r="B164" i="19"/>
  <c r="K163" i="19"/>
  <c r="K162" i="19"/>
  <c r="K161" i="19"/>
  <c r="K160" i="19"/>
  <c r="K159" i="19"/>
  <c r="K158" i="19"/>
  <c r="K157" i="19"/>
  <c r="K156" i="19"/>
  <c r="K155" i="19"/>
  <c r="K154" i="19"/>
  <c r="K153" i="19"/>
  <c r="K152" i="19"/>
  <c r="K151" i="19"/>
  <c r="K150" i="19"/>
  <c r="K149" i="19"/>
  <c r="K148" i="19"/>
  <c r="K147" i="19"/>
  <c r="K146" i="19"/>
  <c r="K145" i="19"/>
  <c r="K144" i="19"/>
  <c r="K143" i="19"/>
  <c r="K142" i="19"/>
  <c r="K141" i="19"/>
  <c r="K140" i="19"/>
  <c r="K139" i="19"/>
  <c r="K138" i="19"/>
  <c r="K137" i="19"/>
  <c r="K136" i="19"/>
  <c r="K135" i="19"/>
  <c r="K134" i="19"/>
  <c r="K133" i="19"/>
  <c r="K132" i="19"/>
  <c r="K131" i="19"/>
  <c r="K130" i="19"/>
  <c r="K129" i="19"/>
  <c r="K128" i="19"/>
  <c r="K127" i="19"/>
  <c r="K126" i="19"/>
  <c r="K125" i="19"/>
  <c r="K124" i="19"/>
  <c r="K123" i="19"/>
  <c r="K122" i="19"/>
  <c r="K121" i="19"/>
  <c r="K120" i="19"/>
  <c r="K119" i="19"/>
  <c r="K118" i="19"/>
  <c r="K117" i="19"/>
  <c r="K116" i="19"/>
  <c r="K115" i="19"/>
  <c r="K114" i="19"/>
  <c r="K113" i="19"/>
  <c r="K112" i="19"/>
  <c r="K111" i="19"/>
  <c r="K110" i="19"/>
  <c r="K109" i="19"/>
  <c r="K108" i="19"/>
  <c r="K107" i="19"/>
  <c r="K106" i="19"/>
  <c r="K105" i="19"/>
  <c r="K104" i="19"/>
  <c r="K103" i="19"/>
  <c r="K102" i="19"/>
  <c r="K101" i="19"/>
  <c r="K100" i="19"/>
  <c r="K99" i="19"/>
  <c r="K98" i="19"/>
  <c r="K97" i="19"/>
  <c r="K96" i="19"/>
  <c r="K95" i="19"/>
  <c r="K94" i="19"/>
  <c r="K93" i="19"/>
  <c r="K92" i="19"/>
  <c r="K91" i="19"/>
  <c r="K90" i="19"/>
  <c r="K89" i="19"/>
  <c r="K88" i="19"/>
  <c r="K87" i="19"/>
  <c r="K86" i="19"/>
  <c r="K85" i="19"/>
  <c r="K84" i="19"/>
  <c r="K83" i="19"/>
  <c r="K82" i="19"/>
  <c r="K81" i="19"/>
  <c r="K80" i="19"/>
  <c r="K79" i="19"/>
  <c r="K78" i="19"/>
  <c r="K77" i="19"/>
  <c r="K76" i="19"/>
  <c r="K75" i="19"/>
  <c r="K74" i="19"/>
  <c r="K73" i="19"/>
  <c r="K72" i="19"/>
  <c r="K71" i="19"/>
  <c r="K70" i="19"/>
  <c r="K69" i="19"/>
  <c r="K68" i="19"/>
  <c r="K67" i="19"/>
  <c r="K66" i="19"/>
  <c r="K65" i="19"/>
  <c r="K64" i="19"/>
  <c r="K63" i="19"/>
  <c r="K62" i="19"/>
  <c r="K61" i="19"/>
  <c r="K60" i="19"/>
  <c r="K59" i="19"/>
  <c r="K58" i="19"/>
  <c r="K57" i="19"/>
  <c r="K56" i="19"/>
  <c r="K55" i="19"/>
  <c r="K54" i="19"/>
  <c r="K53" i="19"/>
  <c r="K52" i="19"/>
  <c r="K51" i="19"/>
  <c r="K50" i="19"/>
  <c r="K49" i="19"/>
  <c r="K48" i="19"/>
  <c r="K47" i="19"/>
  <c r="K46" i="19"/>
  <c r="K45" i="19"/>
  <c r="K44" i="19"/>
  <c r="K43" i="19"/>
  <c r="K42" i="19"/>
  <c r="K41" i="19"/>
  <c r="K40" i="19"/>
  <c r="K39" i="19"/>
  <c r="K38" i="19"/>
  <c r="K37" i="19"/>
  <c r="K36" i="19"/>
  <c r="K35" i="19"/>
  <c r="K34" i="19"/>
  <c r="K33" i="19"/>
  <c r="K32" i="19"/>
  <c r="K31" i="19"/>
  <c r="K30" i="19"/>
  <c r="K29" i="19"/>
  <c r="K28" i="19"/>
  <c r="K27" i="19"/>
  <c r="K26" i="19"/>
  <c r="K25" i="19"/>
  <c r="K24" i="19"/>
  <c r="K23" i="19"/>
  <c r="K22" i="19"/>
  <c r="K21" i="19"/>
  <c r="K20" i="19"/>
  <c r="K19" i="19"/>
  <c r="K18" i="19"/>
  <c r="K17" i="19"/>
  <c r="K16" i="19"/>
  <c r="K15" i="19"/>
  <c r="K14" i="19"/>
  <c r="K13" i="19"/>
  <c r="K12" i="19"/>
  <c r="K11" i="19"/>
  <c r="K10" i="19"/>
  <c r="K9" i="19"/>
  <c r="K8" i="19"/>
  <c r="K7" i="19"/>
  <c r="K6" i="19"/>
  <c r="K5" i="19"/>
  <c r="K4" i="19"/>
  <c r="K3" i="19"/>
  <c r="K2" i="19"/>
  <c r="J226" i="15"/>
  <c r="I226" i="15"/>
  <c r="H226" i="15"/>
  <c r="G226" i="15"/>
  <c r="F226" i="15"/>
  <c r="E226" i="15"/>
  <c r="D226" i="15"/>
  <c r="C226" i="15"/>
  <c r="B226" i="15"/>
  <c r="K225" i="15"/>
  <c r="K224" i="15"/>
  <c r="K223" i="15"/>
  <c r="K222" i="15"/>
  <c r="K221" i="15"/>
  <c r="K220" i="15"/>
  <c r="K219" i="15"/>
  <c r="K218" i="15"/>
  <c r="K217" i="15"/>
  <c r="K216" i="15"/>
  <c r="K215" i="15"/>
  <c r="K214" i="15"/>
  <c r="K213" i="15"/>
  <c r="K212" i="15"/>
  <c r="K211" i="15"/>
  <c r="K210" i="15"/>
  <c r="K209" i="15"/>
  <c r="K208" i="15"/>
  <c r="K207" i="15"/>
  <c r="K206" i="15"/>
  <c r="K205" i="15"/>
  <c r="K204" i="15"/>
  <c r="K203" i="15"/>
  <c r="K202" i="15"/>
  <c r="K201" i="15"/>
  <c r="K200" i="15"/>
  <c r="K199" i="15"/>
  <c r="K198" i="15"/>
  <c r="K197" i="15"/>
  <c r="K196" i="15"/>
  <c r="K195" i="15"/>
  <c r="K194" i="15"/>
  <c r="K193" i="15"/>
  <c r="K192" i="15"/>
  <c r="K191" i="15"/>
  <c r="K190" i="15"/>
  <c r="K189" i="15"/>
  <c r="K188" i="15"/>
  <c r="K187" i="15"/>
  <c r="K186" i="15"/>
  <c r="K185" i="15"/>
  <c r="K184" i="15"/>
  <c r="K183" i="15"/>
  <c r="K182" i="15"/>
  <c r="K181" i="15"/>
  <c r="K180" i="15"/>
  <c r="K179" i="15"/>
  <c r="K178" i="15"/>
  <c r="K177" i="15"/>
  <c r="K176" i="15"/>
  <c r="K175" i="15"/>
  <c r="K174" i="15"/>
  <c r="K173" i="15"/>
  <c r="K172" i="15"/>
  <c r="K171" i="15"/>
  <c r="K170" i="15"/>
  <c r="K169" i="15"/>
  <c r="K168" i="15"/>
  <c r="K167" i="15"/>
  <c r="K166" i="15"/>
  <c r="K165" i="15"/>
  <c r="K164" i="15"/>
  <c r="K163" i="15"/>
  <c r="K162" i="15"/>
  <c r="K161" i="15"/>
  <c r="K160" i="15"/>
  <c r="K159" i="15"/>
  <c r="K158" i="15"/>
  <c r="K157" i="15"/>
  <c r="K156" i="15"/>
  <c r="K155" i="15"/>
  <c r="K154" i="15"/>
  <c r="K153" i="15"/>
  <c r="K152" i="15"/>
  <c r="K151" i="15"/>
  <c r="K150" i="15"/>
  <c r="K149" i="15"/>
  <c r="K148" i="15"/>
  <c r="K147" i="15"/>
  <c r="K146" i="15"/>
  <c r="K145" i="15"/>
  <c r="K144" i="15"/>
  <c r="K143" i="15"/>
  <c r="K142" i="15"/>
  <c r="K141" i="15"/>
  <c r="K140" i="15"/>
  <c r="K139" i="15"/>
  <c r="K138" i="15"/>
  <c r="K137" i="15"/>
  <c r="K136" i="15"/>
  <c r="K135" i="15"/>
  <c r="K134" i="15"/>
  <c r="K133" i="15"/>
  <c r="K132" i="15"/>
  <c r="K131" i="15"/>
  <c r="K130" i="15"/>
  <c r="K129" i="15"/>
  <c r="K128" i="15"/>
  <c r="K127" i="15"/>
  <c r="K126" i="15"/>
  <c r="K125" i="15"/>
  <c r="K124" i="15"/>
  <c r="K123" i="15"/>
  <c r="K122" i="15"/>
  <c r="K121" i="15"/>
  <c r="K120" i="15"/>
  <c r="K119" i="15"/>
  <c r="K118" i="15"/>
  <c r="K117" i="15"/>
  <c r="K116" i="15"/>
  <c r="K115" i="15"/>
  <c r="K114" i="15"/>
  <c r="K113" i="15"/>
  <c r="K112" i="15"/>
  <c r="K111" i="15"/>
  <c r="K110" i="15"/>
  <c r="K109" i="15"/>
  <c r="K108" i="15"/>
  <c r="K107" i="15"/>
  <c r="K106" i="15"/>
  <c r="K105" i="15"/>
  <c r="K104" i="15"/>
  <c r="K103" i="15"/>
  <c r="K102" i="15"/>
  <c r="K101" i="15"/>
  <c r="K100" i="15"/>
  <c r="K99" i="15"/>
  <c r="K98" i="15"/>
  <c r="K97" i="15"/>
  <c r="K96" i="15"/>
  <c r="K95" i="15"/>
  <c r="K94" i="15"/>
  <c r="K93" i="15"/>
  <c r="K92" i="15"/>
  <c r="K91" i="15"/>
  <c r="K90" i="15"/>
  <c r="K89" i="15"/>
  <c r="K88" i="15"/>
  <c r="K87" i="15"/>
  <c r="K86" i="15"/>
  <c r="K85" i="15"/>
  <c r="K84" i="15"/>
  <c r="K83" i="15"/>
  <c r="K82" i="15"/>
  <c r="K81" i="15"/>
  <c r="K80" i="15"/>
  <c r="K79" i="15"/>
  <c r="K78" i="15"/>
  <c r="K77" i="15"/>
  <c r="K76" i="15"/>
  <c r="K75" i="15"/>
  <c r="K74" i="15"/>
  <c r="K73" i="15"/>
  <c r="K72" i="15"/>
  <c r="K71" i="15"/>
  <c r="K70" i="15"/>
  <c r="K69" i="15"/>
  <c r="K68" i="15"/>
  <c r="K67" i="15"/>
  <c r="K66" i="15"/>
  <c r="K65" i="15"/>
  <c r="K64" i="15"/>
  <c r="K63" i="15"/>
  <c r="K62" i="15"/>
  <c r="K61" i="15"/>
  <c r="K60" i="15"/>
  <c r="K59" i="15"/>
  <c r="K58" i="15"/>
  <c r="K57" i="15"/>
  <c r="K56" i="15"/>
  <c r="K55" i="15"/>
  <c r="K54" i="15"/>
  <c r="K53" i="15"/>
  <c r="K52" i="15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K13" i="15"/>
  <c r="K12" i="15"/>
  <c r="K11" i="15"/>
  <c r="K10" i="15"/>
  <c r="K9" i="15"/>
  <c r="K8" i="15"/>
  <c r="K7" i="15"/>
  <c r="K6" i="15"/>
  <c r="K5" i="15"/>
  <c r="K4" i="15"/>
  <c r="K3" i="15"/>
  <c r="K2" i="15"/>
  <c r="K226" i="15" s="1"/>
  <c r="W1579" i="3"/>
  <c r="V1579" i="3"/>
  <c r="U1579" i="3"/>
  <c r="T1579" i="3"/>
  <c r="S1579" i="3"/>
  <c r="R1579" i="3"/>
  <c r="P1579" i="3"/>
  <c r="W1578" i="3"/>
  <c r="V1578" i="3"/>
  <c r="U1578" i="3"/>
  <c r="T1578" i="3"/>
  <c r="S1578" i="3"/>
  <c r="R1578" i="3"/>
  <c r="P1578" i="3"/>
  <c r="W1577" i="3"/>
  <c r="V1577" i="3"/>
  <c r="U1577" i="3"/>
  <c r="T1577" i="3"/>
  <c r="S1577" i="3"/>
  <c r="R1577" i="3"/>
  <c r="P1577" i="3"/>
  <c r="W1576" i="3"/>
  <c r="V1576" i="3"/>
  <c r="U1576" i="3"/>
  <c r="T1576" i="3"/>
  <c r="S1576" i="3"/>
  <c r="R1576" i="3"/>
  <c r="P1576" i="3"/>
  <c r="W1575" i="3"/>
  <c r="V1575" i="3"/>
  <c r="U1575" i="3"/>
  <c r="T1575" i="3"/>
  <c r="S1575" i="3"/>
  <c r="R1575" i="3"/>
  <c r="P1575" i="3"/>
  <c r="W1574" i="3"/>
  <c r="V1574" i="3"/>
  <c r="U1574" i="3"/>
  <c r="T1574" i="3"/>
  <c r="S1574" i="3"/>
  <c r="R1574" i="3"/>
  <c r="P1574" i="3"/>
  <c r="W1573" i="3"/>
  <c r="V1573" i="3"/>
  <c r="U1573" i="3"/>
  <c r="T1573" i="3"/>
  <c r="S1573" i="3"/>
  <c r="R1573" i="3"/>
  <c r="P1573" i="3"/>
  <c r="W1572" i="3"/>
  <c r="V1572" i="3"/>
  <c r="U1572" i="3"/>
  <c r="T1572" i="3"/>
  <c r="S1572" i="3"/>
  <c r="R1572" i="3"/>
  <c r="P1572" i="3"/>
  <c r="W1571" i="3"/>
  <c r="V1571" i="3"/>
  <c r="U1571" i="3"/>
  <c r="T1571" i="3"/>
  <c r="S1571" i="3"/>
  <c r="R1571" i="3"/>
  <c r="P1571" i="3"/>
  <c r="W1570" i="3"/>
  <c r="V1570" i="3"/>
  <c r="U1570" i="3"/>
  <c r="T1570" i="3"/>
  <c r="S1570" i="3"/>
  <c r="R1570" i="3"/>
  <c r="P1570" i="3"/>
  <c r="W1569" i="3"/>
  <c r="V1569" i="3"/>
  <c r="U1569" i="3"/>
  <c r="T1569" i="3"/>
  <c r="S1569" i="3"/>
  <c r="R1569" i="3"/>
  <c r="P1569" i="3"/>
  <c r="W1568" i="3"/>
  <c r="V1568" i="3"/>
  <c r="U1568" i="3"/>
  <c r="T1568" i="3"/>
  <c r="S1568" i="3"/>
  <c r="R1568" i="3"/>
  <c r="P1568" i="3"/>
  <c r="W1567" i="3"/>
  <c r="V1567" i="3"/>
  <c r="U1567" i="3"/>
  <c r="T1567" i="3"/>
  <c r="S1567" i="3"/>
  <c r="R1567" i="3"/>
  <c r="P1567" i="3"/>
  <c r="W1566" i="3"/>
  <c r="V1566" i="3"/>
  <c r="U1566" i="3"/>
  <c r="T1566" i="3"/>
  <c r="S1566" i="3"/>
  <c r="R1566" i="3"/>
  <c r="P1566" i="3"/>
  <c r="W1565" i="3"/>
  <c r="V1565" i="3"/>
  <c r="U1565" i="3"/>
  <c r="T1565" i="3"/>
  <c r="S1565" i="3"/>
  <c r="R1565" i="3"/>
  <c r="P1565" i="3"/>
  <c r="W1564" i="3"/>
  <c r="V1564" i="3"/>
  <c r="U1564" i="3"/>
  <c r="T1564" i="3"/>
  <c r="S1564" i="3"/>
  <c r="R1564" i="3"/>
  <c r="P1564" i="3"/>
  <c r="W1563" i="3"/>
  <c r="V1563" i="3"/>
  <c r="U1563" i="3"/>
  <c r="T1563" i="3"/>
  <c r="S1563" i="3"/>
  <c r="R1563" i="3"/>
  <c r="P1563" i="3"/>
  <c r="W1562" i="3"/>
  <c r="V1562" i="3"/>
  <c r="U1562" i="3"/>
  <c r="T1562" i="3"/>
  <c r="S1562" i="3"/>
  <c r="R1562" i="3"/>
  <c r="P1562" i="3"/>
  <c r="W1561" i="3"/>
  <c r="V1561" i="3"/>
  <c r="U1561" i="3"/>
  <c r="T1561" i="3"/>
  <c r="S1561" i="3"/>
  <c r="R1561" i="3"/>
  <c r="P1561" i="3"/>
  <c r="W1560" i="3"/>
  <c r="V1560" i="3"/>
  <c r="U1560" i="3"/>
  <c r="T1560" i="3"/>
  <c r="S1560" i="3"/>
  <c r="R1560" i="3"/>
  <c r="P1560" i="3"/>
  <c r="W1559" i="3"/>
  <c r="V1559" i="3"/>
  <c r="U1559" i="3"/>
  <c r="T1559" i="3"/>
  <c r="S1559" i="3"/>
  <c r="R1559" i="3"/>
  <c r="P1559" i="3"/>
  <c r="W1558" i="3"/>
  <c r="V1558" i="3"/>
  <c r="U1558" i="3"/>
  <c r="T1558" i="3"/>
  <c r="S1558" i="3"/>
  <c r="R1558" i="3"/>
  <c r="P1558" i="3"/>
  <c r="W1557" i="3"/>
  <c r="V1557" i="3"/>
  <c r="U1557" i="3"/>
  <c r="T1557" i="3"/>
  <c r="S1557" i="3"/>
  <c r="R1557" i="3"/>
  <c r="P1557" i="3"/>
  <c r="W1556" i="3"/>
  <c r="V1556" i="3"/>
  <c r="U1556" i="3"/>
  <c r="T1556" i="3"/>
  <c r="S1556" i="3"/>
  <c r="R1556" i="3"/>
  <c r="P1556" i="3"/>
  <c r="W1555" i="3"/>
  <c r="V1555" i="3"/>
  <c r="U1555" i="3"/>
  <c r="T1555" i="3"/>
  <c r="S1555" i="3"/>
  <c r="R1555" i="3"/>
  <c r="P1555" i="3"/>
  <c r="W1554" i="3"/>
  <c r="V1554" i="3"/>
  <c r="U1554" i="3"/>
  <c r="T1554" i="3"/>
  <c r="S1554" i="3"/>
  <c r="R1554" i="3"/>
  <c r="P1554" i="3"/>
  <c r="W1553" i="3"/>
  <c r="V1553" i="3"/>
  <c r="U1553" i="3"/>
  <c r="T1553" i="3"/>
  <c r="S1553" i="3"/>
  <c r="R1553" i="3"/>
  <c r="P1553" i="3"/>
  <c r="W1552" i="3"/>
  <c r="V1552" i="3"/>
  <c r="U1552" i="3"/>
  <c r="T1552" i="3"/>
  <c r="S1552" i="3"/>
  <c r="R1552" i="3"/>
  <c r="P1552" i="3"/>
  <c r="W1551" i="3"/>
  <c r="V1551" i="3"/>
  <c r="U1551" i="3"/>
  <c r="T1551" i="3"/>
  <c r="S1551" i="3"/>
  <c r="R1551" i="3"/>
  <c r="P1551" i="3"/>
  <c r="W1550" i="3"/>
  <c r="V1550" i="3"/>
  <c r="U1550" i="3"/>
  <c r="T1550" i="3"/>
  <c r="S1550" i="3"/>
  <c r="R1550" i="3"/>
  <c r="P1550" i="3"/>
  <c r="W1549" i="3"/>
  <c r="V1549" i="3"/>
  <c r="U1549" i="3"/>
  <c r="T1549" i="3"/>
  <c r="S1549" i="3"/>
  <c r="R1549" i="3"/>
  <c r="P1549" i="3"/>
  <c r="W1548" i="3"/>
  <c r="V1548" i="3"/>
  <c r="U1548" i="3"/>
  <c r="T1548" i="3"/>
  <c r="S1548" i="3"/>
  <c r="R1548" i="3"/>
  <c r="P1548" i="3"/>
  <c r="W1547" i="3"/>
  <c r="V1547" i="3"/>
  <c r="U1547" i="3"/>
  <c r="T1547" i="3"/>
  <c r="S1547" i="3"/>
  <c r="R1547" i="3"/>
  <c r="P1547" i="3"/>
  <c r="W1546" i="3"/>
  <c r="V1546" i="3"/>
  <c r="U1546" i="3"/>
  <c r="T1546" i="3"/>
  <c r="S1546" i="3"/>
  <c r="R1546" i="3"/>
  <c r="P1546" i="3"/>
  <c r="W1545" i="3"/>
  <c r="V1545" i="3"/>
  <c r="U1545" i="3"/>
  <c r="T1545" i="3"/>
  <c r="S1545" i="3"/>
  <c r="R1545" i="3"/>
  <c r="P1545" i="3"/>
  <c r="W1544" i="3"/>
  <c r="V1544" i="3"/>
  <c r="U1544" i="3"/>
  <c r="T1544" i="3"/>
  <c r="S1544" i="3"/>
  <c r="R1544" i="3"/>
  <c r="P1544" i="3"/>
  <c r="W1543" i="3"/>
  <c r="V1543" i="3"/>
  <c r="U1543" i="3"/>
  <c r="T1543" i="3"/>
  <c r="S1543" i="3"/>
  <c r="R1543" i="3"/>
  <c r="P1543" i="3"/>
  <c r="W1542" i="3"/>
  <c r="V1542" i="3"/>
  <c r="U1542" i="3"/>
  <c r="T1542" i="3"/>
  <c r="S1542" i="3"/>
  <c r="R1542" i="3"/>
  <c r="P1542" i="3"/>
  <c r="W1541" i="3"/>
  <c r="V1541" i="3"/>
  <c r="U1541" i="3"/>
  <c r="T1541" i="3"/>
  <c r="S1541" i="3"/>
  <c r="R1541" i="3"/>
  <c r="P1541" i="3"/>
  <c r="W1540" i="3"/>
  <c r="V1540" i="3"/>
  <c r="U1540" i="3"/>
  <c r="T1540" i="3"/>
  <c r="S1540" i="3"/>
  <c r="R1540" i="3"/>
  <c r="P1540" i="3"/>
  <c r="W1539" i="3"/>
  <c r="V1539" i="3"/>
  <c r="U1539" i="3"/>
  <c r="T1539" i="3"/>
  <c r="S1539" i="3"/>
  <c r="R1539" i="3"/>
  <c r="P1539" i="3"/>
  <c r="W1538" i="3"/>
  <c r="V1538" i="3"/>
  <c r="U1538" i="3"/>
  <c r="T1538" i="3"/>
  <c r="S1538" i="3"/>
  <c r="R1538" i="3"/>
  <c r="P1538" i="3"/>
  <c r="W1537" i="3"/>
  <c r="V1537" i="3"/>
  <c r="U1537" i="3"/>
  <c r="T1537" i="3"/>
  <c r="S1537" i="3"/>
  <c r="R1537" i="3"/>
  <c r="P1537" i="3"/>
  <c r="W1536" i="3"/>
  <c r="V1536" i="3"/>
  <c r="U1536" i="3"/>
  <c r="T1536" i="3"/>
  <c r="S1536" i="3"/>
  <c r="R1536" i="3"/>
  <c r="P1536" i="3"/>
  <c r="W1535" i="3"/>
  <c r="V1535" i="3"/>
  <c r="U1535" i="3"/>
  <c r="T1535" i="3"/>
  <c r="S1535" i="3"/>
  <c r="R1535" i="3"/>
  <c r="P1535" i="3"/>
  <c r="W1534" i="3"/>
  <c r="V1534" i="3"/>
  <c r="U1534" i="3"/>
  <c r="T1534" i="3"/>
  <c r="S1534" i="3"/>
  <c r="R1534" i="3"/>
  <c r="P1534" i="3"/>
  <c r="W1533" i="3"/>
  <c r="V1533" i="3"/>
  <c r="U1533" i="3"/>
  <c r="T1533" i="3"/>
  <c r="S1533" i="3"/>
  <c r="R1533" i="3"/>
  <c r="P1533" i="3"/>
  <c r="W1532" i="3"/>
  <c r="V1532" i="3"/>
  <c r="U1532" i="3"/>
  <c r="T1532" i="3"/>
  <c r="S1532" i="3"/>
  <c r="R1532" i="3"/>
  <c r="P1532" i="3"/>
  <c r="W1531" i="3"/>
  <c r="V1531" i="3"/>
  <c r="U1531" i="3"/>
  <c r="T1531" i="3"/>
  <c r="S1531" i="3"/>
  <c r="R1531" i="3"/>
  <c r="P1531" i="3"/>
  <c r="W1530" i="3"/>
  <c r="V1530" i="3"/>
  <c r="U1530" i="3"/>
  <c r="T1530" i="3"/>
  <c r="S1530" i="3"/>
  <c r="R1530" i="3"/>
  <c r="P1530" i="3"/>
  <c r="W1529" i="3"/>
  <c r="V1529" i="3"/>
  <c r="U1529" i="3"/>
  <c r="T1529" i="3"/>
  <c r="S1529" i="3"/>
  <c r="R1529" i="3"/>
  <c r="P1529" i="3"/>
  <c r="W1528" i="3"/>
  <c r="V1528" i="3"/>
  <c r="U1528" i="3"/>
  <c r="T1528" i="3"/>
  <c r="S1528" i="3"/>
  <c r="R1528" i="3"/>
  <c r="P1528" i="3"/>
  <c r="W1527" i="3"/>
  <c r="V1527" i="3"/>
  <c r="U1527" i="3"/>
  <c r="T1527" i="3"/>
  <c r="S1527" i="3"/>
  <c r="R1527" i="3"/>
  <c r="P1527" i="3"/>
  <c r="W1526" i="3"/>
  <c r="V1526" i="3"/>
  <c r="U1526" i="3"/>
  <c r="T1526" i="3"/>
  <c r="S1526" i="3"/>
  <c r="R1526" i="3"/>
  <c r="P1526" i="3"/>
  <c r="W1525" i="3"/>
  <c r="V1525" i="3"/>
  <c r="U1525" i="3"/>
  <c r="T1525" i="3"/>
  <c r="S1525" i="3"/>
  <c r="R1525" i="3"/>
  <c r="P1525" i="3"/>
  <c r="W1524" i="3"/>
  <c r="V1524" i="3"/>
  <c r="U1524" i="3"/>
  <c r="T1524" i="3"/>
  <c r="S1524" i="3"/>
  <c r="R1524" i="3"/>
  <c r="P1524" i="3"/>
  <c r="W1523" i="3"/>
  <c r="V1523" i="3"/>
  <c r="U1523" i="3"/>
  <c r="T1523" i="3"/>
  <c r="S1523" i="3"/>
  <c r="R1523" i="3"/>
  <c r="P1523" i="3"/>
  <c r="W1522" i="3"/>
  <c r="V1522" i="3"/>
  <c r="U1522" i="3"/>
  <c r="T1522" i="3"/>
  <c r="S1522" i="3"/>
  <c r="R1522" i="3"/>
  <c r="P1522" i="3"/>
  <c r="W1521" i="3"/>
  <c r="V1521" i="3"/>
  <c r="U1521" i="3"/>
  <c r="T1521" i="3"/>
  <c r="S1521" i="3"/>
  <c r="R1521" i="3"/>
  <c r="P1521" i="3"/>
  <c r="W1520" i="3"/>
  <c r="V1520" i="3"/>
  <c r="U1520" i="3"/>
  <c r="T1520" i="3"/>
  <c r="S1520" i="3"/>
  <c r="R1520" i="3"/>
  <c r="P1520" i="3"/>
  <c r="W1519" i="3"/>
  <c r="V1519" i="3"/>
  <c r="U1519" i="3"/>
  <c r="T1519" i="3"/>
  <c r="S1519" i="3"/>
  <c r="R1519" i="3"/>
  <c r="P1519" i="3"/>
  <c r="W1518" i="3"/>
  <c r="V1518" i="3"/>
  <c r="U1518" i="3"/>
  <c r="T1518" i="3"/>
  <c r="S1518" i="3"/>
  <c r="R1518" i="3"/>
  <c r="P1518" i="3"/>
  <c r="W1517" i="3"/>
  <c r="V1517" i="3"/>
  <c r="U1517" i="3"/>
  <c r="T1517" i="3"/>
  <c r="S1517" i="3"/>
  <c r="R1517" i="3"/>
  <c r="P1517" i="3"/>
  <c r="W1516" i="3"/>
  <c r="V1516" i="3"/>
  <c r="U1516" i="3"/>
  <c r="T1516" i="3"/>
  <c r="S1516" i="3"/>
  <c r="R1516" i="3"/>
  <c r="P1516" i="3"/>
  <c r="W1515" i="3"/>
  <c r="V1515" i="3"/>
  <c r="U1515" i="3"/>
  <c r="T1515" i="3"/>
  <c r="S1515" i="3"/>
  <c r="R1515" i="3"/>
  <c r="P1515" i="3"/>
  <c r="W1514" i="3"/>
  <c r="V1514" i="3"/>
  <c r="U1514" i="3"/>
  <c r="T1514" i="3"/>
  <c r="S1514" i="3"/>
  <c r="R1514" i="3"/>
  <c r="P1514" i="3"/>
  <c r="W1513" i="3"/>
  <c r="V1513" i="3"/>
  <c r="U1513" i="3"/>
  <c r="T1513" i="3"/>
  <c r="S1513" i="3"/>
  <c r="R1513" i="3"/>
  <c r="P1513" i="3"/>
  <c r="W1512" i="3"/>
  <c r="V1512" i="3"/>
  <c r="U1512" i="3"/>
  <c r="T1512" i="3"/>
  <c r="S1512" i="3"/>
  <c r="R1512" i="3"/>
  <c r="P1512" i="3"/>
  <c r="W1511" i="3"/>
  <c r="V1511" i="3"/>
  <c r="U1511" i="3"/>
  <c r="T1511" i="3"/>
  <c r="S1511" i="3"/>
  <c r="R1511" i="3"/>
  <c r="P1511" i="3"/>
  <c r="W1510" i="3"/>
  <c r="V1510" i="3"/>
  <c r="U1510" i="3"/>
  <c r="T1510" i="3"/>
  <c r="S1510" i="3"/>
  <c r="R1510" i="3"/>
  <c r="P1510" i="3"/>
  <c r="W1509" i="3"/>
  <c r="V1509" i="3"/>
  <c r="U1509" i="3"/>
  <c r="T1509" i="3"/>
  <c r="S1509" i="3"/>
  <c r="R1509" i="3"/>
  <c r="P1509" i="3"/>
  <c r="W1508" i="3"/>
  <c r="V1508" i="3"/>
  <c r="U1508" i="3"/>
  <c r="T1508" i="3"/>
  <c r="S1508" i="3"/>
  <c r="R1508" i="3"/>
  <c r="P1508" i="3"/>
  <c r="W1507" i="3"/>
  <c r="V1507" i="3"/>
  <c r="U1507" i="3"/>
  <c r="T1507" i="3"/>
  <c r="S1507" i="3"/>
  <c r="R1507" i="3"/>
  <c r="P1507" i="3"/>
  <c r="W1506" i="3"/>
  <c r="V1506" i="3"/>
  <c r="U1506" i="3"/>
  <c r="T1506" i="3"/>
  <c r="S1506" i="3"/>
  <c r="R1506" i="3"/>
  <c r="P1506" i="3"/>
  <c r="W1505" i="3"/>
  <c r="V1505" i="3"/>
  <c r="U1505" i="3"/>
  <c r="T1505" i="3"/>
  <c r="S1505" i="3"/>
  <c r="R1505" i="3"/>
  <c r="P1505" i="3"/>
  <c r="W1504" i="3"/>
  <c r="V1504" i="3"/>
  <c r="U1504" i="3"/>
  <c r="T1504" i="3"/>
  <c r="S1504" i="3"/>
  <c r="R1504" i="3"/>
  <c r="P1504" i="3"/>
  <c r="W1503" i="3"/>
  <c r="V1503" i="3"/>
  <c r="U1503" i="3"/>
  <c r="T1503" i="3"/>
  <c r="S1503" i="3"/>
  <c r="R1503" i="3"/>
  <c r="P1503" i="3"/>
  <c r="W1502" i="3"/>
  <c r="V1502" i="3"/>
  <c r="U1502" i="3"/>
  <c r="T1502" i="3"/>
  <c r="S1502" i="3"/>
  <c r="R1502" i="3"/>
  <c r="P1502" i="3"/>
  <c r="W1501" i="3"/>
  <c r="V1501" i="3"/>
  <c r="U1501" i="3"/>
  <c r="T1501" i="3"/>
  <c r="S1501" i="3"/>
  <c r="R1501" i="3"/>
  <c r="P1501" i="3"/>
  <c r="W1500" i="3"/>
  <c r="V1500" i="3"/>
  <c r="U1500" i="3"/>
  <c r="T1500" i="3"/>
  <c r="S1500" i="3"/>
  <c r="R1500" i="3"/>
  <c r="P1500" i="3"/>
  <c r="W1499" i="3"/>
  <c r="V1499" i="3"/>
  <c r="U1499" i="3"/>
  <c r="T1499" i="3"/>
  <c r="S1499" i="3"/>
  <c r="R1499" i="3"/>
  <c r="P1499" i="3"/>
  <c r="W1498" i="3"/>
  <c r="V1498" i="3"/>
  <c r="U1498" i="3"/>
  <c r="T1498" i="3"/>
  <c r="S1498" i="3"/>
  <c r="R1498" i="3"/>
  <c r="P1498" i="3"/>
  <c r="W1497" i="3"/>
  <c r="V1497" i="3"/>
  <c r="U1497" i="3"/>
  <c r="T1497" i="3"/>
  <c r="S1497" i="3"/>
  <c r="R1497" i="3"/>
  <c r="P1497" i="3"/>
  <c r="W1496" i="3"/>
  <c r="V1496" i="3"/>
  <c r="U1496" i="3"/>
  <c r="T1496" i="3"/>
  <c r="S1496" i="3"/>
  <c r="R1496" i="3"/>
  <c r="P1496" i="3"/>
  <c r="W1495" i="3"/>
  <c r="V1495" i="3"/>
  <c r="U1495" i="3"/>
  <c r="T1495" i="3"/>
  <c r="S1495" i="3"/>
  <c r="R1495" i="3"/>
  <c r="P1495" i="3"/>
  <c r="W1494" i="3"/>
  <c r="V1494" i="3"/>
  <c r="U1494" i="3"/>
  <c r="T1494" i="3"/>
  <c r="S1494" i="3"/>
  <c r="R1494" i="3"/>
  <c r="P1494" i="3"/>
  <c r="W1493" i="3"/>
  <c r="V1493" i="3"/>
  <c r="U1493" i="3"/>
  <c r="T1493" i="3"/>
  <c r="S1493" i="3"/>
  <c r="R1493" i="3"/>
  <c r="P1493" i="3"/>
  <c r="W1492" i="3"/>
  <c r="V1492" i="3"/>
  <c r="U1492" i="3"/>
  <c r="T1492" i="3"/>
  <c r="S1492" i="3"/>
  <c r="R1492" i="3"/>
  <c r="P1492" i="3"/>
  <c r="W1491" i="3"/>
  <c r="V1491" i="3"/>
  <c r="U1491" i="3"/>
  <c r="T1491" i="3"/>
  <c r="S1491" i="3"/>
  <c r="R1491" i="3"/>
  <c r="P1491" i="3"/>
  <c r="W1490" i="3"/>
  <c r="V1490" i="3"/>
  <c r="U1490" i="3"/>
  <c r="T1490" i="3"/>
  <c r="S1490" i="3"/>
  <c r="R1490" i="3"/>
  <c r="P1490" i="3"/>
  <c r="W1489" i="3"/>
  <c r="V1489" i="3"/>
  <c r="U1489" i="3"/>
  <c r="T1489" i="3"/>
  <c r="S1489" i="3"/>
  <c r="R1489" i="3"/>
  <c r="P1489" i="3"/>
  <c r="W1488" i="3"/>
  <c r="V1488" i="3"/>
  <c r="U1488" i="3"/>
  <c r="T1488" i="3"/>
  <c r="S1488" i="3"/>
  <c r="R1488" i="3"/>
  <c r="P1488" i="3"/>
  <c r="W1487" i="3"/>
  <c r="V1487" i="3"/>
  <c r="U1487" i="3"/>
  <c r="T1487" i="3"/>
  <c r="S1487" i="3"/>
  <c r="R1487" i="3"/>
  <c r="P1487" i="3"/>
  <c r="W1486" i="3"/>
  <c r="V1486" i="3"/>
  <c r="U1486" i="3"/>
  <c r="T1486" i="3"/>
  <c r="S1486" i="3"/>
  <c r="R1486" i="3"/>
  <c r="P1486" i="3"/>
  <c r="W1485" i="3"/>
  <c r="V1485" i="3"/>
  <c r="U1485" i="3"/>
  <c r="T1485" i="3"/>
  <c r="S1485" i="3"/>
  <c r="R1485" i="3"/>
  <c r="P1485" i="3"/>
  <c r="W1484" i="3"/>
  <c r="V1484" i="3"/>
  <c r="U1484" i="3"/>
  <c r="T1484" i="3"/>
  <c r="S1484" i="3"/>
  <c r="R1484" i="3"/>
  <c r="P1484" i="3"/>
  <c r="W1483" i="3"/>
  <c r="V1483" i="3"/>
  <c r="U1483" i="3"/>
  <c r="T1483" i="3"/>
  <c r="S1483" i="3"/>
  <c r="R1483" i="3"/>
  <c r="P1483" i="3"/>
  <c r="W1482" i="3"/>
  <c r="V1482" i="3"/>
  <c r="U1482" i="3"/>
  <c r="T1482" i="3"/>
  <c r="S1482" i="3"/>
  <c r="R1482" i="3"/>
  <c r="P1482" i="3"/>
  <c r="W1481" i="3"/>
  <c r="V1481" i="3"/>
  <c r="U1481" i="3"/>
  <c r="T1481" i="3"/>
  <c r="S1481" i="3"/>
  <c r="R1481" i="3"/>
  <c r="P1481" i="3"/>
  <c r="W1480" i="3"/>
  <c r="V1480" i="3"/>
  <c r="U1480" i="3"/>
  <c r="T1480" i="3"/>
  <c r="S1480" i="3"/>
  <c r="R1480" i="3"/>
  <c r="P1480" i="3"/>
  <c r="W1479" i="3"/>
  <c r="V1479" i="3"/>
  <c r="U1479" i="3"/>
  <c r="T1479" i="3"/>
  <c r="S1479" i="3"/>
  <c r="R1479" i="3"/>
  <c r="P1479" i="3"/>
  <c r="W1478" i="3"/>
  <c r="V1478" i="3"/>
  <c r="U1478" i="3"/>
  <c r="T1478" i="3"/>
  <c r="S1478" i="3"/>
  <c r="R1478" i="3"/>
  <c r="P1478" i="3"/>
  <c r="W1477" i="3"/>
  <c r="V1477" i="3"/>
  <c r="U1477" i="3"/>
  <c r="T1477" i="3"/>
  <c r="S1477" i="3"/>
  <c r="R1477" i="3"/>
  <c r="P1477" i="3"/>
  <c r="W1476" i="3"/>
  <c r="V1476" i="3"/>
  <c r="U1476" i="3"/>
  <c r="T1476" i="3"/>
  <c r="S1476" i="3"/>
  <c r="R1476" i="3"/>
  <c r="P1476" i="3"/>
  <c r="W1475" i="3"/>
  <c r="V1475" i="3"/>
  <c r="U1475" i="3"/>
  <c r="T1475" i="3"/>
  <c r="S1475" i="3"/>
  <c r="R1475" i="3"/>
  <c r="P1475" i="3"/>
  <c r="W1474" i="3"/>
  <c r="V1474" i="3"/>
  <c r="U1474" i="3"/>
  <c r="T1474" i="3"/>
  <c r="S1474" i="3"/>
  <c r="R1474" i="3"/>
  <c r="P1474" i="3"/>
  <c r="W1473" i="3"/>
  <c r="V1473" i="3"/>
  <c r="U1473" i="3"/>
  <c r="T1473" i="3"/>
  <c r="S1473" i="3"/>
  <c r="R1473" i="3"/>
  <c r="P1473" i="3"/>
  <c r="W1472" i="3"/>
  <c r="V1472" i="3"/>
  <c r="U1472" i="3"/>
  <c r="T1472" i="3"/>
  <c r="S1472" i="3"/>
  <c r="R1472" i="3"/>
  <c r="P1472" i="3"/>
  <c r="W1471" i="3"/>
  <c r="V1471" i="3"/>
  <c r="U1471" i="3"/>
  <c r="T1471" i="3"/>
  <c r="S1471" i="3"/>
  <c r="R1471" i="3"/>
  <c r="P1471" i="3"/>
  <c r="W1470" i="3"/>
  <c r="V1470" i="3"/>
  <c r="U1470" i="3"/>
  <c r="T1470" i="3"/>
  <c r="S1470" i="3"/>
  <c r="R1470" i="3"/>
  <c r="P1470" i="3"/>
  <c r="W1469" i="3"/>
  <c r="V1469" i="3"/>
  <c r="U1469" i="3"/>
  <c r="T1469" i="3"/>
  <c r="S1469" i="3"/>
  <c r="R1469" i="3"/>
  <c r="P1469" i="3"/>
  <c r="W1468" i="3"/>
  <c r="V1468" i="3"/>
  <c r="U1468" i="3"/>
  <c r="T1468" i="3"/>
  <c r="S1468" i="3"/>
  <c r="R1468" i="3"/>
  <c r="P1468" i="3"/>
  <c r="W1467" i="3"/>
  <c r="V1467" i="3"/>
  <c r="U1467" i="3"/>
  <c r="T1467" i="3"/>
  <c r="S1467" i="3"/>
  <c r="R1467" i="3"/>
  <c r="P1467" i="3"/>
  <c r="W1466" i="3"/>
  <c r="V1466" i="3"/>
  <c r="U1466" i="3"/>
  <c r="T1466" i="3"/>
  <c r="S1466" i="3"/>
  <c r="R1466" i="3"/>
  <c r="P1466" i="3"/>
  <c r="W1465" i="3"/>
  <c r="V1465" i="3"/>
  <c r="U1465" i="3"/>
  <c r="T1465" i="3"/>
  <c r="S1465" i="3"/>
  <c r="R1465" i="3"/>
  <c r="P1465" i="3"/>
  <c r="W1464" i="3"/>
  <c r="V1464" i="3"/>
  <c r="U1464" i="3"/>
  <c r="T1464" i="3"/>
  <c r="S1464" i="3"/>
  <c r="R1464" i="3"/>
  <c r="P1464" i="3"/>
  <c r="W1463" i="3"/>
  <c r="V1463" i="3"/>
  <c r="U1463" i="3"/>
  <c r="T1463" i="3"/>
  <c r="S1463" i="3"/>
  <c r="R1463" i="3"/>
  <c r="P1463" i="3"/>
  <c r="W1462" i="3"/>
  <c r="V1462" i="3"/>
  <c r="U1462" i="3"/>
  <c r="T1462" i="3"/>
  <c r="S1462" i="3"/>
  <c r="R1462" i="3"/>
  <c r="P1462" i="3"/>
  <c r="W1461" i="3"/>
  <c r="V1461" i="3"/>
  <c r="U1461" i="3"/>
  <c r="T1461" i="3"/>
  <c r="S1461" i="3"/>
  <c r="R1461" i="3"/>
  <c r="P1461" i="3"/>
  <c r="W1460" i="3"/>
  <c r="V1460" i="3"/>
  <c r="U1460" i="3"/>
  <c r="T1460" i="3"/>
  <c r="S1460" i="3"/>
  <c r="R1460" i="3"/>
  <c r="P1460" i="3"/>
  <c r="W1459" i="3"/>
  <c r="V1459" i="3"/>
  <c r="U1459" i="3"/>
  <c r="T1459" i="3"/>
  <c r="S1459" i="3"/>
  <c r="R1459" i="3"/>
  <c r="P1459" i="3"/>
  <c r="W1458" i="3"/>
  <c r="V1458" i="3"/>
  <c r="U1458" i="3"/>
  <c r="T1458" i="3"/>
  <c r="S1458" i="3"/>
  <c r="R1458" i="3"/>
  <c r="P1458" i="3"/>
  <c r="W1457" i="3"/>
  <c r="V1457" i="3"/>
  <c r="U1457" i="3"/>
  <c r="T1457" i="3"/>
  <c r="S1457" i="3"/>
  <c r="R1457" i="3"/>
  <c r="P1457" i="3"/>
  <c r="W1456" i="3"/>
  <c r="V1456" i="3"/>
  <c r="U1456" i="3"/>
  <c r="T1456" i="3"/>
  <c r="S1456" i="3"/>
  <c r="R1456" i="3"/>
  <c r="P1456" i="3"/>
  <c r="W1455" i="3"/>
  <c r="V1455" i="3"/>
  <c r="U1455" i="3"/>
  <c r="T1455" i="3"/>
  <c r="S1455" i="3"/>
  <c r="R1455" i="3"/>
  <c r="P1455" i="3"/>
  <c r="W1454" i="3"/>
  <c r="V1454" i="3"/>
  <c r="U1454" i="3"/>
  <c r="T1454" i="3"/>
  <c r="S1454" i="3"/>
  <c r="R1454" i="3"/>
  <c r="P1454" i="3"/>
  <c r="W1453" i="3"/>
  <c r="V1453" i="3"/>
  <c r="U1453" i="3"/>
  <c r="T1453" i="3"/>
  <c r="S1453" i="3"/>
  <c r="R1453" i="3"/>
  <c r="P1453" i="3"/>
  <c r="W1452" i="3"/>
  <c r="V1452" i="3"/>
  <c r="U1452" i="3"/>
  <c r="T1452" i="3"/>
  <c r="S1452" i="3"/>
  <c r="R1452" i="3"/>
  <c r="P1452" i="3"/>
  <c r="W1451" i="3"/>
  <c r="V1451" i="3"/>
  <c r="U1451" i="3"/>
  <c r="T1451" i="3"/>
  <c r="S1451" i="3"/>
  <c r="R1451" i="3"/>
  <c r="P1451" i="3"/>
  <c r="W1450" i="3"/>
  <c r="V1450" i="3"/>
  <c r="U1450" i="3"/>
  <c r="T1450" i="3"/>
  <c r="S1450" i="3"/>
  <c r="R1450" i="3"/>
  <c r="P1450" i="3"/>
  <c r="W1449" i="3"/>
  <c r="V1449" i="3"/>
  <c r="U1449" i="3"/>
  <c r="T1449" i="3"/>
  <c r="S1449" i="3"/>
  <c r="R1449" i="3"/>
  <c r="P1449" i="3"/>
  <c r="W1448" i="3"/>
  <c r="V1448" i="3"/>
  <c r="U1448" i="3"/>
  <c r="T1448" i="3"/>
  <c r="S1448" i="3"/>
  <c r="R1448" i="3"/>
  <c r="P1448" i="3"/>
  <c r="W1447" i="3"/>
  <c r="V1447" i="3"/>
  <c r="U1447" i="3"/>
  <c r="T1447" i="3"/>
  <c r="S1447" i="3"/>
  <c r="R1447" i="3"/>
  <c r="P1447" i="3"/>
  <c r="W1446" i="3"/>
  <c r="V1446" i="3"/>
  <c r="U1446" i="3"/>
  <c r="T1446" i="3"/>
  <c r="S1446" i="3"/>
  <c r="R1446" i="3"/>
  <c r="P1446" i="3"/>
  <c r="W1445" i="3"/>
  <c r="V1445" i="3"/>
  <c r="U1445" i="3"/>
  <c r="T1445" i="3"/>
  <c r="S1445" i="3"/>
  <c r="R1445" i="3"/>
  <c r="P1445" i="3"/>
  <c r="W1444" i="3"/>
  <c r="V1444" i="3"/>
  <c r="U1444" i="3"/>
  <c r="T1444" i="3"/>
  <c r="S1444" i="3"/>
  <c r="R1444" i="3"/>
  <c r="P1444" i="3"/>
  <c r="W1443" i="3"/>
  <c r="V1443" i="3"/>
  <c r="U1443" i="3"/>
  <c r="T1443" i="3"/>
  <c r="S1443" i="3"/>
  <c r="R1443" i="3"/>
  <c r="P1443" i="3"/>
  <c r="W1442" i="3"/>
  <c r="V1442" i="3"/>
  <c r="U1442" i="3"/>
  <c r="T1442" i="3"/>
  <c r="S1442" i="3"/>
  <c r="R1442" i="3"/>
  <c r="P1442" i="3"/>
  <c r="W1441" i="3"/>
  <c r="V1441" i="3"/>
  <c r="U1441" i="3"/>
  <c r="T1441" i="3"/>
  <c r="S1441" i="3"/>
  <c r="R1441" i="3"/>
  <c r="P1441" i="3"/>
  <c r="W1440" i="3"/>
  <c r="V1440" i="3"/>
  <c r="U1440" i="3"/>
  <c r="T1440" i="3"/>
  <c r="S1440" i="3"/>
  <c r="R1440" i="3"/>
  <c r="P1440" i="3"/>
  <c r="W1439" i="3"/>
  <c r="V1439" i="3"/>
  <c r="U1439" i="3"/>
  <c r="T1439" i="3"/>
  <c r="S1439" i="3"/>
  <c r="R1439" i="3"/>
  <c r="P1439" i="3"/>
  <c r="W1438" i="3"/>
  <c r="V1438" i="3"/>
  <c r="U1438" i="3"/>
  <c r="T1438" i="3"/>
  <c r="S1438" i="3"/>
  <c r="R1438" i="3"/>
  <c r="P1438" i="3"/>
  <c r="W1437" i="3"/>
  <c r="V1437" i="3"/>
  <c r="U1437" i="3"/>
  <c r="T1437" i="3"/>
  <c r="S1437" i="3"/>
  <c r="R1437" i="3"/>
  <c r="P1437" i="3"/>
  <c r="W1436" i="3"/>
  <c r="V1436" i="3"/>
  <c r="U1436" i="3"/>
  <c r="T1436" i="3"/>
  <c r="S1436" i="3"/>
  <c r="R1436" i="3"/>
  <c r="P1436" i="3"/>
  <c r="W1435" i="3"/>
  <c r="V1435" i="3"/>
  <c r="U1435" i="3"/>
  <c r="T1435" i="3"/>
  <c r="S1435" i="3"/>
  <c r="R1435" i="3"/>
  <c r="P1435" i="3"/>
  <c r="W1434" i="3"/>
  <c r="V1434" i="3"/>
  <c r="U1434" i="3"/>
  <c r="T1434" i="3"/>
  <c r="S1434" i="3"/>
  <c r="R1434" i="3"/>
  <c r="P1434" i="3"/>
  <c r="W1433" i="3"/>
  <c r="V1433" i="3"/>
  <c r="U1433" i="3"/>
  <c r="T1433" i="3"/>
  <c r="S1433" i="3"/>
  <c r="R1433" i="3"/>
  <c r="P1433" i="3"/>
  <c r="W1432" i="3"/>
  <c r="V1432" i="3"/>
  <c r="U1432" i="3"/>
  <c r="T1432" i="3"/>
  <c r="S1432" i="3"/>
  <c r="R1432" i="3"/>
  <c r="P1432" i="3"/>
  <c r="W1431" i="3"/>
  <c r="V1431" i="3"/>
  <c r="U1431" i="3"/>
  <c r="T1431" i="3"/>
  <c r="S1431" i="3"/>
  <c r="R1431" i="3"/>
  <c r="P1431" i="3"/>
  <c r="W1430" i="3"/>
  <c r="V1430" i="3"/>
  <c r="U1430" i="3"/>
  <c r="T1430" i="3"/>
  <c r="S1430" i="3"/>
  <c r="R1430" i="3"/>
  <c r="P1430" i="3"/>
  <c r="W1429" i="3"/>
  <c r="V1429" i="3"/>
  <c r="U1429" i="3"/>
  <c r="T1429" i="3"/>
  <c r="S1429" i="3"/>
  <c r="R1429" i="3"/>
  <c r="P1429" i="3"/>
  <c r="W1428" i="3"/>
  <c r="V1428" i="3"/>
  <c r="U1428" i="3"/>
  <c r="T1428" i="3"/>
  <c r="S1428" i="3"/>
  <c r="R1428" i="3"/>
  <c r="P1428" i="3"/>
  <c r="W1427" i="3"/>
  <c r="V1427" i="3"/>
  <c r="U1427" i="3"/>
  <c r="T1427" i="3"/>
  <c r="S1427" i="3"/>
  <c r="R1427" i="3"/>
  <c r="P1427" i="3"/>
  <c r="W1426" i="3"/>
  <c r="V1426" i="3"/>
  <c r="U1426" i="3"/>
  <c r="T1426" i="3"/>
  <c r="S1426" i="3"/>
  <c r="R1426" i="3"/>
  <c r="P1426" i="3"/>
  <c r="W1425" i="3"/>
  <c r="V1425" i="3"/>
  <c r="U1425" i="3"/>
  <c r="T1425" i="3"/>
  <c r="S1425" i="3"/>
  <c r="R1425" i="3"/>
  <c r="P1425" i="3"/>
  <c r="W1424" i="3"/>
  <c r="V1424" i="3"/>
  <c r="U1424" i="3"/>
  <c r="T1424" i="3"/>
  <c r="S1424" i="3"/>
  <c r="R1424" i="3"/>
  <c r="P1424" i="3"/>
  <c r="W1423" i="3"/>
  <c r="V1423" i="3"/>
  <c r="U1423" i="3"/>
  <c r="T1423" i="3"/>
  <c r="S1423" i="3"/>
  <c r="R1423" i="3"/>
  <c r="P1423" i="3"/>
  <c r="W1422" i="3"/>
  <c r="V1422" i="3"/>
  <c r="U1422" i="3"/>
  <c r="T1422" i="3"/>
  <c r="S1422" i="3"/>
  <c r="R1422" i="3"/>
  <c r="P1422" i="3"/>
  <c r="W1421" i="3"/>
  <c r="V1421" i="3"/>
  <c r="U1421" i="3"/>
  <c r="T1421" i="3"/>
  <c r="S1421" i="3"/>
  <c r="R1421" i="3"/>
  <c r="P1421" i="3"/>
  <c r="W1420" i="3"/>
  <c r="V1420" i="3"/>
  <c r="U1420" i="3"/>
  <c r="T1420" i="3"/>
  <c r="S1420" i="3"/>
  <c r="R1420" i="3"/>
  <c r="P1420" i="3"/>
  <c r="W1419" i="3"/>
  <c r="V1419" i="3"/>
  <c r="U1419" i="3"/>
  <c r="T1419" i="3"/>
  <c r="S1419" i="3"/>
  <c r="R1419" i="3"/>
  <c r="P1419" i="3"/>
  <c r="W1418" i="3"/>
  <c r="V1418" i="3"/>
  <c r="U1418" i="3"/>
  <c r="T1418" i="3"/>
  <c r="S1418" i="3"/>
  <c r="R1418" i="3"/>
  <c r="P1418" i="3"/>
  <c r="W1417" i="3"/>
  <c r="V1417" i="3"/>
  <c r="U1417" i="3"/>
  <c r="T1417" i="3"/>
  <c r="S1417" i="3"/>
  <c r="R1417" i="3"/>
  <c r="P1417" i="3"/>
  <c r="W1416" i="3"/>
  <c r="V1416" i="3"/>
  <c r="U1416" i="3"/>
  <c r="T1416" i="3"/>
  <c r="S1416" i="3"/>
  <c r="R1416" i="3"/>
  <c r="P1416" i="3"/>
  <c r="W1415" i="3"/>
  <c r="V1415" i="3"/>
  <c r="U1415" i="3"/>
  <c r="T1415" i="3"/>
  <c r="S1415" i="3"/>
  <c r="R1415" i="3"/>
  <c r="P1415" i="3"/>
  <c r="W1414" i="3"/>
  <c r="V1414" i="3"/>
  <c r="U1414" i="3"/>
  <c r="T1414" i="3"/>
  <c r="S1414" i="3"/>
  <c r="R1414" i="3"/>
  <c r="P1414" i="3"/>
  <c r="W1413" i="3"/>
  <c r="V1413" i="3"/>
  <c r="U1413" i="3"/>
  <c r="T1413" i="3"/>
  <c r="S1413" i="3"/>
  <c r="R1413" i="3"/>
  <c r="P1413" i="3"/>
  <c r="W1412" i="3"/>
  <c r="V1412" i="3"/>
  <c r="U1412" i="3"/>
  <c r="T1412" i="3"/>
  <c r="S1412" i="3"/>
  <c r="R1412" i="3"/>
  <c r="P1412" i="3"/>
  <c r="W1411" i="3"/>
  <c r="V1411" i="3"/>
  <c r="U1411" i="3"/>
  <c r="T1411" i="3"/>
  <c r="S1411" i="3"/>
  <c r="R1411" i="3"/>
  <c r="P1411" i="3"/>
  <c r="W1410" i="3"/>
  <c r="V1410" i="3"/>
  <c r="U1410" i="3"/>
  <c r="T1410" i="3"/>
  <c r="S1410" i="3"/>
  <c r="R1410" i="3"/>
  <c r="P1410" i="3"/>
  <c r="W1409" i="3"/>
  <c r="V1409" i="3"/>
  <c r="U1409" i="3"/>
  <c r="T1409" i="3"/>
  <c r="S1409" i="3"/>
  <c r="R1409" i="3"/>
  <c r="P1409" i="3"/>
  <c r="W1408" i="3"/>
  <c r="V1408" i="3"/>
  <c r="U1408" i="3"/>
  <c r="T1408" i="3"/>
  <c r="S1408" i="3"/>
  <c r="R1408" i="3"/>
  <c r="P1408" i="3"/>
  <c r="W1407" i="3"/>
  <c r="V1407" i="3"/>
  <c r="U1407" i="3"/>
  <c r="T1407" i="3"/>
  <c r="S1407" i="3"/>
  <c r="R1407" i="3"/>
  <c r="P1407" i="3"/>
  <c r="W1406" i="3"/>
  <c r="V1406" i="3"/>
  <c r="U1406" i="3"/>
  <c r="T1406" i="3"/>
  <c r="S1406" i="3"/>
  <c r="R1406" i="3"/>
  <c r="P1406" i="3"/>
  <c r="W1405" i="3"/>
  <c r="V1405" i="3"/>
  <c r="U1405" i="3"/>
  <c r="T1405" i="3"/>
  <c r="S1405" i="3"/>
  <c r="R1405" i="3"/>
  <c r="P1405" i="3"/>
  <c r="W1404" i="3"/>
  <c r="V1404" i="3"/>
  <c r="U1404" i="3"/>
  <c r="T1404" i="3"/>
  <c r="S1404" i="3"/>
  <c r="R1404" i="3"/>
  <c r="P1404" i="3"/>
  <c r="W1403" i="3"/>
  <c r="V1403" i="3"/>
  <c r="U1403" i="3"/>
  <c r="T1403" i="3"/>
  <c r="S1403" i="3"/>
  <c r="R1403" i="3"/>
  <c r="P1403" i="3"/>
  <c r="W1402" i="3"/>
  <c r="V1402" i="3"/>
  <c r="U1402" i="3"/>
  <c r="T1402" i="3"/>
  <c r="S1402" i="3"/>
  <c r="R1402" i="3"/>
  <c r="P1402" i="3"/>
  <c r="W1401" i="3"/>
  <c r="V1401" i="3"/>
  <c r="U1401" i="3"/>
  <c r="T1401" i="3"/>
  <c r="S1401" i="3"/>
  <c r="R1401" i="3"/>
  <c r="P1401" i="3"/>
  <c r="W1400" i="3"/>
  <c r="V1400" i="3"/>
  <c r="U1400" i="3"/>
  <c r="T1400" i="3"/>
  <c r="S1400" i="3"/>
  <c r="R1400" i="3"/>
  <c r="P1400" i="3"/>
  <c r="W1399" i="3"/>
  <c r="V1399" i="3"/>
  <c r="U1399" i="3"/>
  <c r="T1399" i="3"/>
  <c r="S1399" i="3"/>
  <c r="R1399" i="3"/>
  <c r="P1399" i="3"/>
  <c r="W1398" i="3"/>
  <c r="V1398" i="3"/>
  <c r="U1398" i="3"/>
  <c r="T1398" i="3"/>
  <c r="S1398" i="3"/>
  <c r="R1398" i="3"/>
  <c r="P1398" i="3"/>
  <c r="W1397" i="3"/>
  <c r="V1397" i="3"/>
  <c r="U1397" i="3"/>
  <c r="T1397" i="3"/>
  <c r="S1397" i="3"/>
  <c r="R1397" i="3"/>
  <c r="P1397" i="3"/>
  <c r="W1396" i="3"/>
  <c r="V1396" i="3"/>
  <c r="U1396" i="3"/>
  <c r="T1396" i="3"/>
  <c r="S1396" i="3"/>
  <c r="R1396" i="3"/>
  <c r="P1396" i="3"/>
  <c r="W1395" i="3"/>
  <c r="V1395" i="3"/>
  <c r="U1395" i="3"/>
  <c r="T1395" i="3"/>
  <c r="S1395" i="3"/>
  <c r="R1395" i="3"/>
  <c r="P1395" i="3"/>
  <c r="W1394" i="3"/>
  <c r="V1394" i="3"/>
  <c r="U1394" i="3"/>
  <c r="T1394" i="3"/>
  <c r="S1394" i="3"/>
  <c r="R1394" i="3"/>
  <c r="P1394" i="3"/>
  <c r="W1393" i="3"/>
  <c r="V1393" i="3"/>
  <c r="U1393" i="3"/>
  <c r="T1393" i="3"/>
  <c r="S1393" i="3"/>
  <c r="R1393" i="3"/>
  <c r="P1393" i="3"/>
  <c r="W1392" i="3"/>
  <c r="V1392" i="3"/>
  <c r="U1392" i="3"/>
  <c r="T1392" i="3"/>
  <c r="S1392" i="3"/>
  <c r="R1392" i="3"/>
  <c r="P1392" i="3"/>
  <c r="W1391" i="3"/>
  <c r="V1391" i="3"/>
  <c r="U1391" i="3"/>
  <c r="T1391" i="3"/>
  <c r="S1391" i="3"/>
  <c r="R1391" i="3"/>
  <c r="P1391" i="3"/>
  <c r="W1390" i="3"/>
  <c r="V1390" i="3"/>
  <c r="U1390" i="3"/>
  <c r="T1390" i="3"/>
  <c r="S1390" i="3"/>
  <c r="R1390" i="3"/>
  <c r="P1390" i="3"/>
  <c r="W1389" i="3"/>
  <c r="V1389" i="3"/>
  <c r="U1389" i="3"/>
  <c r="T1389" i="3"/>
  <c r="S1389" i="3"/>
  <c r="R1389" i="3"/>
  <c r="P1389" i="3"/>
  <c r="W1388" i="3"/>
  <c r="V1388" i="3"/>
  <c r="U1388" i="3"/>
  <c r="T1388" i="3"/>
  <c r="S1388" i="3"/>
  <c r="R1388" i="3"/>
  <c r="P1388" i="3"/>
  <c r="W1387" i="3"/>
  <c r="V1387" i="3"/>
  <c r="U1387" i="3"/>
  <c r="T1387" i="3"/>
  <c r="S1387" i="3"/>
  <c r="R1387" i="3"/>
  <c r="P1387" i="3"/>
  <c r="W1386" i="3"/>
  <c r="V1386" i="3"/>
  <c r="U1386" i="3"/>
  <c r="T1386" i="3"/>
  <c r="S1386" i="3"/>
  <c r="R1386" i="3"/>
  <c r="P1386" i="3"/>
  <c r="W1385" i="3"/>
  <c r="V1385" i="3"/>
  <c r="U1385" i="3"/>
  <c r="T1385" i="3"/>
  <c r="S1385" i="3"/>
  <c r="R1385" i="3"/>
  <c r="P1385" i="3"/>
  <c r="W1384" i="3"/>
  <c r="V1384" i="3"/>
  <c r="U1384" i="3"/>
  <c r="T1384" i="3"/>
  <c r="S1384" i="3"/>
  <c r="R1384" i="3"/>
  <c r="P1384" i="3"/>
  <c r="W1383" i="3"/>
  <c r="V1383" i="3"/>
  <c r="U1383" i="3"/>
  <c r="T1383" i="3"/>
  <c r="S1383" i="3"/>
  <c r="R1383" i="3"/>
  <c r="P1383" i="3"/>
  <c r="W1382" i="3"/>
  <c r="V1382" i="3"/>
  <c r="U1382" i="3"/>
  <c r="T1382" i="3"/>
  <c r="S1382" i="3"/>
  <c r="R1382" i="3"/>
  <c r="P1382" i="3"/>
  <c r="W1381" i="3"/>
  <c r="V1381" i="3"/>
  <c r="U1381" i="3"/>
  <c r="T1381" i="3"/>
  <c r="S1381" i="3"/>
  <c r="R1381" i="3"/>
  <c r="P1381" i="3"/>
  <c r="W1380" i="3"/>
  <c r="V1380" i="3"/>
  <c r="U1380" i="3"/>
  <c r="T1380" i="3"/>
  <c r="S1380" i="3"/>
  <c r="R1380" i="3"/>
  <c r="P1380" i="3"/>
  <c r="W1379" i="3"/>
  <c r="V1379" i="3"/>
  <c r="U1379" i="3"/>
  <c r="T1379" i="3"/>
  <c r="S1379" i="3"/>
  <c r="R1379" i="3"/>
  <c r="P1379" i="3"/>
  <c r="W1378" i="3"/>
  <c r="V1378" i="3"/>
  <c r="U1378" i="3"/>
  <c r="T1378" i="3"/>
  <c r="S1378" i="3"/>
  <c r="R1378" i="3"/>
  <c r="P1378" i="3"/>
  <c r="W1377" i="3"/>
  <c r="V1377" i="3"/>
  <c r="U1377" i="3"/>
  <c r="T1377" i="3"/>
  <c r="S1377" i="3"/>
  <c r="R1377" i="3"/>
  <c r="P1377" i="3"/>
  <c r="W1376" i="3"/>
  <c r="V1376" i="3"/>
  <c r="U1376" i="3"/>
  <c r="T1376" i="3"/>
  <c r="S1376" i="3"/>
  <c r="R1376" i="3"/>
  <c r="P1376" i="3"/>
  <c r="W1375" i="3"/>
  <c r="V1375" i="3"/>
  <c r="U1375" i="3"/>
  <c r="T1375" i="3"/>
  <c r="S1375" i="3"/>
  <c r="R1375" i="3"/>
  <c r="P1375" i="3"/>
  <c r="W1374" i="3"/>
  <c r="V1374" i="3"/>
  <c r="U1374" i="3"/>
  <c r="T1374" i="3"/>
  <c r="S1374" i="3"/>
  <c r="R1374" i="3"/>
  <c r="P1374" i="3"/>
  <c r="W1373" i="3"/>
  <c r="V1373" i="3"/>
  <c r="U1373" i="3"/>
  <c r="T1373" i="3"/>
  <c r="S1373" i="3"/>
  <c r="R1373" i="3"/>
  <c r="P1373" i="3"/>
  <c r="W1372" i="3"/>
  <c r="V1372" i="3"/>
  <c r="U1372" i="3"/>
  <c r="T1372" i="3"/>
  <c r="S1372" i="3"/>
  <c r="R1372" i="3"/>
  <c r="P1372" i="3"/>
  <c r="W1371" i="3"/>
  <c r="V1371" i="3"/>
  <c r="U1371" i="3"/>
  <c r="T1371" i="3"/>
  <c r="S1371" i="3"/>
  <c r="R1371" i="3"/>
  <c r="P1371" i="3"/>
  <c r="W1370" i="3"/>
  <c r="V1370" i="3"/>
  <c r="U1370" i="3"/>
  <c r="T1370" i="3"/>
  <c r="S1370" i="3"/>
  <c r="R1370" i="3"/>
  <c r="P1370" i="3"/>
  <c r="W1369" i="3"/>
  <c r="V1369" i="3"/>
  <c r="U1369" i="3"/>
  <c r="T1369" i="3"/>
  <c r="S1369" i="3"/>
  <c r="R1369" i="3"/>
  <c r="P1369" i="3"/>
  <c r="W1368" i="3"/>
  <c r="V1368" i="3"/>
  <c r="U1368" i="3"/>
  <c r="T1368" i="3"/>
  <c r="S1368" i="3"/>
  <c r="R1368" i="3"/>
  <c r="P1368" i="3"/>
  <c r="W1367" i="3"/>
  <c r="V1367" i="3"/>
  <c r="U1367" i="3"/>
  <c r="T1367" i="3"/>
  <c r="S1367" i="3"/>
  <c r="R1367" i="3"/>
  <c r="P1367" i="3"/>
  <c r="W1366" i="3"/>
  <c r="V1366" i="3"/>
  <c r="U1366" i="3"/>
  <c r="T1366" i="3"/>
  <c r="S1366" i="3"/>
  <c r="R1366" i="3"/>
  <c r="P1366" i="3"/>
  <c r="W1365" i="3"/>
  <c r="V1365" i="3"/>
  <c r="U1365" i="3"/>
  <c r="T1365" i="3"/>
  <c r="S1365" i="3"/>
  <c r="R1365" i="3"/>
  <c r="P1365" i="3"/>
  <c r="W1364" i="3"/>
  <c r="V1364" i="3"/>
  <c r="U1364" i="3"/>
  <c r="T1364" i="3"/>
  <c r="S1364" i="3"/>
  <c r="R1364" i="3"/>
  <c r="P1364" i="3"/>
  <c r="W1363" i="3"/>
  <c r="V1363" i="3"/>
  <c r="U1363" i="3"/>
  <c r="T1363" i="3"/>
  <c r="S1363" i="3"/>
  <c r="R1363" i="3"/>
  <c r="P1363" i="3"/>
  <c r="W1362" i="3"/>
  <c r="V1362" i="3"/>
  <c r="U1362" i="3"/>
  <c r="T1362" i="3"/>
  <c r="S1362" i="3"/>
  <c r="R1362" i="3"/>
  <c r="P1362" i="3"/>
  <c r="W1361" i="3"/>
  <c r="V1361" i="3"/>
  <c r="U1361" i="3"/>
  <c r="T1361" i="3"/>
  <c r="S1361" i="3"/>
  <c r="R1361" i="3"/>
  <c r="P1361" i="3"/>
  <c r="W1360" i="3"/>
  <c r="V1360" i="3"/>
  <c r="U1360" i="3"/>
  <c r="T1360" i="3"/>
  <c r="S1360" i="3"/>
  <c r="R1360" i="3"/>
  <c r="P1360" i="3"/>
  <c r="W1359" i="3"/>
  <c r="V1359" i="3"/>
  <c r="U1359" i="3"/>
  <c r="T1359" i="3"/>
  <c r="S1359" i="3"/>
  <c r="R1359" i="3"/>
  <c r="P1359" i="3"/>
  <c r="W1358" i="3"/>
  <c r="V1358" i="3"/>
  <c r="U1358" i="3"/>
  <c r="T1358" i="3"/>
  <c r="S1358" i="3"/>
  <c r="R1358" i="3"/>
  <c r="P1358" i="3"/>
  <c r="W1357" i="3"/>
  <c r="V1357" i="3"/>
  <c r="U1357" i="3"/>
  <c r="T1357" i="3"/>
  <c r="S1357" i="3"/>
  <c r="R1357" i="3"/>
  <c r="P1357" i="3"/>
  <c r="W1356" i="3"/>
  <c r="V1356" i="3"/>
  <c r="U1356" i="3"/>
  <c r="T1356" i="3"/>
  <c r="S1356" i="3"/>
  <c r="R1356" i="3"/>
  <c r="P1356" i="3"/>
  <c r="W1355" i="3"/>
  <c r="V1355" i="3"/>
  <c r="U1355" i="3"/>
  <c r="T1355" i="3"/>
  <c r="S1355" i="3"/>
  <c r="R1355" i="3"/>
  <c r="P1355" i="3"/>
  <c r="W1354" i="3"/>
  <c r="V1354" i="3"/>
  <c r="U1354" i="3"/>
  <c r="T1354" i="3"/>
  <c r="S1354" i="3"/>
  <c r="R1354" i="3"/>
  <c r="P1354" i="3"/>
  <c r="W1353" i="3"/>
  <c r="V1353" i="3"/>
  <c r="U1353" i="3"/>
  <c r="T1353" i="3"/>
  <c r="S1353" i="3"/>
  <c r="R1353" i="3"/>
  <c r="P1353" i="3"/>
  <c r="W1352" i="3"/>
  <c r="V1352" i="3"/>
  <c r="U1352" i="3"/>
  <c r="T1352" i="3"/>
  <c r="S1352" i="3"/>
  <c r="R1352" i="3"/>
  <c r="P1352" i="3"/>
  <c r="W1351" i="3"/>
  <c r="V1351" i="3"/>
  <c r="U1351" i="3"/>
  <c r="T1351" i="3"/>
  <c r="S1351" i="3"/>
  <c r="R1351" i="3"/>
  <c r="P1351" i="3"/>
  <c r="W1350" i="3"/>
  <c r="V1350" i="3"/>
  <c r="U1350" i="3"/>
  <c r="T1350" i="3"/>
  <c r="S1350" i="3"/>
  <c r="R1350" i="3"/>
  <c r="P1350" i="3"/>
  <c r="W1349" i="3"/>
  <c r="V1349" i="3"/>
  <c r="U1349" i="3"/>
  <c r="T1349" i="3"/>
  <c r="S1349" i="3"/>
  <c r="R1349" i="3"/>
  <c r="P1349" i="3"/>
  <c r="W1348" i="3"/>
  <c r="V1348" i="3"/>
  <c r="U1348" i="3"/>
  <c r="T1348" i="3"/>
  <c r="S1348" i="3"/>
  <c r="R1348" i="3"/>
  <c r="P1348" i="3"/>
  <c r="W1347" i="3"/>
  <c r="V1347" i="3"/>
  <c r="U1347" i="3"/>
  <c r="T1347" i="3"/>
  <c r="S1347" i="3"/>
  <c r="R1347" i="3"/>
  <c r="P1347" i="3"/>
  <c r="W1346" i="3"/>
  <c r="V1346" i="3"/>
  <c r="U1346" i="3"/>
  <c r="T1346" i="3"/>
  <c r="S1346" i="3"/>
  <c r="R1346" i="3"/>
  <c r="P1346" i="3"/>
  <c r="W1345" i="3"/>
  <c r="V1345" i="3"/>
  <c r="U1345" i="3"/>
  <c r="T1345" i="3"/>
  <c r="S1345" i="3"/>
  <c r="R1345" i="3"/>
  <c r="P1345" i="3"/>
  <c r="W1344" i="3"/>
  <c r="V1344" i="3"/>
  <c r="U1344" i="3"/>
  <c r="T1344" i="3"/>
  <c r="S1344" i="3"/>
  <c r="R1344" i="3"/>
  <c r="P1344" i="3"/>
  <c r="W1343" i="3"/>
  <c r="V1343" i="3"/>
  <c r="U1343" i="3"/>
  <c r="T1343" i="3"/>
  <c r="S1343" i="3"/>
  <c r="R1343" i="3"/>
  <c r="P1343" i="3"/>
  <c r="W1342" i="3"/>
  <c r="V1342" i="3"/>
  <c r="U1342" i="3"/>
  <c r="T1342" i="3"/>
  <c r="S1342" i="3"/>
  <c r="R1342" i="3"/>
  <c r="P1342" i="3"/>
  <c r="W1341" i="3"/>
  <c r="V1341" i="3"/>
  <c r="U1341" i="3"/>
  <c r="T1341" i="3"/>
  <c r="S1341" i="3"/>
  <c r="R1341" i="3"/>
  <c r="P1341" i="3"/>
  <c r="W1340" i="3"/>
  <c r="V1340" i="3"/>
  <c r="U1340" i="3"/>
  <c r="T1340" i="3"/>
  <c r="S1340" i="3"/>
  <c r="R1340" i="3"/>
  <c r="P1340" i="3"/>
  <c r="W1339" i="3"/>
  <c r="V1339" i="3"/>
  <c r="U1339" i="3"/>
  <c r="T1339" i="3"/>
  <c r="S1339" i="3"/>
  <c r="R1339" i="3"/>
  <c r="P1339" i="3"/>
  <c r="W1338" i="3"/>
  <c r="V1338" i="3"/>
  <c r="U1338" i="3"/>
  <c r="T1338" i="3"/>
  <c r="S1338" i="3"/>
  <c r="R1338" i="3"/>
  <c r="P1338" i="3"/>
  <c r="W1337" i="3"/>
  <c r="V1337" i="3"/>
  <c r="U1337" i="3"/>
  <c r="T1337" i="3"/>
  <c r="S1337" i="3"/>
  <c r="R1337" i="3"/>
  <c r="P1337" i="3"/>
  <c r="W1336" i="3"/>
  <c r="V1336" i="3"/>
  <c r="U1336" i="3"/>
  <c r="T1336" i="3"/>
  <c r="S1336" i="3"/>
  <c r="R1336" i="3"/>
  <c r="P1336" i="3"/>
  <c r="W1335" i="3"/>
  <c r="V1335" i="3"/>
  <c r="U1335" i="3"/>
  <c r="T1335" i="3"/>
  <c r="S1335" i="3"/>
  <c r="R1335" i="3"/>
  <c r="P1335" i="3"/>
  <c r="W1334" i="3"/>
  <c r="V1334" i="3"/>
  <c r="U1334" i="3"/>
  <c r="T1334" i="3"/>
  <c r="S1334" i="3"/>
  <c r="R1334" i="3"/>
  <c r="P1334" i="3"/>
  <c r="W1333" i="3"/>
  <c r="V1333" i="3"/>
  <c r="U1333" i="3"/>
  <c r="T1333" i="3"/>
  <c r="S1333" i="3"/>
  <c r="R1333" i="3"/>
  <c r="P1333" i="3"/>
  <c r="W1332" i="3"/>
  <c r="V1332" i="3"/>
  <c r="U1332" i="3"/>
  <c r="T1332" i="3"/>
  <c r="S1332" i="3"/>
  <c r="R1332" i="3"/>
  <c r="P1332" i="3"/>
  <c r="W1331" i="3"/>
  <c r="V1331" i="3"/>
  <c r="U1331" i="3"/>
  <c r="T1331" i="3"/>
  <c r="S1331" i="3"/>
  <c r="R1331" i="3"/>
  <c r="P1331" i="3"/>
  <c r="W1330" i="3"/>
  <c r="V1330" i="3"/>
  <c r="U1330" i="3"/>
  <c r="T1330" i="3"/>
  <c r="S1330" i="3"/>
  <c r="R1330" i="3"/>
  <c r="P1330" i="3"/>
  <c r="W1329" i="3"/>
  <c r="V1329" i="3"/>
  <c r="U1329" i="3"/>
  <c r="T1329" i="3"/>
  <c r="S1329" i="3"/>
  <c r="R1329" i="3"/>
  <c r="P1329" i="3"/>
  <c r="W1328" i="3"/>
  <c r="V1328" i="3"/>
  <c r="U1328" i="3"/>
  <c r="T1328" i="3"/>
  <c r="S1328" i="3"/>
  <c r="R1328" i="3"/>
  <c r="P1328" i="3"/>
  <c r="W1327" i="3"/>
  <c r="V1327" i="3"/>
  <c r="U1327" i="3"/>
  <c r="T1327" i="3"/>
  <c r="S1327" i="3"/>
  <c r="R1327" i="3"/>
  <c r="P1327" i="3"/>
  <c r="W1326" i="3"/>
  <c r="V1326" i="3"/>
  <c r="U1326" i="3"/>
  <c r="T1326" i="3"/>
  <c r="S1326" i="3"/>
  <c r="R1326" i="3"/>
  <c r="P1326" i="3"/>
  <c r="W1325" i="3"/>
  <c r="V1325" i="3"/>
  <c r="U1325" i="3"/>
  <c r="T1325" i="3"/>
  <c r="S1325" i="3"/>
  <c r="R1325" i="3"/>
  <c r="P1325" i="3"/>
  <c r="W1324" i="3"/>
  <c r="V1324" i="3"/>
  <c r="U1324" i="3"/>
  <c r="T1324" i="3"/>
  <c r="S1324" i="3"/>
  <c r="R1324" i="3"/>
  <c r="P1324" i="3"/>
  <c r="W1323" i="3"/>
  <c r="V1323" i="3"/>
  <c r="U1323" i="3"/>
  <c r="T1323" i="3"/>
  <c r="S1323" i="3"/>
  <c r="R1323" i="3"/>
  <c r="P1323" i="3"/>
  <c r="W1322" i="3"/>
  <c r="V1322" i="3"/>
  <c r="U1322" i="3"/>
  <c r="T1322" i="3"/>
  <c r="S1322" i="3"/>
  <c r="R1322" i="3"/>
  <c r="P1322" i="3"/>
  <c r="W1321" i="3"/>
  <c r="V1321" i="3"/>
  <c r="U1321" i="3"/>
  <c r="T1321" i="3"/>
  <c r="S1321" i="3"/>
  <c r="R1321" i="3"/>
  <c r="P1321" i="3"/>
  <c r="W1320" i="3"/>
  <c r="V1320" i="3"/>
  <c r="U1320" i="3"/>
  <c r="T1320" i="3"/>
  <c r="S1320" i="3"/>
  <c r="R1320" i="3"/>
  <c r="P1320" i="3"/>
  <c r="W1319" i="3"/>
  <c r="V1319" i="3"/>
  <c r="U1319" i="3"/>
  <c r="T1319" i="3"/>
  <c r="S1319" i="3"/>
  <c r="R1319" i="3"/>
  <c r="P1319" i="3"/>
  <c r="W1318" i="3"/>
  <c r="V1318" i="3"/>
  <c r="U1318" i="3"/>
  <c r="T1318" i="3"/>
  <c r="S1318" i="3"/>
  <c r="R1318" i="3"/>
  <c r="P1318" i="3"/>
  <c r="W1317" i="3"/>
  <c r="V1317" i="3"/>
  <c r="U1317" i="3"/>
  <c r="T1317" i="3"/>
  <c r="S1317" i="3"/>
  <c r="R1317" i="3"/>
  <c r="P1317" i="3"/>
  <c r="W1316" i="3"/>
  <c r="V1316" i="3"/>
  <c r="U1316" i="3"/>
  <c r="T1316" i="3"/>
  <c r="S1316" i="3"/>
  <c r="R1316" i="3"/>
  <c r="P1316" i="3"/>
  <c r="W1315" i="3"/>
  <c r="V1315" i="3"/>
  <c r="U1315" i="3"/>
  <c r="T1315" i="3"/>
  <c r="S1315" i="3"/>
  <c r="R1315" i="3"/>
  <c r="P1315" i="3"/>
  <c r="W1314" i="3"/>
  <c r="V1314" i="3"/>
  <c r="U1314" i="3"/>
  <c r="T1314" i="3"/>
  <c r="S1314" i="3"/>
  <c r="R1314" i="3"/>
  <c r="P1314" i="3"/>
  <c r="W1313" i="3"/>
  <c r="V1313" i="3"/>
  <c r="U1313" i="3"/>
  <c r="T1313" i="3"/>
  <c r="S1313" i="3"/>
  <c r="R1313" i="3"/>
  <c r="P1313" i="3"/>
  <c r="W1312" i="3"/>
  <c r="V1312" i="3"/>
  <c r="U1312" i="3"/>
  <c r="T1312" i="3"/>
  <c r="S1312" i="3"/>
  <c r="R1312" i="3"/>
  <c r="P1312" i="3"/>
  <c r="W1311" i="3"/>
  <c r="V1311" i="3"/>
  <c r="U1311" i="3"/>
  <c r="T1311" i="3"/>
  <c r="S1311" i="3"/>
  <c r="R1311" i="3"/>
  <c r="P1311" i="3"/>
  <c r="W1310" i="3"/>
  <c r="V1310" i="3"/>
  <c r="U1310" i="3"/>
  <c r="T1310" i="3"/>
  <c r="S1310" i="3"/>
  <c r="R1310" i="3"/>
  <c r="P1310" i="3"/>
  <c r="W1309" i="3"/>
  <c r="V1309" i="3"/>
  <c r="U1309" i="3"/>
  <c r="T1309" i="3"/>
  <c r="S1309" i="3"/>
  <c r="R1309" i="3"/>
  <c r="P1309" i="3"/>
  <c r="W1308" i="3"/>
  <c r="V1308" i="3"/>
  <c r="U1308" i="3"/>
  <c r="T1308" i="3"/>
  <c r="S1308" i="3"/>
  <c r="R1308" i="3"/>
  <c r="P1308" i="3"/>
  <c r="W1307" i="3"/>
  <c r="V1307" i="3"/>
  <c r="U1307" i="3"/>
  <c r="T1307" i="3"/>
  <c r="S1307" i="3"/>
  <c r="R1307" i="3"/>
  <c r="P1307" i="3"/>
  <c r="W1306" i="3"/>
  <c r="V1306" i="3"/>
  <c r="U1306" i="3"/>
  <c r="T1306" i="3"/>
  <c r="S1306" i="3"/>
  <c r="R1306" i="3"/>
  <c r="P1306" i="3"/>
  <c r="W1305" i="3"/>
  <c r="V1305" i="3"/>
  <c r="U1305" i="3"/>
  <c r="T1305" i="3"/>
  <c r="S1305" i="3"/>
  <c r="R1305" i="3"/>
  <c r="P1305" i="3"/>
  <c r="W1304" i="3"/>
  <c r="V1304" i="3"/>
  <c r="U1304" i="3"/>
  <c r="T1304" i="3"/>
  <c r="S1304" i="3"/>
  <c r="R1304" i="3"/>
  <c r="P1304" i="3"/>
  <c r="W1303" i="3"/>
  <c r="V1303" i="3"/>
  <c r="U1303" i="3"/>
  <c r="T1303" i="3"/>
  <c r="S1303" i="3"/>
  <c r="R1303" i="3"/>
  <c r="P1303" i="3"/>
  <c r="W1302" i="3"/>
  <c r="V1302" i="3"/>
  <c r="U1302" i="3"/>
  <c r="T1302" i="3"/>
  <c r="S1302" i="3"/>
  <c r="R1302" i="3"/>
  <c r="P1302" i="3"/>
  <c r="W1301" i="3"/>
  <c r="V1301" i="3"/>
  <c r="U1301" i="3"/>
  <c r="T1301" i="3"/>
  <c r="S1301" i="3"/>
  <c r="R1301" i="3"/>
  <c r="P1301" i="3"/>
  <c r="W1300" i="3"/>
  <c r="V1300" i="3"/>
  <c r="U1300" i="3"/>
  <c r="T1300" i="3"/>
  <c r="S1300" i="3"/>
  <c r="R1300" i="3"/>
  <c r="P1300" i="3"/>
  <c r="W1299" i="3"/>
  <c r="V1299" i="3"/>
  <c r="U1299" i="3"/>
  <c r="T1299" i="3"/>
  <c r="S1299" i="3"/>
  <c r="R1299" i="3"/>
  <c r="P1299" i="3"/>
  <c r="W1298" i="3"/>
  <c r="V1298" i="3"/>
  <c r="U1298" i="3"/>
  <c r="T1298" i="3"/>
  <c r="S1298" i="3"/>
  <c r="R1298" i="3"/>
  <c r="P1298" i="3"/>
  <c r="W1297" i="3"/>
  <c r="V1297" i="3"/>
  <c r="U1297" i="3"/>
  <c r="T1297" i="3"/>
  <c r="S1297" i="3"/>
  <c r="R1297" i="3"/>
  <c r="P1297" i="3"/>
  <c r="W1296" i="3"/>
  <c r="V1296" i="3"/>
  <c r="U1296" i="3"/>
  <c r="T1296" i="3"/>
  <c r="S1296" i="3"/>
  <c r="R1296" i="3"/>
  <c r="P1296" i="3"/>
  <c r="W1295" i="3"/>
  <c r="V1295" i="3"/>
  <c r="U1295" i="3"/>
  <c r="T1295" i="3"/>
  <c r="S1295" i="3"/>
  <c r="R1295" i="3"/>
  <c r="P1295" i="3"/>
  <c r="W1294" i="3"/>
  <c r="V1294" i="3"/>
  <c r="U1294" i="3"/>
  <c r="T1294" i="3"/>
  <c r="S1294" i="3"/>
  <c r="R1294" i="3"/>
  <c r="P1294" i="3"/>
  <c r="W1293" i="3"/>
  <c r="V1293" i="3"/>
  <c r="U1293" i="3"/>
  <c r="T1293" i="3"/>
  <c r="S1293" i="3"/>
  <c r="R1293" i="3"/>
  <c r="P1293" i="3"/>
  <c r="W1292" i="3"/>
  <c r="V1292" i="3"/>
  <c r="U1292" i="3"/>
  <c r="T1292" i="3"/>
  <c r="S1292" i="3"/>
  <c r="R1292" i="3"/>
  <c r="P1292" i="3"/>
  <c r="W1291" i="3"/>
  <c r="V1291" i="3"/>
  <c r="U1291" i="3"/>
  <c r="T1291" i="3"/>
  <c r="S1291" i="3"/>
  <c r="R1291" i="3"/>
  <c r="P1291" i="3"/>
  <c r="W1290" i="3"/>
  <c r="V1290" i="3"/>
  <c r="U1290" i="3"/>
  <c r="T1290" i="3"/>
  <c r="S1290" i="3"/>
  <c r="R1290" i="3"/>
  <c r="P1290" i="3"/>
  <c r="W1289" i="3"/>
  <c r="V1289" i="3"/>
  <c r="U1289" i="3"/>
  <c r="T1289" i="3"/>
  <c r="S1289" i="3"/>
  <c r="R1289" i="3"/>
  <c r="P1289" i="3"/>
  <c r="W1288" i="3"/>
  <c r="V1288" i="3"/>
  <c r="U1288" i="3"/>
  <c r="T1288" i="3"/>
  <c r="S1288" i="3"/>
  <c r="R1288" i="3"/>
  <c r="P1288" i="3"/>
  <c r="W1287" i="3"/>
  <c r="V1287" i="3"/>
  <c r="U1287" i="3"/>
  <c r="T1287" i="3"/>
  <c r="S1287" i="3"/>
  <c r="R1287" i="3"/>
  <c r="P1287" i="3"/>
  <c r="W1286" i="3"/>
  <c r="V1286" i="3"/>
  <c r="U1286" i="3"/>
  <c r="T1286" i="3"/>
  <c r="S1286" i="3"/>
  <c r="R1286" i="3"/>
  <c r="P1286" i="3"/>
  <c r="W1285" i="3"/>
  <c r="V1285" i="3"/>
  <c r="U1285" i="3"/>
  <c r="T1285" i="3"/>
  <c r="S1285" i="3"/>
  <c r="R1285" i="3"/>
  <c r="P1285" i="3"/>
  <c r="W1284" i="3"/>
  <c r="V1284" i="3"/>
  <c r="U1284" i="3"/>
  <c r="T1284" i="3"/>
  <c r="S1284" i="3"/>
  <c r="R1284" i="3"/>
  <c r="P1284" i="3"/>
  <c r="W1283" i="3"/>
  <c r="V1283" i="3"/>
  <c r="U1283" i="3"/>
  <c r="T1283" i="3"/>
  <c r="S1283" i="3"/>
  <c r="R1283" i="3"/>
  <c r="P1283" i="3"/>
  <c r="W1282" i="3"/>
  <c r="V1282" i="3"/>
  <c r="U1282" i="3"/>
  <c r="T1282" i="3"/>
  <c r="S1282" i="3"/>
  <c r="R1282" i="3"/>
  <c r="P1282" i="3"/>
  <c r="W1281" i="3"/>
  <c r="V1281" i="3"/>
  <c r="U1281" i="3"/>
  <c r="T1281" i="3"/>
  <c r="S1281" i="3"/>
  <c r="R1281" i="3"/>
  <c r="P1281" i="3"/>
  <c r="W1280" i="3"/>
  <c r="V1280" i="3"/>
  <c r="U1280" i="3"/>
  <c r="T1280" i="3"/>
  <c r="S1280" i="3"/>
  <c r="R1280" i="3"/>
  <c r="P1280" i="3"/>
  <c r="W1279" i="3"/>
  <c r="V1279" i="3"/>
  <c r="U1279" i="3"/>
  <c r="T1279" i="3"/>
  <c r="S1279" i="3"/>
  <c r="R1279" i="3"/>
  <c r="P1279" i="3"/>
  <c r="W1278" i="3"/>
  <c r="V1278" i="3"/>
  <c r="U1278" i="3"/>
  <c r="T1278" i="3"/>
  <c r="S1278" i="3"/>
  <c r="R1278" i="3"/>
  <c r="P1278" i="3"/>
  <c r="W1277" i="3"/>
  <c r="V1277" i="3"/>
  <c r="U1277" i="3"/>
  <c r="T1277" i="3"/>
  <c r="S1277" i="3"/>
  <c r="R1277" i="3"/>
  <c r="P1277" i="3"/>
  <c r="W1276" i="3"/>
  <c r="V1276" i="3"/>
  <c r="U1276" i="3"/>
  <c r="T1276" i="3"/>
  <c r="S1276" i="3"/>
  <c r="R1276" i="3"/>
  <c r="P1276" i="3"/>
  <c r="W1275" i="3"/>
  <c r="V1275" i="3"/>
  <c r="U1275" i="3"/>
  <c r="T1275" i="3"/>
  <c r="S1275" i="3"/>
  <c r="R1275" i="3"/>
  <c r="P1275" i="3"/>
  <c r="W1274" i="3"/>
  <c r="V1274" i="3"/>
  <c r="U1274" i="3"/>
  <c r="T1274" i="3"/>
  <c r="S1274" i="3"/>
  <c r="R1274" i="3"/>
  <c r="P1274" i="3"/>
  <c r="W1273" i="3"/>
  <c r="V1273" i="3"/>
  <c r="U1273" i="3"/>
  <c r="T1273" i="3"/>
  <c r="S1273" i="3"/>
  <c r="R1273" i="3"/>
  <c r="P1273" i="3"/>
  <c r="W1272" i="3"/>
  <c r="V1272" i="3"/>
  <c r="U1272" i="3"/>
  <c r="T1272" i="3"/>
  <c r="S1272" i="3"/>
  <c r="R1272" i="3"/>
  <c r="P1272" i="3"/>
  <c r="W1271" i="3"/>
  <c r="V1271" i="3"/>
  <c r="U1271" i="3"/>
  <c r="T1271" i="3"/>
  <c r="S1271" i="3"/>
  <c r="R1271" i="3"/>
  <c r="P1271" i="3"/>
  <c r="W1270" i="3"/>
  <c r="V1270" i="3"/>
  <c r="U1270" i="3"/>
  <c r="T1270" i="3"/>
  <c r="S1270" i="3"/>
  <c r="R1270" i="3"/>
  <c r="P1270" i="3"/>
  <c r="W1269" i="3"/>
  <c r="V1269" i="3"/>
  <c r="U1269" i="3"/>
  <c r="T1269" i="3"/>
  <c r="S1269" i="3"/>
  <c r="R1269" i="3"/>
  <c r="P1269" i="3"/>
  <c r="W1268" i="3"/>
  <c r="V1268" i="3"/>
  <c r="U1268" i="3"/>
  <c r="T1268" i="3"/>
  <c r="S1268" i="3"/>
  <c r="R1268" i="3"/>
  <c r="P1268" i="3"/>
  <c r="W1267" i="3"/>
  <c r="V1267" i="3"/>
  <c r="U1267" i="3"/>
  <c r="T1267" i="3"/>
  <c r="S1267" i="3"/>
  <c r="R1267" i="3"/>
  <c r="P1267" i="3"/>
  <c r="W1266" i="3"/>
  <c r="V1266" i="3"/>
  <c r="U1266" i="3"/>
  <c r="T1266" i="3"/>
  <c r="S1266" i="3"/>
  <c r="R1266" i="3"/>
  <c r="P1266" i="3"/>
  <c r="W1265" i="3"/>
  <c r="V1265" i="3"/>
  <c r="U1265" i="3"/>
  <c r="T1265" i="3"/>
  <c r="S1265" i="3"/>
  <c r="R1265" i="3"/>
  <c r="P1265" i="3"/>
  <c r="W1264" i="3"/>
  <c r="V1264" i="3"/>
  <c r="U1264" i="3"/>
  <c r="T1264" i="3"/>
  <c r="S1264" i="3"/>
  <c r="R1264" i="3"/>
  <c r="P1264" i="3"/>
  <c r="W1263" i="3"/>
  <c r="V1263" i="3"/>
  <c r="U1263" i="3"/>
  <c r="T1263" i="3"/>
  <c r="S1263" i="3"/>
  <c r="R1263" i="3"/>
  <c r="P1263" i="3"/>
  <c r="W1262" i="3"/>
  <c r="V1262" i="3"/>
  <c r="U1262" i="3"/>
  <c r="T1262" i="3"/>
  <c r="S1262" i="3"/>
  <c r="R1262" i="3"/>
  <c r="P1262" i="3"/>
  <c r="W1261" i="3"/>
  <c r="V1261" i="3"/>
  <c r="U1261" i="3"/>
  <c r="T1261" i="3"/>
  <c r="S1261" i="3"/>
  <c r="R1261" i="3"/>
  <c r="P1261" i="3"/>
  <c r="W1260" i="3"/>
  <c r="V1260" i="3"/>
  <c r="U1260" i="3"/>
  <c r="T1260" i="3"/>
  <c r="S1260" i="3"/>
  <c r="R1260" i="3"/>
  <c r="P1260" i="3"/>
  <c r="W1259" i="3"/>
  <c r="V1259" i="3"/>
  <c r="U1259" i="3"/>
  <c r="T1259" i="3"/>
  <c r="S1259" i="3"/>
  <c r="R1259" i="3"/>
  <c r="P1259" i="3"/>
  <c r="W1258" i="3"/>
  <c r="V1258" i="3"/>
  <c r="U1258" i="3"/>
  <c r="T1258" i="3"/>
  <c r="S1258" i="3"/>
  <c r="R1258" i="3"/>
  <c r="P1258" i="3"/>
  <c r="W1257" i="3"/>
  <c r="V1257" i="3"/>
  <c r="U1257" i="3"/>
  <c r="T1257" i="3"/>
  <c r="S1257" i="3"/>
  <c r="R1257" i="3"/>
  <c r="P1257" i="3"/>
  <c r="W1256" i="3"/>
  <c r="V1256" i="3"/>
  <c r="U1256" i="3"/>
  <c r="T1256" i="3"/>
  <c r="S1256" i="3"/>
  <c r="R1256" i="3"/>
  <c r="P1256" i="3"/>
  <c r="W1255" i="3"/>
  <c r="V1255" i="3"/>
  <c r="U1255" i="3"/>
  <c r="T1255" i="3"/>
  <c r="S1255" i="3"/>
  <c r="R1255" i="3"/>
  <c r="P1255" i="3"/>
  <c r="W1254" i="3"/>
  <c r="V1254" i="3"/>
  <c r="U1254" i="3"/>
  <c r="T1254" i="3"/>
  <c r="S1254" i="3"/>
  <c r="R1254" i="3"/>
  <c r="P1254" i="3"/>
  <c r="W1253" i="3"/>
  <c r="V1253" i="3"/>
  <c r="U1253" i="3"/>
  <c r="T1253" i="3"/>
  <c r="S1253" i="3"/>
  <c r="R1253" i="3"/>
  <c r="P1253" i="3"/>
  <c r="W1252" i="3"/>
  <c r="V1252" i="3"/>
  <c r="U1252" i="3"/>
  <c r="T1252" i="3"/>
  <c r="S1252" i="3"/>
  <c r="R1252" i="3"/>
  <c r="P1252" i="3"/>
  <c r="W1251" i="3"/>
  <c r="V1251" i="3"/>
  <c r="U1251" i="3"/>
  <c r="T1251" i="3"/>
  <c r="S1251" i="3"/>
  <c r="R1251" i="3"/>
  <c r="P1251" i="3"/>
  <c r="W1250" i="3"/>
  <c r="V1250" i="3"/>
  <c r="U1250" i="3"/>
  <c r="T1250" i="3"/>
  <c r="S1250" i="3"/>
  <c r="R1250" i="3"/>
  <c r="P1250" i="3"/>
  <c r="W1249" i="3"/>
  <c r="V1249" i="3"/>
  <c r="U1249" i="3"/>
  <c r="T1249" i="3"/>
  <c r="S1249" i="3"/>
  <c r="R1249" i="3"/>
  <c r="P1249" i="3"/>
  <c r="W1248" i="3"/>
  <c r="V1248" i="3"/>
  <c r="U1248" i="3"/>
  <c r="T1248" i="3"/>
  <c r="S1248" i="3"/>
  <c r="R1248" i="3"/>
  <c r="P1248" i="3"/>
  <c r="W1247" i="3"/>
  <c r="V1247" i="3"/>
  <c r="U1247" i="3"/>
  <c r="T1247" i="3"/>
  <c r="S1247" i="3"/>
  <c r="R1247" i="3"/>
  <c r="P1247" i="3"/>
  <c r="W1246" i="3"/>
  <c r="V1246" i="3"/>
  <c r="U1246" i="3"/>
  <c r="T1246" i="3"/>
  <c r="S1246" i="3"/>
  <c r="R1246" i="3"/>
  <c r="P1246" i="3"/>
  <c r="W1245" i="3"/>
  <c r="V1245" i="3"/>
  <c r="U1245" i="3"/>
  <c r="T1245" i="3"/>
  <c r="S1245" i="3"/>
  <c r="R1245" i="3"/>
  <c r="P1245" i="3"/>
  <c r="W1244" i="3"/>
  <c r="V1244" i="3"/>
  <c r="U1244" i="3"/>
  <c r="T1244" i="3"/>
  <c r="S1244" i="3"/>
  <c r="R1244" i="3"/>
  <c r="P1244" i="3"/>
  <c r="W1243" i="3"/>
  <c r="V1243" i="3"/>
  <c r="U1243" i="3"/>
  <c r="T1243" i="3"/>
  <c r="S1243" i="3"/>
  <c r="R1243" i="3"/>
  <c r="P1243" i="3"/>
  <c r="W1242" i="3"/>
  <c r="V1242" i="3"/>
  <c r="U1242" i="3"/>
  <c r="T1242" i="3"/>
  <c r="S1242" i="3"/>
  <c r="R1242" i="3"/>
  <c r="P1242" i="3"/>
  <c r="W1241" i="3"/>
  <c r="V1241" i="3"/>
  <c r="U1241" i="3"/>
  <c r="T1241" i="3"/>
  <c r="S1241" i="3"/>
  <c r="R1241" i="3"/>
  <c r="P1241" i="3"/>
  <c r="W1240" i="3"/>
  <c r="V1240" i="3"/>
  <c r="U1240" i="3"/>
  <c r="T1240" i="3"/>
  <c r="S1240" i="3"/>
  <c r="R1240" i="3"/>
  <c r="P1240" i="3"/>
  <c r="W1239" i="3"/>
  <c r="V1239" i="3"/>
  <c r="U1239" i="3"/>
  <c r="T1239" i="3"/>
  <c r="S1239" i="3"/>
  <c r="R1239" i="3"/>
  <c r="P1239" i="3"/>
  <c r="W1238" i="3"/>
  <c r="V1238" i="3"/>
  <c r="U1238" i="3"/>
  <c r="T1238" i="3"/>
  <c r="S1238" i="3"/>
  <c r="R1238" i="3"/>
  <c r="P1238" i="3"/>
  <c r="W1237" i="3"/>
  <c r="V1237" i="3"/>
  <c r="U1237" i="3"/>
  <c r="T1237" i="3"/>
  <c r="S1237" i="3"/>
  <c r="R1237" i="3"/>
  <c r="P1237" i="3"/>
  <c r="W1236" i="3"/>
  <c r="V1236" i="3"/>
  <c r="U1236" i="3"/>
  <c r="T1236" i="3"/>
  <c r="S1236" i="3"/>
  <c r="R1236" i="3"/>
  <c r="P1236" i="3"/>
  <c r="W1235" i="3"/>
  <c r="V1235" i="3"/>
  <c r="U1235" i="3"/>
  <c r="T1235" i="3"/>
  <c r="S1235" i="3"/>
  <c r="R1235" i="3"/>
  <c r="P1235" i="3"/>
  <c r="W1234" i="3"/>
  <c r="V1234" i="3"/>
  <c r="U1234" i="3"/>
  <c r="T1234" i="3"/>
  <c r="S1234" i="3"/>
  <c r="R1234" i="3"/>
  <c r="P1234" i="3"/>
  <c r="W1233" i="3"/>
  <c r="V1233" i="3"/>
  <c r="U1233" i="3"/>
  <c r="T1233" i="3"/>
  <c r="S1233" i="3"/>
  <c r="R1233" i="3"/>
  <c r="P1233" i="3"/>
  <c r="W1232" i="3"/>
  <c r="V1232" i="3"/>
  <c r="U1232" i="3"/>
  <c r="T1232" i="3"/>
  <c r="S1232" i="3"/>
  <c r="R1232" i="3"/>
  <c r="P1232" i="3"/>
  <c r="W1231" i="3"/>
  <c r="V1231" i="3"/>
  <c r="U1231" i="3"/>
  <c r="T1231" i="3"/>
  <c r="S1231" i="3"/>
  <c r="R1231" i="3"/>
  <c r="P1231" i="3"/>
  <c r="W1230" i="3"/>
  <c r="V1230" i="3"/>
  <c r="U1230" i="3"/>
  <c r="T1230" i="3"/>
  <c r="S1230" i="3"/>
  <c r="R1230" i="3"/>
  <c r="P1230" i="3"/>
  <c r="W1229" i="3"/>
  <c r="V1229" i="3"/>
  <c r="U1229" i="3"/>
  <c r="T1229" i="3"/>
  <c r="S1229" i="3"/>
  <c r="R1229" i="3"/>
  <c r="P1229" i="3"/>
  <c r="W1228" i="3"/>
  <c r="V1228" i="3"/>
  <c r="U1228" i="3"/>
  <c r="T1228" i="3"/>
  <c r="S1228" i="3"/>
  <c r="R1228" i="3"/>
  <c r="P1228" i="3"/>
  <c r="W1227" i="3"/>
  <c r="V1227" i="3"/>
  <c r="U1227" i="3"/>
  <c r="T1227" i="3"/>
  <c r="S1227" i="3"/>
  <c r="R1227" i="3"/>
  <c r="P1227" i="3"/>
  <c r="W1226" i="3"/>
  <c r="V1226" i="3"/>
  <c r="U1226" i="3"/>
  <c r="T1226" i="3"/>
  <c r="S1226" i="3"/>
  <c r="R1226" i="3"/>
  <c r="P1226" i="3"/>
  <c r="W1225" i="3"/>
  <c r="V1225" i="3"/>
  <c r="U1225" i="3"/>
  <c r="T1225" i="3"/>
  <c r="S1225" i="3"/>
  <c r="R1225" i="3"/>
  <c r="P1225" i="3"/>
  <c r="W1224" i="3"/>
  <c r="V1224" i="3"/>
  <c r="U1224" i="3"/>
  <c r="T1224" i="3"/>
  <c r="S1224" i="3"/>
  <c r="R1224" i="3"/>
  <c r="P1224" i="3"/>
  <c r="W1223" i="3"/>
  <c r="V1223" i="3"/>
  <c r="U1223" i="3"/>
  <c r="T1223" i="3"/>
  <c r="S1223" i="3"/>
  <c r="R1223" i="3"/>
  <c r="P1223" i="3"/>
  <c r="W1222" i="3"/>
  <c r="V1222" i="3"/>
  <c r="U1222" i="3"/>
  <c r="T1222" i="3"/>
  <c r="S1222" i="3"/>
  <c r="R1222" i="3"/>
  <c r="P1222" i="3"/>
  <c r="W1221" i="3"/>
  <c r="V1221" i="3"/>
  <c r="U1221" i="3"/>
  <c r="T1221" i="3"/>
  <c r="S1221" i="3"/>
  <c r="R1221" i="3"/>
  <c r="P1221" i="3"/>
  <c r="W1220" i="3"/>
  <c r="V1220" i="3"/>
  <c r="U1220" i="3"/>
  <c r="T1220" i="3"/>
  <c r="S1220" i="3"/>
  <c r="R1220" i="3"/>
  <c r="P1220" i="3"/>
  <c r="W1219" i="3"/>
  <c r="V1219" i="3"/>
  <c r="U1219" i="3"/>
  <c r="T1219" i="3"/>
  <c r="S1219" i="3"/>
  <c r="R1219" i="3"/>
  <c r="P1219" i="3"/>
  <c r="W1218" i="3"/>
  <c r="V1218" i="3"/>
  <c r="U1218" i="3"/>
  <c r="T1218" i="3"/>
  <c r="S1218" i="3"/>
  <c r="R1218" i="3"/>
  <c r="P1218" i="3"/>
  <c r="W1217" i="3"/>
  <c r="V1217" i="3"/>
  <c r="U1217" i="3"/>
  <c r="T1217" i="3"/>
  <c r="S1217" i="3"/>
  <c r="R1217" i="3"/>
  <c r="P1217" i="3"/>
  <c r="W1216" i="3"/>
  <c r="V1216" i="3"/>
  <c r="U1216" i="3"/>
  <c r="T1216" i="3"/>
  <c r="S1216" i="3"/>
  <c r="R1216" i="3"/>
  <c r="P1216" i="3"/>
  <c r="W1215" i="3"/>
  <c r="V1215" i="3"/>
  <c r="U1215" i="3"/>
  <c r="T1215" i="3"/>
  <c r="S1215" i="3"/>
  <c r="R1215" i="3"/>
  <c r="P1215" i="3"/>
  <c r="W1214" i="3"/>
  <c r="V1214" i="3"/>
  <c r="U1214" i="3"/>
  <c r="T1214" i="3"/>
  <c r="S1214" i="3"/>
  <c r="R1214" i="3"/>
  <c r="P1214" i="3"/>
  <c r="W1213" i="3"/>
  <c r="V1213" i="3"/>
  <c r="U1213" i="3"/>
  <c r="T1213" i="3"/>
  <c r="S1213" i="3"/>
  <c r="R1213" i="3"/>
  <c r="P1213" i="3"/>
  <c r="W1212" i="3"/>
  <c r="V1212" i="3"/>
  <c r="U1212" i="3"/>
  <c r="T1212" i="3"/>
  <c r="S1212" i="3"/>
  <c r="R1212" i="3"/>
  <c r="P1212" i="3"/>
  <c r="W1211" i="3"/>
  <c r="V1211" i="3"/>
  <c r="U1211" i="3"/>
  <c r="T1211" i="3"/>
  <c r="S1211" i="3"/>
  <c r="R1211" i="3"/>
  <c r="P1211" i="3"/>
  <c r="W1210" i="3"/>
  <c r="V1210" i="3"/>
  <c r="U1210" i="3"/>
  <c r="T1210" i="3"/>
  <c r="S1210" i="3"/>
  <c r="R1210" i="3"/>
  <c r="P1210" i="3"/>
  <c r="W1209" i="3"/>
  <c r="V1209" i="3"/>
  <c r="U1209" i="3"/>
  <c r="T1209" i="3"/>
  <c r="S1209" i="3"/>
  <c r="R1209" i="3"/>
  <c r="P1209" i="3"/>
  <c r="W1208" i="3"/>
  <c r="V1208" i="3"/>
  <c r="U1208" i="3"/>
  <c r="T1208" i="3"/>
  <c r="S1208" i="3"/>
  <c r="R1208" i="3"/>
  <c r="P1208" i="3"/>
  <c r="W1207" i="3"/>
  <c r="V1207" i="3"/>
  <c r="U1207" i="3"/>
  <c r="T1207" i="3"/>
  <c r="S1207" i="3"/>
  <c r="R1207" i="3"/>
  <c r="P1207" i="3"/>
  <c r="W1206" i="3"/>
  <c r="V1206" i="3"/>
  <c r="U1206" i="3"/>
  <c r="T1206" i="3"/>
  <c r="S1206" i="3"/>
  <c r="R1206" i="3"/>
  <c r="P1206" i="3"/>
  <c r="W1205" i="3"/>
  <c r="V1205" i="3"/>
  <c r="U1205" i="3"/>
  <c r="T1205" i="3"/>
  <c r="S1205" i="3"/>
  <c r="R1205" i="3"/>
  <c r="P1205" i="3"/>
  <c r="W1204" i="3"/>
  <c r="V1204" i="3"/>
  <c r="U1204" i="3"/>
  <c r="T1204" i="3"/>
  <c r="S1204" i="3"/>
  <c r="R1204" i="3"/>
  <c r="P1204" i="3"/>
  <c r="W1203" i="3"/>
  <c r="V1203" i="3"/>
  <c r="U1203" i="3"/>
  <c r="T1203" i="3"/>
  <c r="S1203" i="3"/>
  <c r="R1203" i="3"/>
  <c r="P1203" i="3"/>
  <c r="W1202" i="3"/>
  <c r="V1202" i="3"/>
  <c r="U1202" i="3"/>
  <c r="T1202" i="3"/>
  <c r="S1202" i="3"/>
  <c r="R1202" i="3"/>
  <c r="P1202" i="3"/>
  <c r="W1201" i="3"/>
  <c r="V1201" i="3"/>
  <c r="U1201" i="3"/>
  <c r="T1201" i="3"/>
  <c r="S1201" i="3"/>
  <c r="R1201" i="3"/>
  <c r="P1201" i="3"/>
  <c r="W1200" i="3"/>
  <c r="V1200" i="3"/>
  <c r="U1200" i="3"/>
  <c r="T1200" i="3"/>
  <c r="S1200" i="3"/>
  <c r="R1200" i="3"/>
  <c r="P1200" i="3"/>
  <c r="W1199" i="3"/>
  <c r="V1199" i="3"/>
  <c r="U1199" i="3"/>
  <c r="T1199" i="3"/>
  <c r="S1199" i="3"/>
  <c r="R1199" i="3"/>
  <c r="P1199" i="3"/>
  <c r="W1198" i="3"/>
  <c r="V1198" i="3"/>
  <c r="U1198" i="3"/>
  <c r="T1198" i="3"/>
  <c r="S1198" i="3"/>
  <c r="R1198" i="3"/>
  <c r="P1198" i="3"/>
  <c r="W1197" i="3"/>
  <c r="V1197" i="3"/>
  <c r="U1197" i="3"/>
  <c r="T1197" i="3"/>
  <c r="S1197" i="3"/>
  <c r="R1197" i="3"/>
  <c r="P1197" i="3"/>
  <c r="W1196" i="3"/>
  <c r="V1196" i="3"/>
  <c r="U1196" i="3"/>
  <c r="T1196" i="3"/>
  <c r="S1196" i="3"/>
  <c r="R1196" i="3"/>
  <c r="P1196" i="3"/>
  <c r="W1195" i="3"/>
  <c r="V1195" i="3"/>
  <c r="U1195" i="3"/>
  <c r="T1195" i="3"/>
  <c r="S1195" i="3"/>
  <c r="R1195" i="3"/>
  <c r="P1195" i="3"/>
  <c r="W1194" i="3"/>
  <c r="V1194" i="3"/>
  <c r="U1194" i="3"/>
  <c r="T1194" i="3"/>
  <c r="S1194" i="3"/>
  <c r="R1194" i="3"/>
  <c r="P1194" i="3"/>
  <c r="W1193" i="3"/>
  <c r="V1193" i="3"/>
  <c r="U1193" i="3"/>
  <c r="T1193" i="3"/>
  <c r="S1193" i="3"/>
  <c r="R1193" i="3"/>
  <c r="P1193" i="3"/>
  <c r="W1192" i="3"/>
  <c r="V1192" i="3"/>
  <c r="U1192" i="3"/>
  <c r="T1192" i="3"/>
  <c r="S1192" i="3"/>
  <c r="R1192" i="3"/>
  <c r="P1192" i="3"/>
  <c r="W1191" i="3"/>
  <c r="V1191" i="3"/>
  <c r="U1191" i="3"/>
  <c r="T1191" i="3"/>
  <c r="S1191" i="3"/>
  <c r="R1191" i="3"/>
  <c r="P1191" i="3"/>
  <c r="W1190" i="3"/>
  <c r="V1190" i="3"/>
  <c r="U1190" i="3"/>
  <c r="T1190" i="3"/>
  <c r="S1190" i="3"/>
  <c r="R1190" i="3"/>
  <c r="P1190" i="3"/>
  <c r="W1189" i="3"/>
  <c r="V1189" i="3"/>
  <c r="U1189" i="3"/>
  <c r="T1189" i="3"/>
  <c r="S1189" i="3"/>
  <c r="R1189" i="3"/>
  <c r="P1189" i="3"/>
  <c r="W1188" i="3"/>
  <c r="V1188" i="3"/>
  <c r="U1188" i="3"/>
  <c r="T1188" i="3"/>
  <c r="S1188" i="3"/>
  <c r="R1188" i="3"/>
  <c r="P1188" i="3"/>
  <c r="W1187" i="3"/>
  <c r="V1187" i="3"/>
  <c r="U1187" i="3"/>
  <c r="T1187" i="3"/>
  <c r="S1187" i="3"/>
  <c r="R1187" i="3"/>
  <c r="P1187" i="3"/>
  <c r="W1186" i="3"/>
  <c r="V1186" i="3"/>
  <c r="U1186" i="3"/>
  <c r="T1186" i="3"/>
  <c r="S1186" i="3"/>
  <c r="R1186" i="3"/>
  <c r="P1186" i="3"/>
  <c r="W1185" i="3"/>
  <c r="V1185" i="3"/>
  <c r="U1185" i="3"/>
  <c r="T1185" i="3"/>
  <c r="S1185" i="3"/>
  <c r="R1185" i="3"/>
  <c r="P1185" i="3"/>
  <c r="W1184" i="3"/>
  <c r="V1184" i="3"/>
  <c r="U1184" i="3"/>
  <c r="T1184" i="3"/>
  <c r="S1184" i="3"/>
  <c r="R1184" i="3"/>
  <c r="P1184" i="3"/>
  <c r="W1183" i="3"/>
  <c r="V1183" i="3"/>
  <c r="U1183" i="3"/>
  <c r="T1183" i="3"/>
  <c r="S1183" i="3"/>
  <c r="R1183" i="3"/>
  <c r="P1183" i="3"/>
  <c r="W1182" i="3"/>
  <c r="V1182" i="3"/>
  <c r="U1182" i="3"/>
  <c r="T1182" i="3"/>
  <c r="S1182" i="3"/>
  <c r="R1182" i="3"/>
  <c r="P1182" i="3"/>
  <c r="W1181" i="3"/>
  <c r="V1181" i="3"/>
  <c r="U1181" i="3"/>
  <c r="T1181" i="3"/>
  <c r="S1181" i="3"/>
  <c r="R1181" i="3"/>
  <c r="P1181" i="3"/>
  <c r="W1180" i="3"/>
  <c r="V1180" i="3"/>
  <c r="U1180" i="3"/>
  <c r="T1180" i="3"/>
  <c r="S1180" i="3"/>
  <c r="R1180" i="3"/>
  <c r="P1180" i="3"/>
  <c r="W1179" i="3"/>
  <c r="V1179" i="3"/>
  <c r="U1179" i="3"/>
  <c r="T1179" i="3"/>
  <c r="S1179" i="3"/>
  <c r="R1179" i="3"/>
  <c r="P1179" i="3"/>
  <c r="W1178" i="3"/>
  <c r="V1178" i="3"/>
  <c r="U1178" i="3"/>
  <c r="T1178" i="3"/>
  <c r="S1178" i="3"/>
  <c r="R1178" i="3"/>
  <c r="P1178" i="3"/>
  <c r="W1177" i="3"/>
  <c r="V1177" i="3"/>
  <c r="U1177" i="3"/>
  <c r="T1177" i="3"/>
  <c r="S1177" i="3"/>
  <c r="R1177" i="3"/>
  <c r="P1177" i="3"/>
  <c r="W1176" i="3"/>
  <c r="V1176" i="3"/>
  <c r="U1176" i="3"/>
  <c r="T1176" i="3"/>
  <c r="S1176" i="3"/>
  <c r="R1176" i="3"/>
  <c r="P1176" i="3"/>
  <c r="W1175" i="3"/>
  <c r="V1175" i="3"/>
  <c r="U1175" i="3"/>
  <c r="T1175" i="3"/>
  <c r="S1175" i="3"/>
  <c r="R1175" i="3"/>
  <c r="P1175" i="3"/>
  <c r="W1174" i="3"/>
  <c r="V1174" i="3"/>
  <c r="U1174" i="3"/>
  <c r="T1174" i="3"/>
  <c r="S1174" i="3"/>
  <c r="R1174" i="3"/>
  <c r="P1174" i="3"/>
  <c r="W1173" i="3"/>
  <c r="V1173" i="3"/>
  <c r="U1173" i="3"/>
  <c r="T1173" i="3"/>
  <c r="S1173" i="3"/>
  <c r="R1173" i="3"/>
  <c r="P1173" i="3"/>
  <c r="W1172" i="3"/>
  <c r="V1172" i="3"/>
  <c r="U1172" i="3"/>
  <c r="T1172" i="3"/>
  <c r="S1172" i="3"/>
  <c r="R1172" i="3"/>
  <c r="P1172" i="3"/>
  <c r="W1171" i="3"/>
  <c r="V1171" i="3"/>
  <c r="U1171" i="3"/>
  <c r="T1171" i="3"/>
  <c r="S1171" i="3"/>
  <c r="R1171" i="3"/>
  <c r="P1171" i="3"/>
  <c r="W1170" i="3"/>
  <c r="V1170" i="3"/>
  <c r="U1170" i="3"/>
  <c r="T1170" i="3"/>
  <c r="S1170" i="3"/>
  <c r="R1170" i="3"/>
  <c r="P1170" i="3"/>
  <c r="W1169" i="3"/>
  <c r="V1169" i="3"/>
  <c r="U1169" i="3"/>
  <c r="T1169" i="3"/>
  <c r="S1169" i="3"/>
  <c r="R1169" i="3"/>
  <c r="P1169" i="3"/>
  <c r="W1168" i="3"/>
  <c r="V1168" i="3"/>
  <c r="U1168" i="3"/>
  <c r="T1168" i="3"/>
  <c r="S1168" i="3"/>
  <c r="R1168" i="3"/>
  <c r="P1168" i="3"/>
  <c r="W1167" i="3"/>
  <c r="V1167" i="3"/>
  <c r="U1167" i="3"/>
  <c r="T1167" i="3"/>
  <c r="S1167" i="3"/>
  <c r="R1167" i="3"/>
  <c r="P1167" i="3"/>
  <c r="W1166" i="3"/>
  <c r="V1166" i="3"/>
  <c r="U1166" i="3"/>
  <c r="T1166" i="3"/>
  <c r="S1166" i="3"/>
  <c r="R1166" i="3"/>
  <c r="P1166" i="3"/>
  <c r="W1165" i="3"/>
  <c r="V1165" i="3"/>
  <c r="U1165" i="3"/>
  <c r="T1165" i="3"/>
  <c r="S1165" i="3"/>
  <c r="R1165" i="3"/>
  <c r="P1165" i="3"/>
  <c r="W1164" i="3"/>
  <c r="V1164" i="3"/>
  <c r="U1164" i="3"/>
  <c r="T1164" i="3"/>
  <c r="S1164" i="3"/>
  <c r="R1164" i="3"/>
  <c r="P1164" i="3"/>
  <c r="W1163" i="3"/>
  <c r="V1163" i="3"/>
  <c r="U1163" i="3"/>
  <c r="T1163" i="3"/>
  <c r="S1163" i="3"/>
  <c r="R1163" i="3"/>
  <c r="P1163" i="3"/>
  <c r="W1162" i="3"/>
  <c r="V1162" i="3"/>
  <c r="U1162" i="3"/>
  <c r="T1162" i="3"/>
  <c r="S1162" i="3"/>
  <c r="R1162" i="3"/>
  <c r="P1162" i="3"/>
  <c r="W1161" i="3"/>
  <c r="V1161" i="3"/>
  <c r="U1161" i="3"/>
  <c r="T1161" i="3"/>
  <c r="S1161" i="3"/>
  <c r="R1161" i="3"/>
  <c r="P1161" i="3"/>
  <c r="W1160" i="3"/>
  <c r="V1160" i="3"/>
  <c r="U1160" i="3"/>
  <c r="T1160" i="3"/>
  <c r="S1160" i="3"/>
  <c r="R1160" i="3"/>
  <c r="P1160" i="3"/>
  <c r="W1159" i="3"/>
  <c r="V1159" i="3"/>
  <c r="U1159" i="3"/>
  <c r="T1159" i="3"/>
  <c r="S1159" i="3"/>
  <c r="R1159" i="3"/>
  <c r="P1159" i="3"/>
  <c r="W1158" i="3"/>
  <c r="V1158" i="3"/>
  <c r="U1158" i="3"/>
  <c r="T1158" i="3"/>
  <c r="S1158" i="3"/>
  <c r="R1158" i="3"/>
  <c r="P1158" i="3"/>
  <c r="W1157" i="3"/>
  <c r="V1157" i="3"/>
  <c r="U1157" i="3"/>
  <c r="T1157" i="3"/>
  <c r="S1157" i="3"/>
  <c r="R1157" i="3"/>
  <c r="P1157" i="3"/>
  <c r="W1156" i="3"/>
  <c r="V1156" i="3"/>
  <c r="U1156" i="3"/>
  <c r="T1156" i="3"/>
  <c r="S1156" i="3"/>
  <c r="R1156" i="3"/>
  <c r="P1156" i="3"/>
  <c r="W1155" i="3"/>
  <c r="V1155" i="3"/>
  <c r="U1155" i="3"/>
  <c r="T1155" i="3"/>
  <c r="S1155" i="3"/>
  <c r="R1155" i="3"/>
  <c r="P1155" i="3"/>
  <c r="W1154" i="3"/>
  <c r="V1154" i="3"/>
  <c r="U1154" i="3"/>
  <c r="T1154" i="3"/>
  <c r="S1154" i="3"/>
  <c r="R1154" i="3"/>
  <c r="P1154" i="3"/>
  <c r="W1153" i="3"/>
  <c r="V1153" i="3"/>
  <c r="U1153" i="3"/>
  <c r="T1153" i="3"/>
  <c r="S1153" i="3"/>
  <c r="R1153" i="3"/>
  <c r="P1153" i="3"/>
  <c r="W1152" i="3"/>
  <c r="V1152" i="3"/>
  <c r="U1152" i="3"/>
  <c r="T1152" i="3"/>
  <c r="S1152" i="3"/>
  <c r="R1152" i="3"/>
  <c r="P1152" i="3"/>
  <c r="W1151" i="3"/>
  <c r="V1151" i="3"/>
  <c r="U1151" i="3"/>
  <c r="T1151" i="3"/>
  <c r="S1151" i="3"/>
  <c r="R1151" i="3"/>
  <c r="P1151" i="3"/>
  <c r="W1150" i="3"/>
  <c r="V1150" i="3"/>
  <c r="U1150" i="3"/>
  <c r="T1150" i="3"/>
  <c r="S1150" i="3"/>
  <c r="R1150" i="3"/>
  <c r="P1150" i="3"/>
  <c r="W1149" i="3"/>
  <c r="V1149" i="3"/>
  <c r="U1149" i="3"/>
  <c r="T1149" i="3"/>
  <c r="S1149" i="3"/>
  <c r="R1149" i="3"/>
  <c r="P1149" i="3"/>
  <c r="W1148" i="3"/>
  <c r="V1148" i="3"/>
  <c r="U1148" i="3"/>
  <c r="T1148" i="3"/>
  <c r="S1148" i="3"/>
  <c r="R1148" i="3"/>
  <c r="P1148" i="3"/>
  <c r="W1147" i="3"/>
  <c r="V1147" i="3"/>
  <c r="U1147" i="3"/>
  <c r="T1147" i="3"/>
  <c r="S1147" i="3"/>
  <c r="R1147" i="3"/>
  <c r="P1147" i="3"/>
  <c r="W1146" i="3"/>
  <c r="V1146" i="3"/>
  <c r="U1146" i="3"/>
  <c r="T1146" i="3"/>
  <c r="S1146" i="3"/>
  <c r="R1146" i="3"/>
  <c r="P1146" i="3"/>
  <c r="W1145" i="3"/>
  <c r="V1145" i="3"/>
  <c r="U1145" i="3"/>
  <c r="T1145" i="3"/>
  <c r="S1145" i="3"/>
  <c r="R1145" i="3"/>
  <c r="P1145" i="3"/>
  <c r="W1144" i="3"/>
  <c r="V1144" i="3"/>
  <c r="U1144" i="3"/>
  <c r="T1144" i="3"/>
  <c r="S1144" i="3"/>
  <c r="R1144" i="3"/>
  <c r="P1144" i="3"/>
  <c r="W1143" i="3"/>
  <c r="V1143" i="3"/>
  <c r="U1143" i="3"/>
  <c r="T1143" i="3"/>
  <c r="S1143" i="3"/>
  <c r="R1143" i="3"/>
  <c r="P1143" i="3"/>
  <c r="W1142" i="3"/>
  <c r="V1142" i="3"/>
  <c r="U1142" i="3"/>
  <c r="T1142" i="3"/>
  <c r="S1142" i="3"/>
  <c r="R1142" i="3"/>
  <c r="P1142" i="3"/>
  <c r="W1141" i="3"/>
  <c r="V1141" i="3"/>
  <c r="U1141" i="3"/>
  <c r="T1141" i="3"/>
  <c r="S1141" i="3"/>
  <c r="R1141" i="3"/>
  <c r="P1141" i="3"/>
  <c r="W1140" i="3"/>
  <c r="V1140" i="3"/>
  <c r="U1140" i="3"/>
  <c r="T1140" i="3"/>
  <c r="S1140" i="3"/>
  <c r="R1140" i="3"/>
  <c r="P1140" i="3"/>
  <c r="W1139" i="3"/>
  <c r="V1139" i="3"/>
  <c r="U1139" i="3"/>
  <c r="T1139" i="3"/>
  <c r="S1139" i="3"/>
  <c r="R1139" i="3"/>
  <c r="P1139" i="3"/>
  <c r="W1138" i="3"/>
  <c r="V1138" i="3"/>
  <c r="U1138" i="3"/>
  <c r="T1138" i="3"/>
  <c r="S1138" i="3"/>
  <c r="R1138" i="3"/>
  <c r="P1138" i="3"/>
  <c r="W1137" i="3"/>
  <c r="V1137" i="3"/>
  <c r="U1137" i="3"/>
  <c r="T1137" i="3"/>
  <c r="S1137" i="3"/>
  <c r="R1137" i="3"/>
  <c r="P1137" i="3"/>
  <c r="W1136" i="3"/>
  <c r="V1136" i="3"/>
  <c r="U1136" i="3"/>
  <c r="T1136" i="3"/>
  <c r="S1136" i="3"/>
  <c r="R1136" i="3"/>
  <c r="P1136" i="3"/>
  <c r="W1135" i="3"/>
  <c r="V1135" i="3"/>
  <c r="U1135" i="3"/>
  <c r="T1135" i="3"/>
  <c r="S1135" i="3"/>
  <c r="R1135" i="3"/>
  <c r="P1135" i="3"/>
  <c r="W1134" i="3"/>
  <c r="V1134" i="3"/>
  <c r="U1134" i="3"/>
  <c r="T1134" i="3"/>
  <c r="S1134" i="3"/>
  <c r="R1134" i="3"/>
  <c r="P1134" i="3"/>
  <c r="W1133" i="3"/>
  <c r="V1133" i="3"/>
  <c r="U1133" i="3"/>
  <c r="T1133" i="3"/>
  <c r="S1133" i="3"/>
  <c r="R1133" i="3"/>
  <c r="P1133" i="3"/>
  <c r="W1132" i="3"/>
  <c r="V1132" i="3"/>
  <c r="U1132" i="3"/>
  <c r="T1132" i="3"/>
  <c r="S1132" i="3"/>
  <c r="R1132" i="3"/>
  <c r="P1132" i="3"/>
  <c r="W1131" i="3"/>
  <c r="V1131" i="3"/>
  <c r="U1131" i="3"/>
  <c r="T1131" i="3"/>
  <c r="S1131" i="3"/>
  <c r="R1131" i="3"/>
  <c r="P1131" i="3"/>
  <c r="W1130" i="3"/>
  <c r="V1130" i="3"/>
  <c r="U1130" i="3"/>
  <c r="T1130" i="3"/>
  <c r="S1130" i="3"/>
  <c r="R1130" i="3"/>
  <c r="P1130" i="3"/>
  <c r="W1129" i="3"/>
  <c r="V1129" i="3"/>
  <c r="U1129" i="3"/>
  <c r="T1129" i="3"/>
  <c r="S1129" i="3"/>
  <c r="R1129" i="3"/>
  <c r="P1129" i="3"/>
  <c r="W1128" i="3"/>
  <c r="V1128" i="3"/>
  <c r="U1128" i="3"/>
  <c r="T1128" i="3"/>
  <c r="S1128" i="3"/>
  <c r="R1128" i="3"/>
  <c r="P1128" i="3"/>
  <c r="W1127" i="3"/>
  <c r="V1127" i="3"/>
  <c r="U1127" i="3"/>
  <c r="T1127" i="3"/>
  <c r="S1127" i="3"/>
  <c r="R1127" i="3"/>
  <c r="P1127" i="3"/>
  <c r="W1126" i="3"/>
  <c r="V1126" i="3"/>
  <c r="U1126" i="3"/>
  <c r="T1126" i="3"/>
  <c r="S1126" i="3"/>
  <c r="R1126" i="3"/>
  <c r="P1126" i="3"/>
  <c r="W1125" i="3"/>
  <c r="V1125" i="3"/>
  <c r="U1125" i="3"/>
  <c r="T1125" i="3"/>
  <c r="S1125" i="3"/>
  <c r="R1125" i="3"/>
  <c r="P1125" i="3"/>
  <c r="W1124" i="3"/>
  <c r="V1124" i="3"/>
  <c r="U1124" i="3"/>
  <c r="T1124" i="3"/>
  <c r="S1124" i="3"/>
  <c r="R1124" i="3"/>
  <c r="P1124" i="3"/>
  <c r="W1123" i="3"/>
  <c r="V1123" i="3"/>
  <c r="U1123" i="3"/>
  <c r="T1123" i="3"/>
  <c r="S1123" i="3"/>
  <c r="R1123" i="3"/>
  <c r="P1123" i="3"/>
  <c r="W1122" i="3"/>
  <c r="V1122" i="3"/>
  <c r="U1122" i="3"/>
  <c r="T1122" i="3"/>
  <c r="S1122" i="3"/>
  <c r="R1122" i="3"/>
  <c r="P1122" i="3"/>
  <c r="W1121" i="3"/>
  <c r="V1121" i="3"/>
  <c r="U1121" i="3"/>
  <c r="T1121" i="3"/>
  <c r="S1121" i="3"/>
  <c r="R1121" i="3"/>
  <c r="P1121" i="3"/>
  <c r="W1120" i="3"/>
  <c r="V1120" i="3"/>
  <c r="U1120" i="3"/>
  <c r="T1120" i="3"/>
  <c r="S1120" i="3"/>
  <c r="R1120" i="3"/>
  <c r="P1120" i="3"/>
  <c r="W1119" i="3"/>
  <c r="V1119" i="3"/>
  <c r="U1119" i="3"/>
  <c r="T1119" i="3"/>
  <c r="S1119" i="3"/>
  <c r="R1119" i="3"/>
  <c r="P1119" i="3"/>
  <c r="W1118" i="3"/>
  <c r="V1118" i="3"/>
  <c r="U1118" i="3"/>
  <c r="T1118" i="3"/>
  <c r="S1118" i="3"/>
  <c r="R1118" i="3"/>
  <c r="P1118" i="3"/>
  <c r="W1117" i="3"/>
  <c r="V1117" i="3"/>
  <c r="U1117" i="3"/>
  <c r="T1117" i="3"/>
  <c r="S1117" i="3"/>
  <c r="R1117" i="3"/>
  <c r="P1117" i="3"/>
  <c r="W1116" i="3"/>
  <c r="V1116" i="3"/>
  <c r="U1116" i="3"/>
  <c r="T1116" i="3"/>
  <c r="S1116" i="3"/>
  <c r="R1116" i="3"/>
  <c r="P1116" i="3"/>
  <c r="W1115" i="3"/>
  <c r="V1115" i="3"/>
  <c r="U1115" i="3"/>
  <c r="T1115" i="3"/>
  <c r="S1115" i="3"/>
  <c r="R1115" i="3"/>
  <c r="P1115" i="3"/>
  <c r="W1114" i="3"/>
  <c r="V1114" i="3"/>
  <c r="U1114" i="3"/>
  <c r="T1114" i="3"/>
  <c r="S1114" i="3"/>
  <c r="R1114" i="3"/>
  <c r="P1114" i="3"/>
  <c r="W1113" i="3"/>
  <c r="V1113" i="3"/>
  <c r="U1113" i="3"/>
  <c r="T1113" i="3"/>
  <c r="S1113" i="3"/>
  <c r="R1113" i="3"/>
  <c r="P1113" i="3"/>
  <c r="W1112" i="3"/>
  <c r="V1112" i="3"/>
  <c r="U1112" i="3"/>
  <c r="T1112" i="3"/>
  <c r="S1112" i="3"/>
  <c r="R1112" i="3"/>
  <c r="P1112" i="3"/>
  <c r="W1111" i="3"/>
  <c r="V1111" i="3"/>
  <c r="U1111" i="3"/>
  <c r="T1111" i="3"/>
  <c r="S1111" i="3"/>
  <c r="R1111" i="3"/>
  <c r="P1111" i="3"/>
  <c r="W1110" i="3"/>
  <c r="V1110" i="3"/>
  <c r="U1110" i="3"/>
  <c r="T1110" i="3"/>
  <c r="S1110" i="3"/>
  <c r="R1110" i="3"/>
  <c r="P1110" i="3"/>
  <c r="W1109" i="3"/>
  <c r="V1109" i="3"/>
  <c r="U1109" i="3"/>
  <c r="T1109" i="3"/>
  <c r="S1109" i="3"/>
  <c r="R1109" i="3"/>
  <c r="P1109" i="3"/>
  <c r="W1108" i="3"/>
  <c r="V1108" i="3"/>
  <c r="U1108" i="3"/>
  <c r="T1108" i="3"/>
  <c r="S1108" i="3"/>
  <c r="R1108" i="3"/>
  <c r="P1108" i="3"/>
  <c r="W1107" i="3"/>
  <c r="V1107" i="3"/>
  <c r="U1107" i="3"/>
  <c r="T1107" i="3"/>
  <c r="S1107" i="3"/>
  <c r="R1107" i="3"/>
  <c r="P1107" i="3"/>
  <c r="W1106" i="3"/>
  <c r="V1106" i="3"/>
  <c r="U1106" i="3"/>
  <c r="T1106" i="3"/>
  <c r="S1106" i="3"/>
  <c r="R1106" i="3"/>
  <c r="P1106" i="3"/>
  <c r="W1105" i="3"/>
  <c r="V1105" i="3"/>
  <c r="U1105" i="3"/>
  <c r="T1105" i="3"/>
  <c r="S1105" i="3"/>
  <c r="R1105" i="3"/>
  <c r="P1105" i="3"/>
  <c r="W1104" i="3"/>
  <c r="V1104" i="3"/>
  <c r="U1104" i="3"/>
  <c r="T1104" i="3"/>
  <c r="S1104" i="3"/>
  <c r="R1104" i="3"/>
  <c r="P1104" i="3"/>
  <c r="W1103" i="3"/>
  <c r="V1103" i="3"/>
  <c r="U1103" i="3"/>
  <c r="T1103" i="3"/>
  <c r="S1103" i="3"/>
  <c r="R1103" i="3"/>
  <c r="P1103" i="3"/>
  <c r="W1102" i="3"/>
  <c r="V1102" i="3"/>
  <c r="U1102" i="3"/>
  <c r="T1102" i="3"/>
  <c r="S1102" i="3"/>
  <c r="R1102" i="3"/>
  <c r="P1102" i="3"/>
  <c r="W1101" i="3"/>
  <c r="V1101" i="3"/>
  <c r="U1101" i="3"/>
  <c r="T1101" i="3"/>
  <c r="S1101" i="3"/>
  <c r="R1101" i="3"/>
  <c r="P1101" i="3"/>
  <c r="W1100" i="3"/>
  <c r="V1100" i="3"/>
  <c r="U1100" i="3"/>
  <c r="T1100" i="3"/>
  <c r="S1100" i="3"/>
  <c r="R1100" i="3"/>
  <c r="P1100" i="3"/>
  <c r="W1099" i="3"/>
  <c r="V1099" i="3"/>
  <c r="U1099" i="3"/>
  <c r="T1099" i="3"/>
  <c r="S1099" i="3"/>
  <c r="R1099" i="3"/>
  <c r="P1099" i="3"/>
  <c r="W1098" i="3"/>
  <c r="V1098" i="3"/>
  <c r="U1098" i="3"/>
  <c r="T1098" i="3"/>
  <c r="S1098" i="3"/>
  <c r="R1098" i="3"/>
  <c r="P1098" i="3"/>
  <c r="W1097" i="3"/>
  <c r="V1097" i="3"/>
  <c r="U1097" i="3"/>
  <c r="T1097" i="3"/>
  <c r="S1097" i="3"/>
  <c r="R1097" i="3"/>
  <c r="P1097" i="3"/>
  <c r="W1096" i="3"/>
  <c r="V1096" i="3"/>
  <c r="U1096" i="3"/>
  <c r="T1096" i="3"/>
  <c r="S1096" i="3"/>
  <c r="R1096" i="3"/>
  <c r="P1096" i="3"/>
  <c r="W1095" i="3"/>
  <c r="V1095" i="3"/>
  <c r="U1095" i="3"/>
  <c r="T1095" i="3"/>
  <c r="S1095" i="3"/>
  <c r="R1095" i="3"/>
  <c r="P1095" i="3"/>
  <c r="W1094" i="3"/>
  <c r="V1094" i="3"/>
  <c r="U1094" i="3"/>
  <c r="T1094" i="3"/>
  <c r="S1094" i="3"/>
  <c r="R1094" i="3"/>
  <c r="P1094" i="3"/>
  <c r="W1093" i="3"/>
  <c r="V1093" i="3"/>
  <c r="U1093" i="3"/>
  <c r="T1093" i="3"/>
  <c r="S1093" i="3"/>
  <c r="R1093" i="3"/>
  <c r="P1093" i="3"/>
  <c r="W1092" i="3"/>
  <c r="V1092" i="3"/>
  <c r="U1092" i="3"/>
  <c r="T1092" i="3"/>
  <c r="S1092" i="3"/>
  <c r="R1092" i="3"/>
  <c r="P1092" i="3"/>
  <c r="W1091" i="3"/>
  <c r="V1091" i="3"/>
  <c r="U1091" i="3"/>
  <c r="T1091" i="3"/>
  <c r="S1091" i="3"/>
  <c r="R1091" i="3"/>
  <c r="P1091" i="3"/>
  <c r="W1090" i="3"/>
  <c r="V1090" i="3"/>
  <c r="U1090" i="3"/>
  <c r="T1090" i="3"/>
  <c r="S1090" i="3"/>
  <c r="R1090" i="3"/>
  <c r="P1090" i="3"/>
  <c r="W1089" i="3"/>
  <c r="V1089" i="3"/>
  <c r="U1089" i="3"/>
  <c r="T1089" i="3"/>
  <c r="S1089" i="3"/>
  <c r="R1089" i="3"/>
  <c r="P1089" i="3"/>
  <c r="W1088" i="3"/>
  <c r="V1088" i="3"/>
  <c r="U1088" i="3"/>
  <c r="T1088" i="3"/>
  <c r="S1088" i="3"/>
  <c r="R1088" i="3"/>
  <c r="P1088" i="3"/>
  <c r="W1087" i="3"/>
  <c r="V1087" i="3"/>
  <c r="U1087" i="3"/>
  <c r="T1087" i="3"/>
  <c r="S1087" i="3"/>
  <c r="R1087" i="3"/>
  <c r="P1087" i="3"/>
  <c r="W1086" i="3"/>
  <c r="V1086" i="3"/>
  <c r="U1086" i="3"/>
  <c r="T1086" i="3"/>
  <c r="S1086" i="3"/>
  <c r="R1086" i="3"/>
  <c r="P1086" i="3"/>
  <c r="W1085" i="3"/>
  <c r="V1085" i="3"/>
  <c r="U1085" i="3"/>
  <c r="T1085" i="3"/>
  <c r="S1085" i="3"/>
  <c r="R1085" i="3"/>
  <c r="P1085" i="3"/>
  <c r="W1084" i="3"/>
  <c r="V1084" i="3"/>
  <c r="U1084" i="3"/>
  <c r="T1084" i="3"/>
  <c r="S1084" i="3"/>
  <c r="R1084" i="3"/>
  <c r="P1084" i="3"/>
  <c r="W1083" i="3"/>
  <c r="V1083" i="3"/>
  <c r="U1083" i="3"/>
  <c r="T1083" i="3"/>
  <c r="S1083" i="3"/>
  <c r="R1083" i="3"/>
  <c r="P1083" i="3"/>
  <c r="W1082" i="3"/>
  <c r="V1082" i="3"/>
  <c r="U1082" i="3"/>
  <c r="T1082" i="3"/>
  <c r="S1082" i="3"/>
  <c r="R1082" i="3"/>
  <c r="P1082" i="3"/>
  <c r="W1081" i="3"/>
  <c r="V1081" i="3"/>
  <c r="U1081" i="3"/>
  <c r="T1081" i="3"/>
  <c r="S1081" i="3"/>
  <c r="R1081" i="3"/>
  <c r="P1081" i="3"/>
  <c r="W1080" i="3"/>
  <c r="V1080" i="3"/>
  <c r="U1080" i="3"/>
  <c r="T1080" i="3"/>
  <c r="S1080" i="3"/>
  <c r="R1080" i="3"/>
  <c r="P1080" i="3"/>
  <c r="W1079" i="3"/>
  <c r="V1079" i="3"/>
  <c r="U1079" i="3"/>
  <c r="T1079" i="3"/>
  <c r="S1079" i="3"/>
  <c r="R1079" i="3"/>
  <c r="P1079" i="3"/>
  <c r="W1078" i="3"/>
  <c r="V1078" i="3"/>
  <c r="U1078" i="3"/>
  <c r="T1078" i="3"/>
  <c r="S1078" i="3"/>
  <c r="R1078" i="3"/>
  <c r="P1078" i="3"/>
  <c r="W1077" i="3"/>
  <c r="V1077" i="3"/>
  <c r="U1077" i="3"/>
  <c r="T1077" i="3"/>
  <c r="S1077" i="3"/>
  <c r="R1077" i="3"/>
  <c r="P1077" i="3"/>
  <c r="W1076" i="3"/>
  <c r="V1076" i="3"/>
  <c r="U1076" i="3"/>
  <c r="T1076" i="3"/>
  <c r="S1076" i="3"/>
  <c r="R1076" i="3"/>
  <c r="P1076" i="3"/>
  <c r="W1075" i="3"/>
  <c r="V1075" i="3"/>
  <c r="U1075" i="3"/>
  <c r="T1075" i="3"/>
  <c r="S1075" i="3"/>
  <c r="R1075" i="3"/>
  <c r="P1075" i="3"/>
  <c r="W1074" i="3"/>
  <c r="V1074" i="3"/>
  <c r="U1074" i="3"/>
  <c r="T1074" i="3"/>
  <c r="S1074" i="3"/>
  <c r="R1074" i="3"/>
  <c r="P1074" i="3"/>
  <c r="W1073" i="3"/>
  <c r="V1073" i="3"/>
  <c r="U1073" i="3"/>
  <c r="T1073" i="3"/>
  <c r="S1073" i="3"/>
  <c r="R1073" i="3"/>
  <c r="P1073" i="3"/>
  <c r="W1072" i="3"/>
  <c r="V1072" i="3"/>
  <c r="U1072" i="3"/>
  <c r="T1072" i="3"/>
  <c r="S1072" i="3"/>
  <c r="R1072" i="3"/>
  <c r="P1072" i="3"/>
  <c r="W1071" i="3"/>
  <c r="V1071" i="3"/>
  <c r="U1071" i="3"/>
  <c r="T1071" i="3"/>
  <c r="S1071" i="3"/>
  <c r="R1071" i="3"/>
  <c r="P1071" i="3"/>
  <c r="W1070" i="3"/>
  <c r="V1070" i="3"/>
  <c r="U1070" i="3"/>
  <c r="T1070" i="3"/>
  <c r="S1070" i="3"/>
  <c r="R1070" i="3"/>
  <c r="P1070" i="3"/>
  <c r="W1069" i="3"/>
  <c r="V1069" i="3"/>
  <c r="U1069" i="3"/>
  <c r="T1069" i="3"/>
  <c r="S1069" i="3"/>
  <c r="R1069" i="3"/>
  <c r="P1069" i="3"/>
  <c r="W1068" i="3"/>
  <c r="V1068" i="3"/>
  <c r="U1068" i="3"/>
  <c r="T1068" i="3"/>
  <c r="S1068" i="3"/>
  <c r="R1068" i="3"/>
  <c r="P1068" i="3"/>
  <c r="W1067" i="3"/>
  <c r="V1067" i="3"/>
  <c r="U1067" i="3"/>
  <c r="T1067" i="3"/>
  <c r="S1067" i="3"/>
  <c r="R1067" i="3"/>
  <c r="P1067" i="3"/>
  <c r="W1066" i="3"/>
  <c r="V1066" i="3"/>
  <c r="U1066" i="3"/>
  <c r="T1066" i="3"/>
  <c r="S1066" i="3"/>
  <c r="R1066" i="3"/>
  <c r="P1066" i="3"/>
  <c r="W1065" i="3"/>
  <c r="V1065" i="3"/>
  <c r="U1065" i="3"/>
  <c r="T1065" i="3"/>
  <c r="S1065" i="3"/>
  <c r="R1065" i="3"/>
  <c r="P1065" i="3"/>
  <c r="W1064" i="3"/>
  <c r="V1064" i="3"/>
  <c r="U1064" i="3"/>
  <c r="T1064" i="3"/>
  <c r="S1064" i="3"/>
  <c r="R1064" i="3"/>
  <c r="P1064" i="3"/>
  <c r="W1063" i="3"/>
  <c r="V1063" i="3"/>
  <c r="U1063" i="3"/>
  <c r="T1063" i="3"/>
  <c r="S1063" i="3"/>
  <c r="R1063" i="3"/>
  <c r="P1063" i="3"/>
  <c r="W1062" i="3"/>
  <c r="V1062" i="3"/>
  <c r="U1062" i="3"/>
  <c r="T1062" i="3"/>
  <c r="S1062" i="3"/>
  <c r="R1062" i="3"/>
  <c r="P1062" i="3"/>
  <c r="W1061" i="3"/>
  <c r="V1061" i="3"/>
  <c r="U1061" i="3"/>
  <c r="T1061" i="3"/>
  <c r="S1061" i="3"/>
  <c r="R1061" i="3"/>
  <c r="P1061" i="3"/>
  <c r="W1060" i="3"/>
  <c r="V1060" i="3"/>
  <c r="U1060" i="3"/>
  <c r="T1060" i="3"/>
  <c r="S1060" i="3"/>
  <c r="R1060" i="3"/>
  <c r="P1060" i="3"/>
  <c r="W1059" i="3"/>
  <c r="V1059" i="3"/>
  <c r="U1059" i="3"/>
  <c r="T1059" i="3"/>
  <c r="S1059" i="3"/>
  <c r="R1059" i="3"/>
  <c r="P1059" i="3"/>
  <c r="W1058" i="3"/>
  <c r="V1058" i="3"/>
  <c r="U1058" i="3"/>
  <c r="T1058" i="3"/>
  <c r="S1058" i="3"/>
  <c r="R1058" i="3"/>
  <c r="P1058" i="3"/>
  <c r="W1057" i="3"/>
  <c r="V1057" i="3"/>
  <c r="U1057" i="3"/>
  <c r="T1057" i="3"/>
  <c r="S1057" i="3"/>
  <c r="R1057" i="3"/>
  <c r="P1057" i="3"/>
  <c r="W1056" i="3"/>
  <c r="V1056" i="3"/>
  <c r="U1056" i="3"/>
  <c r="T1056" i="3"/>
  <c r="S1056" i="3"/>
  <c r="R1056" i="3"/>
  <c r="P1056" i="3"/>
  <c r="W1055" i="3"/>
  <c r="V1055" i="3"/>
  <c r="U1055" i="3"/>
  <c r="T1055" i="3"/>
  <c r="S1055" i="3"/>
  <c r="R1055" i="3"/>
  <c r="P1055" i="3"/>
  <c r="W1054" i="3"/>
  <c r="V1054" i="3"/>
  <c r="U1054" i="3"/>
  <c r="T1054" i="3"/>
  <c r="S1054" i="3"/>
  <c r="R1054" i="3"/>
  <c r="P1054" i="3"/>
  <c r="W1053" i="3"/>
  <c r="V1053" i="3"/>
  <c r="U1053" i="3"/>
  <c r="T1053" i="3"/>
  <c r="S1053" i="3"/>
  <c r="R1053" i="3"/>
  <c r="P1053" i="3"/>
  <c r="W1052" i="3"/>
  <c r="V1052" i="3"/>
  <c r="U1052" i="3"/>
  <c r="T1052" i="3"/>
  <c r="S1052" i="3"/>
  <c r="R1052" i="3"/>
  <c r="P1052" i="3"/>
  <c r="W1051" i="3"/>
  <c r="V1051" i="3"/>
  <c r="U1051" i="3"/>
  <c r="T1051" i="3"/>
  <c r="S1051" i="3"/>
  <c r="R1051" i="3"/>
  <c r="P1051" i="3"/>
  <c r="W1050" i="3"/>
  <c r="V1050" i="3"/>
  <c r="U1050" i="3"/>
  <c r="T1050" i="3"/>
  <c r="S1050" i="3"/>
  <c r="R1050" i="3"/>
  <c r="P1050" i="3"/>
  <c r="W1049" i="3"/>
  <c r="V1049" i="3"/>
  <c r="U1049" i="3"/>
  <c r="T1049" i="3"/>
  <c r="S1049" i="3"/>
  <c r="R1049" i="3"/>
  <c r="P1049" i="3"/>
  <c r="W1048" i="3"/>
  <c r="V1048" i="3"/>
  <c r="U1048" i="3"/>
  <c r="T1048" i="3"/>
  <c r="S1048" i="3"/>
  <c r="R1048" i="3"/>
  <c r="P1048" i="3"/>
  <c r="W1047" i="3"/>
  <c r="V1047" i="3"/>
  <c r="U1047" i="3"/>
  <c r="T1047" i="3"/>
  <c r="S1047" i="3"/>
  <c r="R1047" i="3"/>
  <c r="P1047" i="3"/>
  <c r="W1046" i="3"/>
  <c r="V1046" i="3"/>
  <c r="U1046" i="3"/>
  <c r="T1046" i="3"/>
  <c r="S1046" i="3"/>
  <c r="R1046" i="3"/>
  <c r="P1046" i="3"/>
  <c r="W1045" i="3"/>
  <c r="V1045" i="3"/>
  <c r="U1045" i="3"/>
  <c r="T1045" i="3"/>
  <c r="S1045" i="3"/>
  <c r="R1045" i="3"/>
  <c r="P1045" i="3"/>
  <c r="W1044" i="3"/>
  <c r="V1044" i="3"/>
  <c r="U1044" i="3"/>
  <c r="T1044" i="3"/>
  <c r="S1044" i="3"/>
  <c r="R1044" i="3"/>
  <c r="P1044" i="3"/>
  <c r="W1043" i="3"/>
  <c r="V1043" i="3"/>
  <c r="U1043" i="3"/>
  <c r="T1043" i="3"/>
  <c r="S1043" i="3"/>
  <c r="R1043" i="3"/>
  <c r="P1043" i="3"/>
  <c r="W1042" i="3"/>
  <c r="V1042" i="3"/>
  <c r="U1042" i="3"/>
  <c r="T1042" i="3"/>
  <c r="S1042" i="3"/>
  <c r="R1042" i="3"/>
  <c r="P1042" i="3"/>
  <c r="W1041" i="3"/>
  <c r="V1041" i="3"/>
  <c r="U1041" i="3"/>
  <c r="T1041" i="3"/>
  <c r="S1041" i="3"/>
  <c r="R1041" i="3"/>
  <c r="P1041" i="3"/>
  <c r="W1040" i="3"/>
  <c r="V1040" i="3"/>
  <c r="U1040" i="3"/>
  <c r="T1040" i="3"/>
  <c r="S1040" i="3"/>
  <c r="R1040" i="3"/>
  <c r="P1040" i="3"/>
  <c r="W1039" i="3"/>
  <c r="V1039" i="3"/>
  <c r="U1039" i="3"/>
  <c r="T1039" i="3"/>
  <c r="S1039" i="3"/>
  <c r="R1039" i="3"/>
  <c r="P1039" i="3"/>
  <c r="W1038" i="3"/>
  <c r="V1038" i="3"/>
  <c r="U1038" i="3"/>
  <c r="T1038" i="3"/>
  <c r="S1038" i="3"/>
  <c r="R1038" i="3"/>
  <c r="P1038" i="3"/>
  <c r="W1037" i="3"/>
  <c r="V1037" i="3"/>
  <c r="U1037" i="3"/>
  <c r="T1037" i="3"/>
  <c r="S1037" i="3"/>
  <c r="R1037" i="3"/>
  <c r="P1037" i="3"/>
  <c r="W1036" i="3"/>
  <c r="V1036" i="3"/>
  <c r="U1036" i="3"/>
  <c r="T1036" i="3"/>
  <c r="S1036" i="3"/>
  <c r="R1036" i="3"/>
  <c r="P1036" i="3"/>
  <c r="W1035" i="3"/>
  <c r="V1035" i="3"/>
  <c r="U1035" i="3"/>
  <c r="T1035" i="3"/>
  <c r="S1035" i="3"/>
  <c r="R1035" i="3"/>
  <c r="P1035" i="3"/>
  <c r="W1034" i="3"/>
  <c r="V1034" i="3"/>
  <c r="U1034" i="3"/>
  <c r="T1034" i="3"/>
  <c r="S1034" i="3"/>
  <c r="R1034" i="3"/>
  <c r="P1034" i="3"/>
  <c r="W1033" i="3"/>
  <c r="V1033" i="3"/>
  <c r="U1033" i="3"/>
  <c r="T1033" i="3"/>
  <c r="S1033" i="3"/>
  <c r="R1033" i="3"/>
  <c r="P1033" i="3"/>
  <c r="W1032" i="3"/>
  <c r="V1032" i="3"/>
  <c r="U1032" i="3"/>
  <c r="T1032" i="3"/>
  <c r="S1032" i="3"/>
  <c r="R1032" i="3"/>
  <c r="P1032" i="3"/>
  <c r="W1031" i="3"/>
  <c r="V1031" i="3"/>
  <c r="U1031" i="3"/>
  <c r="T1031" i="3"/>
  <c r="S1031" i="3"/>
  <c r="R1031" i="3"/>
  <c r="P1031" i="3"/>
  <c r="W1030" i="3"/>
  <c r="V1030" i="3"/>
  <c r="U1030" i="3"/>
  <c r="T1030" i="3"/>
  <c r="S1030" i="3"/>
  <c r="R1030" i="3"/>
  <c r="P1030" i="3"/>
  <c r="W1029" i="3"/>
  <c r="V1029" i="3"/>
  <c r="U1029" i="3"/>
  <c r="T1029" i="3"/>
  <c r="S1029" i="3"/>
  <c r="R1029" i="3"/>
  <c r="P1029" i="3"/>
  <c r="W1028" i="3"/>
  <c r="V1028" i="3"/>
  <c r="U1028" i="3"/>
  <c r="T1028" i="3"/>
  <c r="S1028" i="3"/>
  <c r="R1028" i="3"/>
  <c r="P1028" i="3"/>
  <c r="W1027" i="3"/>
  <c r="V1027" i="3"/>
  <c r="U1027" i="3"/>
  <c r="T1027" i="3"/>
  <c r="S1027" i="3"/>
  <c r="R1027" i="3"/>
  <c r="P1027" i="3"/>
  <c r="W1026" i="3"/>
  <c r="V1026" i="3"/>
  <c r="U1026" i="3"/>
  <c r="T1026" i="3"/>
  <c r="S1026" i="3"/>
  <c r="R1026" i="3"/>
  <c r="P1026" i="3"/>
  <c r="W1025" i="3"/>
  <c r="V1025" i="3"/>
  <c r="U1025" i="3"/>
  <c r="T1025" i="3"/>
  <c r="S1025" i="3"/>
  <c r="R1025" i="3"/>
  <c r="P1025" i="3"/>
  <c r="W1024" i="3"/>
  <c r="V1024" i="3"/>
  <c r="U1024" i="3"/>
  <c r="T1024" i="3"/>
  <c r="S1024" i="3"/>
  <c r="R1024" i="3"/>
  <c r="P1024" i="3"/>
  <c r="W1023" i="3"/>
  <c r="V1023" i="3"/>
  <c r="U1023" i="3"/>
  <c r="T1023" i="3"/>
  <c r="S1023" i="3"/>
  <c r="R1023" i="3"/>
  <c r="P1023" i="3"/>
  <c r="W1022" i="3"/>
  <c r="V1022" i="3"/>
  <c r="U1022" i="3"/>
  <c r="T1022" i="3"/>
  <c r="S1022" i="3"/>
  <c r="R1022" i="3"/>
  <c r="P1022" i="3"/>
  <c r="W1021" i="3"/>
  <c r="V1021" i="3"/>
  <c r="U1021" i="3"/>
  <c r="T1021" i="3"/>
  <c r="S1021" i="3"/>
  <c r="R1021" i="3"/>
  <c r="P1021" i="3"/>
  <c r="W1020" i="3"/>
  <c r="V1020" i="3"/>
  <c r="U1020" i="3"/>
  <c r="T1020" i="3"/>
  <c r="S1020" i="3"/>
  <c r="R1020" i="3"/>
  <c r="P1020" i="3"/>
  <c r="W1019" i="3"/>
  <c r="V1019" i="3"/>
  <c r="U1019" i="3"/>
  <c r="T1019" i="3"/>
  <c r="S1019" i="3"/>
  <c r="R1019" i="3"/>
  <c r="P1019" i="3"/>
  <c r="W1018" i="3"/>
  <c r="V1018" i="3"/>
  <c r="U1018" i="3"/>
  <c r="T1018" i="3"/>
  <c r="S1018" i="3"/>
  <c r="R1018" i="3"/>
  <c r="P1018" i="3"/>
  <c r="W1017" i="3"/>
  <c r="V1017" i="3"/>
  <c r="U1017" i="3"/>
  <c r="T1017" i="3"/>
  <c r="S1017" i="3"/>
  <c r="R1017" i="3"/>
  <c r="P1017" i="3"/>
  <c r="W1016" i="3"/>
  <c r="V1016" i="3"/>
  <c r="U1016" i="3"/>
  <c r="T1016" i="3"/>
  <c r="S1016" i="3"/>
  <c r="R1016" i="3"/>
  <c r="P1016" i="3"/>
  <c r="W1015" i="3"/>
  <c r="V1015" i="3"/>
  <c r="U1015" i="3"/>
  <c r="T1015" i="3"/>
  <c r="S1015" i="3"/>
  <c r="R1015" i="3"/>
  <c r="P1015" i="3"/>
  <c r="W1014" i="3"/>
  <c r="V1014" i="3"/>
  <c r="U1014" i="3"/>
  <c r="T1014" i="3"/>
  <c r="S1014" i="3"/>
  <c r="R1014" i="3"/>
  <c r="P1014" i="3"/>
  <c r="W1013" i="3"/>
  <c r="V1013" i="3"/>
  <c r="U1013" i="3"/>
  <c r="T1013" i="3"/>
  <c r="S1013" i="3"/>
  <c r="R1013" i="3"/>
  <c r="P1013" i="3"/>
  <c r="W1012" i="3"/>
  <c r="V1012" i="3"/>
  <c r="U1012" i="3"/>
  <c r="T1012" i="3"/>
  <c r="S1012" i="3"/>
  <c r="R1012" i="3"/>
  <c r="P1012" i="3"/>
  <c r="W1011" i="3"/>
  <c r="V1011" i="3"/>
  <c r="U1011" i="3"/>
  <c r="T1011" i="3"/>
  <c r="S1011" i="3"/>
  <c r="R1011" i="3"/>
  <c r="P1011" i="3"/>
  <c r="W1010" i="3"/>
  <c r="V1010" i="3"/>
  <c r="U1010" i="3"/>
  <c r="T1010" i="3"/>
  <c r="S1010" i="3"/>
  <c r="R1010" i="3"/>
  <c r="P1010" i="3"/>
  <c r="W1009" i="3"/>
  <c r="V1009" i="3"/>
  <c r="U1009" i="3"/>
  <c r="T1009" i="3"/>
  <c r="S1009" i="3"/>
  <c r="R1009" i="3"/>
  <c r="P1009" i="3"/>
  <c r="W1008" i="3"/>
  <c r="V1008" i="3"/>
  <c r="U1008" i="3"/>
  <c r="T1008" i="3"/>
  <c r="S1008" i="3"/>
  <c r="R1008" i="3"/>
  <c r="P1008" i="3"/>
  <c r="W1007" i="3"/>
  <c r="V1007" i="3"/>
  <c r="U1007" i="3"/>
  <c r="T1007" i="3"/>
  <c r="S1007" i="3"/>
  <c r="R1007" i="3"/>
  <c r="P1007" i="3"/>
  <c r="W1006" i="3"/>
  <c r="V1006" i="3"/>
  <c r="U1006" i="3"/>
  <c r="T1006" i="3"/>
  <c r="S1006" i="3"/>
  <c r="R1006" i="3"/>
  <c r="P1006" i="3"/>
  <c r="W1005" i="3"/>
  <c r="V1005" i="3"/>
  <c r="U1005" i="3"/>
  <c r="T1005" i="3"/>
  <c r="S1005" i="3"/>
  <c r="R1005" i="3"/>
  <c r="P1005" i="3"/>
  <c r="W1004" i="3"/>
  <c r="V1004" i="3"/>
  <c r="U1004" i="3"/>
  <c r="T1004" i="3"/>
  <c r="S1004" i="3"/>
  <c r="R1004" i="3"/>
  <c r="P1004" i="3"/>
  <c r="W1003" i="3"/>
  <c r="V1003" i="3"/>
  <c r="U1003" i="3"/>
  <c r="T1003" i="3"/>
  <c r="S1003" i="3"/>
  <c r="R1003" i="3"/>
  <c r="P1003" i="3"/>
  <c r="W1002" i="3"/>
  <c r="V1002" i="3"/>
  <c r="U1002" i="3"/>
  <c r="T1002" i="3"/>
  <c r="S1002" i="3"/>
  <c r="R1002" i="3"/>
  <c r="P1002" i="3"/>
  <c r="W1001" i="3"/>
  <c r="V1001" i="3"/>
  <c r="U1001" i="3"/>
  <c r="T1001" i="3"/>
  <c r="S1001" i="3"/>
  <c r="R1001" i="3"/>
  <c r="P1001" i="3"/>
  <c r="W1000" i="3"/>
  <c r="V1000" i="3"/>
  <c r="U1000" i="3"/>
  <c r="T1000" i="3"/>
  <c r="S1000" i="3"/>
  <c r="R1000" i="3"/>
  <c r="P1000" i="3"/>
  <c r="W999" i="3"/>
  <c r="V999" i="3"/>
  <c r="U999" i="3"/>
  <c r="T999" i="3"/>
  <c r="S999" i="3"/>
  <c r="R999" i="3"/>
  <c r="P999" i="3"/>
  <c r="W998" i="3"/>
  <c r="V998" i="3"/>
  <c r="U998" i="3"/>
  <c r="T998" i="3"/>
  <c r="S998" i="3"/>
  <c r="R998" i="3"/>
  <c r="P998" i="3"/>
  <c r="W997" i="3"/>
  <c r="V997" i="3"/>
  <c r="U997" i="3"/>
  <c r="T997" i="3"/>
  <c r="S997" i="3"/>
  <c r="R997" i="3"/>
  <c r="P997" i="3"/>
  <c r="W996" i="3"/>
  <c r="V996" i="3"/>
  <c r="U996" i="3"/>
  <c r="T996" i="3"/>
  <c r="S996" i="3"/>
  <c r="R996" i="3"/>
  <c r="P996" i="3"/>
  <c r="W995" i="3"/>
  <c r="V995" i="3"/>
  <c r="U995" i="3"/>
  <c r="T995" i="3"/>
  <c r="S995" i="3"/>
  <c r="R995" i="3"/>
  <c r="P995" i="3"/>
  <c r="W994" i="3"/>
  <c r="V994" i="3"/>
  <c r="U994" i="3"/>
  <c r="T994" i="3"/>
  <c r="S994" i="3"/>
  <c r="R994" i="3"/>
  <c r="P994" i="3"/>
  <c r="W993" i="3"/>
  <c r="V993" i="3"/>
  <c r="U993" i="3"/>
  <c r="T993" i="3"/>
  <c r="S993" i="3"/>
  <c r="R993" i="3"/>
  <c r="P993" i="3"/>
  <c r="W992" i="3"/>
  <c r="V992" i="3"/>
  <c r="U992" i="3"/>
  <c r="T992" i="3"/>
  <c r="S992" i="3"/>
  <c r="R992" i="3"/>
  <c r="P992" i="3"/>
  <c r="W991" i="3"/>
  <c r="V991" i="3"/>
  <c r="U991" i="3"/>
  <c r="T991" i="3"/>
  <c r="S991" i="3"/>
  <c r="R991" i="3"/>
  <c r="P991" i="3"/>
  <c r="W990" i="3"/>
  <c r="V990" i="3"/>
  <c r="U990" i="3"/>
  <c r="T990" i="3"/>
  <c r="S990" i="3"/>
  <c r="R990" i="3"/>
  <c r="P990" i="3"/>
  <c r="W989" i="3"/>
  <c r="V989" i="3"/>
  <c r="U989" i="3"/>
  <c r="T989" i="3"/>
  <c r="S989" i="3"/>
  <c r="R989" i="3"/>
  <c r="P989" i="3"/>
  <c r="W988" i="3"/>
  <c r="V988" i="3"/>
  <c r="U988" i="3"/>
  <c r="T988" i="3"/>
  <c r="S988" i="3"/>
  <c r="R988" i="3"/>
  <c r="P988" i="3"/>
  <c r="W987" i="3"/>
  <c r="V987" i="3"/>
  <c r="U987" i="3"/>
  <c r="T987" i="3"/>
  <c r="S987" i="3"/>
  <c r="R987" i="3"/>
  <c r="P987" i="3"/>
  <c r="W986" i="3"/>
  <c r="V986" i="3"/>
  <c r="U986" i="3"/>
  <c r="T986" i="3"/>
  <c r="S986" i="3"/>
  <c r="R986" i="3"/>
  <c r="P986" i="3"/>
  <c r="W985" i="3"/>
  <c r="V985" i="3"/>
  <c r="U985" i="3"/>
  <c r="T985" i="3"/>
  <c r="S985" i="3"/>
  <c r="R985" i="3"/>
  <c r="P985" i="3"/>
  <c r="W984" i="3"/>
  <c r="V984" i="3"/>
  <c r="U984" i="3"/>
  <c r="T984" i="3"/>
  <c r="S984" i="3"/>
  <c r="R984" i="3"/>
  <c r="P984" i="3"/>
  <c r="W983" i="3"/>
  <c r="V983" i="3"/>
  <c r="U983" i="3"/>
  <c r="T983" i="3"/>
  <c r="S983" i="3"/>
  <c r="R983" i="3"/>
  <c r="P983" i="3"/>
  <c r="W982" i="3"/>
  <c r="V982" i="3"/>
  <c r="U982" i="3"/>
  <c r="T982" i="3"/>
  <c r="S982" i="3"/>
  <c r="R982" i="3"/>
  <c r="P982" i="3"/>
  <c r="W981" i="3"/>
  <c r="V981" i="3"/>
  <c r="U981" i="3"/>
  <c r="T981" i="3"/>
  <c r="S981" i="3"/>
  <c r="R981" i="3"/>
  <c r="P981" i="3"/>
  <c r="W980" i="3"/>
  <c r="V980" i="3"/>
  <c r="U980" i="3"/>
  <c r="T980" i="3"/>
  <c r="S980" i="3"/>
  <c r="R980" i="3"/>
  <c r="P980" i="3"/>
  <c r="W979" i="3"/>
  <c r="V979" i="3"/>
  <c r="U979" i="3"/>
  <c r="T979" i="3"/>
  <c r="S979" i="3"/>
  <c r="R979" i="3"/>
  <c r="P979" i="3"/>
  <c r="W978" i="3"/>
  <c r="V978" i="3"/>
  <c r="U978" i="3"/>
  <c r="T978" i="3"/>
  <c r="S978" i="3"/>
  <c r="R978" i="3"/>
  <c r="P978" i="3"/>
  <c r="W977" i="3"/>
  <c r="V977" i="3"/>
  <c r="U977" i="3"/>
  <c r="T977" i="3"/>
  <c r="S977" i="3"/>
  <c r="R977" i="3"/>
  <c r="P977" i="3"/>
  <c r="W976" i="3"/>
  <c r="V976" i="3"/>
  <c r="U976" i="3"/>
  <c r="T976" i="3"/>
  <c r="S976" i="3"/>
  <c r="R976" i="3"/>
  <c r="P976" i="3"/>
  <c r="W975" i="3"/>
  <c r="V975" i="3"/>
  <c r="U975" i="3"/>
  <c r="T975" i="3"/>
  <c r="S975" i="3"/>
  <c r="R975" i="3"/>
  <c r="P975" i="3"/>
  <c r="W974" i="3"/>
  <c r="V974" i="3"/>
  <c r="U974" i="3"/>
  <c r="T974" i="3"/>
  <c r="S974" i="3"/>
  <c r="R974" i="3"/>
  <c r="P974" i="3"/>
  <c r="W973" i="3"/>
  <c r="V973" i="3"/>
  <c r="U973" i="3"/>
  <c r="T973" i="3"/>
  <c r="S973" i="3"/>
  <c r="R973" i="3"/>
  <c r="P973" i="3"/>
  <c r="W972" i="3"/>
  <c r="V972" i="3"/>
  <c r="U972" i="3"/>
  <c r="T972" i="3"/>
  <c r="S972" i="3"/>
  <c r="R972" i="3"/>
  <c r="P972" i="3"/>
  <c r="W971" i="3"/>
  <c r="V971" i="3"/>
  <c r="U971" i="3"/>
  <c r="T971" i="3"/>
  <c r="S971" i="3"/>
  <c r="R971" i="3"/>
  <c r="P971" i="3"/>
  <c r="W970" i="3"/>
  <c r="V970" i="3"/>
  <c r="U970" i="3"/>
  <c r="T970" i="3"/>
  <c r="S970" i="3"/>
  <c r="R970" i="3"/>
  <c r="P970" i="3"/>
  <c r="W969" i="3"/>
  <c r="V969" i="3"/>
  <c r="U969" i="3"/>
  <c r="T969" i="3"/>
  <c r="S969" i="3"/>
  <c r="R969" i="3"/>
  <c r="P969" i="3"/>
  <c r="W968" i="3"/>
  <c r="V968" i="3"/>
  <c r="U968" i="3"/>
  <c r="T968" i="3"/>
  <c r="S968" i="3"/>
  <c r="R968" i="3"/>
  <c r="P968" i="3"/>
  <c r="W967" i="3"/>
  <c r="V967" i="3"/>
  <c r="U967" i="3"/>
  <c r="T967" i="3"/>
  <c r="S967" i="3"/>
  <c r="R967" i="3"/>
  <c r="P967" i="3"/>
  <c r="W966" i="3"/>
  <c r="V966" i="3"/>
  <c r="U966" i="3"/>
  <c r="T966" i="3"/>
  <c r="S966" i="3"/>
  <c r="R966" i="3"/>
  <c r="P966" i="3"/>
  <c r="W965" i="3"/>
  <c r="V965" i="3"/>
  <c r="U965" i="3"/>
  <c r="T965" i="3"/>
  <c r="S965" i="3"/>
  <c r="R965" i="3"/>
  <c r="P965" i="3"/>
  <c r="W964" i="3"/>
  <c r="V964" i="3"/>
  <c r="U964" i="3"/>
  <c r="T964" i="3"/>
  <c r="S964" i="3"/>
  <c r="R964" i="3"/>
  <c r="P964" i="3"/>
  <c r="W963" i="3"/>
  <c r="V963" i="3"/>
  <c r="U963" i="3"/>
  <c r="T963" i="3"/>
  <c r="S963" i="3"/>
  <c r="R963" i="3"/>
  <c r="P963" i="3"/>
  <c r="W962" i="3"/>
  <c r="V962" i="3"/>
  <c r="U962" i="3"/>
  <c r="T962" i="3"/>
  <c r="S962" i="3"/>
  <c r="R962" i="3"/>
  <c r="P962" i="3"/>
  <c r="W961" i="3"/>
  <c r="V961" i="3"/>
  <c r="U961" i="3"/>
  <c r="T961" i="3"/>
  <c r="S961" i="3"/>
  <c r="R961" i="3"/>
  <c r="P961" i="3"/>
  <c r="W960" i="3"/>
  <c r="V960" i="3"/>
  <c r="U960" i="3"/>
  <c r="T960" i="3"/>
  <c r="S960" i="3"/>
  <c r="R960" i="3"/>
  <c r="P960" i="3"/>
  <c r="W959" i="3"/>
  <c r="V959" i="3"/>
  <c r="U959" i="3"/>
  <c r="T959" i="3"/>
  <c r="S959" i="3"/>
  <c r="R959" i="3"/>
  <c r="P959" i="3"/>
  <c r="W958" i="3"/>
  <c r="V958" i="3"/>
  <c r="U958" i="3"/>
  <c r="T958" i="3"/>
  <c r="S958" i="3"/>
  <c r="R958" i="3"/>
  <c r="P958" i="3"/>
  <c r="W957" i="3"/>
  <c r="V957" i="3"/>
  <c r="U957" i="3"/>
  <c r="T957" i="3"/>
  <c r="S957" i="3"/>
  <c r="R957" i="3"/>
  <c r="P957" i="3"/>
  <c r="W956" i="3"/>
  <c r="V956" i="3"/>
  <c r="U956" i="3"/>
  <c r="T956" i="3"/>
  <c r="S956" i="3"/>
  <c r="R956" i="3"/>
  <c r="P956" i="3"/>
  <c r="W955" i="3"/>
  <c r="V955" i="3"/>
  <c r="U955" i="3"/>
  <c r="T955" i="3"/>
  <c r="S955" i="3"/>
  <c r="R955" i="3"/>
  <c r="P955" i="3"/>
  <c r="W954" i="3"/>
  <c r="V954" i="3"/>
  <c r="U954" i="3"/>
  <c r="T954" i="3"/>
  <c r="S954" i="3"/>
  <c r="R954" i="3"/>
  <c r="P954" i="3"/>
  <c r="W953" i="3"/>
  <c r="V953" i="3"/>
  <c r="U953" i="3"/>
  <c r="T953" i="3"/>
  <c r="S953" i="3"/>
  <c r="R953" i="3"/>
  <c r="P953" i="3"/>
  <c r="W952" i="3"/>
  <c r="V952" i="3"/>
  <c r="U952" i="3"/>
  <c r="T952" i="3"/>
  <c r="S952" i="3"/>
  <c r="R952" i="3"/>
  <c r="P952" i="3"/>
  <c r="W951" i="3"/>
  <c r="V951" i="3"/>
  <c r="U951" i="3"/>
  <c r="T951" i="3"/>
  <c r="S951" i="3"/>
  <c r="R951" i="3"/>
  <c r="P951" i="3"/>
  <c r="W950" i="3"/>
  <c r="V950" i="3"/>
  <c r="U950" i="3"/>
  <c r="T950" i="3"/>
  <c r="S950" i="3"/>
  <c r="R950" i="3"/>
  <c r="P950" i="3"/>
  <c r="W949" i="3"/>
  <c r="V949" i="3"/>
  <c r="U949" i="3"/>
  <c r="T949" i="3"/>
  <c r="S949" i="3"/>
  <c r="R949" i="3"/>
  <c r="P949" i="3"/>
  <c r="W948" i="3"/>
  <c r="V948" i="3"/>
  <c r="U948" i="3"/>
  <c r="T948" i="3"/>
  <c r="S948" i="3"/>
  <c r="R948" i="3"/>
  <c r="P948" i="3"/>
  <c r="W947" i="3"/>
  <c r="V947" i="3"/>
  <c r="U947" i="3"/>
  <c r="T947" i="3"/>
  <c r="S947" i="3"/>
  <c r="R947" i="3"/>
  <c r="P947" i="3"/>
  <c r="W946" i="3"/>
  <c r="V946" i="3"/>
  <c r="U946" i="3"/>
  <c r="T946" i="3"/>
  <c r="S946" i="3"/>
  <c r="R946" i="3"/>
  <c r="P946" i="3"/>
  <c r="W945" i="3"/>
  <c r="V945" i="3"/>
  <c r="U945" i="3"/>
  <c r="T945" i="3"/>
  <c r="S945" i="3"/>
  <c r="R945" i="3"/>
  <c r="P945" i="3"/>
  <c r="W944" i="3"/>
  <c r="V944" i="3"/>
  <c r="U944" i="3"/>
  <c r="T944" i="3"/>
  <c r="S944" i="3"/>
  <c r="R944" i="3"/>
  <c r="P944" i="3"/>
  <c r="W943" i="3"/>
  <c r="V943" i="3"/>
  <c r="U943" i="3"/>
  <c r="T943" i="3"/>
  <c r="S943" i="3"/>
  <c r="R943" i="3"/>
  <c r="P943" i="3"/>
  <c r="W942" i="3"/>
  <c r="V942" i="3"/>
  <c r="U942" i="3"/>
  <c r="T942" i="3"/>
  <c r="S942" i="3"/>
  <c r="R942" i="3"/>
  <c r="P942" i="3"/>
  <c r="W941" i="3"/>
  <c r="V941" i="3"/>
  <c r="U941" i="3"/>
  <c r="T941" i="3"/>
  <c r="S941" i="3"/>
  <c r="R941" i="3"/>
  <c r="P941" i="3"/>
  <c r="W940" i="3"/>
  <c r="V940" i="3"/>
  <c r="U940" i="3"/>
  <c r="T940" i="3"/>
  <c r="S940" i="3"/>
  <c r="R940" i="3"/>
  <c r="P940" i="3"/>
  <c r="W939" i="3"/>
  <c r="V939" i="3"/>
  <c r="U939" i="3"/>
  <c r="T939" i="3"/>
  <c r="S939" i="3"/>
  <c r="R939" i="3"/>
  <c r="P939" i="3"/>
  <c r="W938" i="3"/>
  <c r="V938" i="3"/>
  <c r="U938" i="3"/>
  <c r="T938" i="3"/>
  <c r="S938" i="3"/>
  <c r="R938" i="3"/>
  <c r="P938" i="3"/>
  <c r="W937" i="3"/>
  <c r="V937" i="3"/>
  <c r="U937" i="3"/>
  <c r="T937" i="3"/>
  <c r="S937" i="3"/>
  <c r="R937" i="3"/>
  <c r="P937" i="3"/>
  <c r="W936" i="3"/>
  <c r="V936" i="3"/>
  <c r="U936" i="3"/>
  <c r="T936" i="3"/>
  <c r="S936" i="3"/>
  <c r="R936" i="3"/>
  <c r="P936" i="3"/>
  <c r="W935" i="3"/>
  <c r="V935" i="3"/>
  <c r="U935" i="3"/>
  <c r="T935" i="3"/>
  <c r="S935" i="3"/>
  <c r="R935" i="3"/>
  <c r="P935" i="3"/>
  <c r="W934" i="3"/>
  <c r="V934" i="3"/>
  <c r="U934" i="3"/>
  <c r="T934" i="3"/>
  <c r="S934" i="3"/>
  <c r="R934" i="3"/>
  <c r="P934" i="3"/>
  <c r="W933" i="3"/>
  <c r="V933" i="3"/>
  <c r="U933" i="3"/>
  <c r="T933" i="3"/>
  <c r="S933" i="3"/>
  <c r="R933" i="3"/>
  <c r="P933" i="3"/>
  <c r="W932" i="3"/>
  <c r="V932" i="3"/>
  <c r="U932" i="3"/>
  <c r="T932" i="3"/>
  <c r="S932" i="3"/>
  <c r="R932" i="3"/>
  <c r="P932" i="3"/>
  <c r="W931" i="3"/>
  <c r="V931" i="3"/>
  <c r="U931" i="3"/>
  <c r="T931" i="3"/>
  <c r="S931" i="3"/>
  <c r="R931" i="3"/>
  <c r="P931" i="3"/>
  <c r="W930" i="3"/>
  <c r="V930" i="3"/>
  <c r="U930" i="3"/>
  <c r="T930" i="3"/>
  <c r="S930" i="3"/>
  <c r="R930" i="3"/>
  <c r="P930" i="3"/>
  <c r="W929" i="3"/>
  <c r="V929" i="3"/>
  <c r="U929" i="3"/>
  <c r="T929" i="3"/>
  <c r="S929" i="3"/>
  <c r="R929" i="3"/>
  <c r="P929" i="3"/>
  <c r="W928" i="3"/>
  <c r="V928" i="3"/>
  <c r="U928" i="3"/>
  <c r="T928" i="3"/>
  <c r="S928" i="3"/>
  <c r="R928" i="3"/>
  <c r="P928" i="3"/>
  <c r="W927" i="3"/>
  <c r="V927" i="3"/>
  <c r="U927" i="3"/>
  <c r="T927" i="3"/>
  <c r="S927" i="3"/>
  <c r="R927" i="3"/>
  <c r="P927" i="3"/>
  <c r="W926" i="3"/>
  <c r="V926" i="3"/>
  <c r="U926" i="3"/>
  <c r="T926" i="3"/>
  <c r="S926" i="3"/>
  <c r="R926" i="3"/>
  <c r="P926" i="3"/>
  <c r="W925" i="3"/>
  <c r="V925" i="3"/>
  <c r="U925" i="3"/>
  <c r="T925" i="3"/>
  <c r="S925" i="3"/>
  <c r="R925" i="3"/>
  <c r="P925" i="3"/>
  <c r="W924" i="3"/>
  <c r="V924" i="3"/>
  <c r="U924" i="3"/>
  <c r="T924" i="3"/>
  <c r="S924" i="3"/>
  <c r="R924" i="3"/>
  <c r="P924" i="3"/>
  <c r="W923" i="3"/>
  <c r="V923" i="3"/>
  <c r="U923" i="3"/>
  <c r="T923" i="3"/>
  <c r="S923" i="3"/>
  <c r="R923" i="3"/>
  <c r="P923" i="3"/>
  <c r="W922" i="3"/>
  <c r="V922" i="3"/>
  <c r="U922" i="3"/>
  <c r="T922" i="3"/>
  <c r="S922" i="3"/>
  <c r="R922" i="3"/>
  <c r="P922" i="3"/>
  <c r="W921" i="3"/>
  <c r="V921" i="3"/>
  <c r="U921" i="3"/>
  <c r="T921" i="3"/>
  <c r="S921" i="3"/>
  <c r="R921" i="3"/>
  <c r="P921" i="3"/>
  <c r="W920" i="3"/>
  <c r="V920" i="3"/>
  <c r="U920" i="3"/>
  <c r="T920" i="3"/>
  <c r="S920" i="3"/>
  <c r="R920" i="3"/>
  <c r="P920" i="3"/>
  <c r="W919" i="3"/>
  <c r="V919" i="3"/>
  <c r="U919" i="3"/>
  <c r="T919" i="3"/>
  <c r="S919" i="3"/>
  <c r="R919" i="3"/>
  <c r="P919" i="3"/>
  <c r="W918" i="3"/>
  <c r="V918" i="3"/>
  <c r="U918" i="3"/>
  <c r="T918" i="3"/>
  <c r="S918" i="3"/>
  <c r="R918" i="3"/>
  <c r="P918" i="3"/>
  <c r="W917" i="3"/>
  <c r="V917" i="3"/>
  <c r="U917" i="3"/>
  <c r="T917" i="3"/>
  <c r="S917" i="3"/>
  <c r="R917" i="3"/>
  <c r="P917" i="3"/>
  <c r="W916" i="3"/>
  <c r="V916" i="3"/>
  <c r="U916" i="3"/>
  <c r="T916" i="3"/>
  <c r="S916" i="3"/>
  <c r="R916" i="3"/>
  <c r="P916" i="3"/>
  <c r="W915" i="3"/>
  <c r="V915" i="3"/>
  <c r="U915" i="3"/>
  <c r="T915" i="3"/>
  <c r="S915" i="3"/>
  <c r="R915" i="3"/>
  <c r="P915" i="3"/>
  <c r="W914" i="3"/>
  <c r="V914" i="3"/>
  <c r="U914" i="3"/>
  <c r="T914" i="3"/>
  <c r="S914" i="3"/>
  <c r="R914" i="3"/>
  <c r="P914" i="3"/>
  <c r="W913" i="3"/>
  <c r="V913" i="3"/>
  <c r="U913" i="3"/>
  <c r="T913" i="3"/>
  <c r="S913" i="3"/>
  <c r="R913" i="3"/>
  <c r="P913" i="3"/>
  <c r="W912" i="3"/>
  <c r="V912" i="3"/>
  <c r="U912" i="3"/>
  <c r="T912" i="3"/>
  <c r="S912" i="3"/>
  <c r="R912" i="3"/>
  <c r="P912" i="3"/>
  <c r="W911" i="3"/>
  <c r="V911" i="3"/>
  <c r="U911" i="3"/>
  <c r="T911" i="3"/>
  <c r="S911" i="3"/>
  <c r="R911" i="3"/>
  <c r="P911" i="3"/>
  <c r="W910" i="3"/>
  <c r="V910" i="3"/>
  <c r="U910" i="3"/>
  <c r="T910" i="3"/>
  <c r="S910" i="3"/>
  <c r="R910" i="3"/>
  <c r="P910" i="3"/>
  <c r="W909" i="3"/>
  <c r="V909" i="3"/>
  <c r="U909" i="3"/>
  <c r="T909" i="3"/>
  <c r="S909" i="3"/>
  <c r="R909" i="3"/>
  <c r="P909" i="3"/>
  <c r="W908" i="3"/>
  <c r="V908" i="3"/>
  <c r="U908" i="3"/>
  <c r="T908" i="3"/>
  <c r="S908" i="3"/>
  <c r="R908" i="3"/>
  <c r="P908" i="3"/>
  <c r="W907" i="3"/>
  <c r="V907" i="3"/>
  <c r="U907" i="3"/>
  <c r="T907" i="3"/>
  <c r="S907" i="3"/>
  <c r="R907" i="3"/>
  <c r="P907" i="3"/>
  <c r="W906" i="3"/>
  <c r="V906" i="3"/>
  <c r="U906" i="3"/>
  <c r="T906" i="3"/>
  <c r="S906" i="3"/>
  <c r="R906" i="3"/>
  <c r="P906" i="3"/>
  <c r="W905" i="3"/>
  <c r="V905" i="3"/>
  <c r="U905" i="3"/>
  <c r="T905" i="3"/>
  <c r="S905" i="3"/>
  <c r="R905" i="3"/>
  <c r="P905" i="3"/>
  <c r="W904" i="3"/>
  <c r="V904" i="3"/>
  <c r="U904" i="3"/>
  <c r="T904" i="3"/>
  <c r="S904" i="3"/>
  <c r="R904" i="3"/>
  <c r="P904" i="3"/>
  <c r="W903" i="3"/>
  <c r="V903" i="3"/>
  <c r="U903" i="3"/>
  <c r="T903" i="3"/>
  <c r="S903" i="3"/>
  <c r="R903" i="3"/>
  <c r="P903" i="3"/>
  <c r="W902" i="3"/>
  <c r="V902" i="3"/>
  <c r="U902" i="3"/>
  <c r="T902" i="3"/>
  <c r="S902" i="3"/>
  <c r="R902" i="3"/>
  <c r="P902" i="3"/>
  <c r="W901" i="3"/>
  <c r="V901" i="3"/>
  <c r="U901" i="3"/>
  <c r="T901" i="3"/>
  <c r="S901" i="3"/>
  <c r="R901" i="3"/>
  <c r="P901" i="3"/>
  <c r="W900" i="3"/>
  <c r="V900" i="3"/>
  <c r="U900" i="3"/>
  <c r="T900" i="3"/>
  <c r="S900" i="3"/>
  <c r="R900" i="3"/>
  <c r="P900" i="3"/>
  <c r="W899" i="3"/>
  <c r="V899" i="3"/>
  <c r="U899" i="3"/>
  <c r="T899" i="3"/>
  <c r="S899" i="3"/>
  <c r="R899" i="3"/>
  <c r="P899" i="3"/>
  <c r="W898" i="3"/>
  <c r="V898" i="3"/>
  <c r="U898" i="3"/>
  <c r="T898" i="3"/>
  <c r="S898" i="3"/>
  <c r="R898" i="3"/>
  <c r="P898" i="3"/>
  <c r="W897" i="3"/>
  <c r="V897" i="3"/>
  <c r="U897" i="3"/>
  <c r="T897" i="3"/>
  <c r="S897" i="3"/>
  <c r="R897" i="3"/>
  <c r="P897" i="3"/>
  <c r="W896" i="3"/>
  <c r="V896" i="3"/>
  <c r="U896" i="3"/>
  <c r="T896" i="3"/>
  <c r="S896" i="3"/>
  <c r="R896" i="3"/>
  <c r="P896" i="3"/>
  <c r="W895" i="3"/>
  <c r="V895" i="3"/>
  <c r="U895" i="3"/>
  <c r="T895" i="3"/>
  <c r="S895" i="3"/>
  <c r="R895" i="3"/>
  <c r="P895" i="3"/>
  <c r="W894" i="3"/>
  <c r="V894" i="3"/>
  <c r="U894" i="3"/>
  <c r="T894" i="3"/>
  <c r="S894" i="3"/>
  <c r="R894" i="3"/>
  <c r="P894" i="3"/>
  <c r="W893" i="3"/>
  <c r="V893" i="3"/>
  <c r="U893" i="3"/>
  <c r="T893" i="3"/>
  <c r="S893" i="3"/>
  <c r="R893" i="3"/>
  <c r="P893" i="3"/>
  <c r="W892" i="3"/>
  <c r="V892" i="3"/>
  <c r="U892" i="3"/>
  <c r="T892" i="3"/>
  <c r="S892" i="3"/>
  <c r="R892" i="3"/>
  <c r="P892" i="3"/>
  <c r="W891" i="3"/>
  <c r="V891" i="3"/>
  <c r="U891" i="3"/>
  <c r="T891" i="3"/>
  <c r="S891" i="3"/>
  <c r="R891" i="3"/>
  <c r="P891" i="3"/>
  <c r="W890" i="3"/>
  <c r="V890" i="3"/>
  <c r="U890" i="3"/>
  <c r="T890" i="3"/>
  <c r="S890" i="3"/>
  <c r="R890" i="3"/>
  <c r="P890" i="3"/>
  <c r="W889" i="3"/>
  <c r="V889" i="3"/>
  <c r="U889" i="3"/>
  <c r="T889" i="3"/>
  <c r="S889" i="3"/>
  <c r="R889" i="3"/>
  <c r="P889" i="3"/>
  <c r="W888" i="3"/>
  <c r="V888" i="3"/>
  <c r="U888" i="3"/>
  <c r="T888" i="3"/>
  <c r="S888" i="3"/>
  <c r="R888" i="3"/>
  <c r="P888" i="3"/>
  <c r="W887" i="3"/>
  <c r="V887" i="3"/>
  <c r="U887" i="3"/>
  <c r="T887" i="3"/>
  <c r="S887" i="3"/>
  <c r="R887" i="3"/>
  <c r="P887" i="3"/>
  <c r="W886" i="3"/>
  <c r="V886" i="3"/>
  <c r="U886" i="3"/>
  <c r="T886" i="3"/>
  <c r="S886" i="3"/>
  <c r="R886" i="3"/>
  <c r="P886" i="3"/>
  <c r="W885" i="3"/>
  <c r="V885" i="3"/>
  <c r="U885" i="3"/>
  <c r="T885" i="3"/>
  <c r="S885" i="3"/>
  <c r="R885" i="3"/>
  <c r="P885" i="3"/>
  <c r="W884" i="3"/>
  <c r="V884" i="3"/>
  <c r="U884" i="3"/>
  <c r="T884" i="3"/>
  <c r="S884" i="3"/>
  <c r="R884" i="3"/>
  <c r="P884" i="3"/>
  <c r="W883" i="3"/>
  <c r="V883" i="3"/>
  <c r="U883" i="3"/>
  <c r="T883" i="3"/>
  <c r="S883" i="3"/>
  <c r="R883" i="3"/>
  <c r="P883" i="3"/>
  <c r="W882" i="3"/>
  <c r="V882" i="3"/>
  <c r="U882" i="3"/>
  <c r="T882" i="3"/>
  <c r="S882" i="3"/>
  <c r="R882" i="3"/>
  <c r="P882" i="3"/>
  <c r="W881" i="3"/>
  <c r="V881" i="3"/>
  <c r="U881" i="3"/>
  <c r="T881" i="3"/>
  <c r="S881" i="3"/>
  <c r="R881" i="3"/>
  <c r="P881" i="3"/>
  <c r="W880" i="3"/>
  <c r="V880" i="3"/>
  <c r="U880" i="3"/>
  <c r="T880" i="3"/>
  <c r="S880" i="3"/>
  <c r="R880" i="3"/>
  <c r="P880" i="3"/>
  <c r="W879" i="3"/>
  <c r="V879" i="3"/>
  <c r="U879" i="3"/>
  <c r="T879" i="3"/>
  <c r="S879" i="3"/>
  <c r="R879" i="3"/>
  <c r="P879" i="3"/>
  <c r="W878" i="3"/>
  <c r="V878" i="3"/>
  <c r="U878" i="3"/>
  <c r="T878" i="3"/>
  <c r="S878" i="3"/>
  <c r="R878" i="3"/>
  <c r="P878" i="3"/>
  <c r="W877" i="3"/>
  <c r="V877" i="3"/>
  <c r="U877" i="3"/>
  <c r="T877" i="3"/>
  <c r="S877" i="3"/>
  <c r="R877" i="3"/>
  <c r="P877" i="3"/>
  <c r="W876" i="3"/>
  <c r="V876" i="3"/>
  <c r="U876" i="3"/>
  <c r="T876" i="3"/>
  <c r="S876" i="3"/>
  <c r="R876" i="3"/>
  <c r="P876" i="3"/>
  <c r="W875" i="3"/>
  <c r="V875" i="3"/>
  <c r="U875" i="3"/>
  <c r="T875" i="3"/>
  <c r="S875" i="3"/>
  <c r="R875" i="3"/>
  <c r="P875" i="3"/>
  <c r="W874" i="3"/>
  <c r="V874" i="3"/>
  <c r="U874" i="3"/>
  <c r="T874" i="3"/>
  <c r="S874" i="3"/>
  <c r="R874" i="3"/>
  <c r="P874" i="3"/>
  <c r="W873" i="3"/>
  <c r="V873" i="3"/>
  <c r="U873" i="3"/>
  <c r="T873" i="3"/>
  <c r="S873" i="3"/>
  <c r="R873" i="3"/>
  <c r="P873" i="3"/>
  <c r="W872" i="3"/>
  <c r="V872" i="3"/>
  <c r="U872" i="3"/>
  <c r="T872" i="3"/>
  <c r="S872" i="3"/>
  <c r="R872" i="3"/>
  <c r="P872" i="3"/>
  <c r="W871" i="3"/>
  <c r="V871" i="3"/>
  <c r="U871" i="3"/>
  <c r="T871" i="3"/>
  <c r="S871" i="3"/>
  <c r="R871" i="3"/>
  <c r="P871" i="3"/>
  <c r="W870" i="3"/>
  <c r="V870" i="3"/>
  <c r="U870" i="3"/>
  <c r="T870" i="3"/>
  <c r="S870" i="3"/>
  <c r="R870" i="3"/>
  <c r="P870" i="3"/>
  <c r="W869" i="3"/>
  <c r="V869" i="3"/>
  <c r="U869" i="3"/>
  <c r="T869" i="3"/>
  <c r="S869" i="3"/>
  <c r="R869" i="3"/>
  <c r="P869" i="3"/>
  <c r="W868" i="3"/>
  <c r="V868" i="3"/>
  <c r="U868" i="3"/>
  <c r="T868" i="3"/>
  <c r="S868" i="3"/>
  <c r="R868" i="3"/>
  <c r="P868" i="3"/>
  <c r="W867" i="3"/>
  <c r="V867" i="3"/>
  <c r="U867" i="3"/>
  <c r="T867" i="3"/>
  <c r="S867" i="3"/>
  <c r="R867" i="3"/>
  <c r="P867" i="3"/>
  <c r="W866" i="3"/>
  <c r="V866" i="3"/>
  <c r="U866" i="3"/>
  <c r="T866" i="3"/>
  <c r="S866" i="3"/>
  <c r="R866" i="3"/>
  <c r="P866" i="3"/>
  <c r="W865" i="3"/>
  <c r="V865" i="3"/>
  <c r="U865" i="3"/>
  <c r="T865" i="3"/>
  <c r="S865" i="3"/>
  <c r="R865" i="3"/>
  <c r="P865" i="3"/>
  <c r="W864" i="3"/>
  <c r="V864" i="3"/>
  <c r="U864" i="3"/>
  <c r="T864" i="3"/>
  <c r="S864" i="3"/>
  <c r="R864" i="3"/>
  <c r="P864" i="3"/>
  <c r="W863" i="3"/>
  <c r="V863" i="3"/>
  <c r="U863" i="3"/>
  <c r="T863" i="3"/>
  <c r="S863" i="3"/>
  <c r="R863" i="3"/>
  <c r="P863" i="3"/>
  <c r="W862" i="3"/>
  <c r="V862" i="3"/>
  <c r="U862" i="3"/>
  <c r="T862" i="3"/>
  <c r="S862" i="3"/>
  <c r="R862" i="3"/>
  <c r="P862" i="3"/>
  <c r="W861" i="3"/>
  <c r="V861" i="3"/>
  <c r="U861" i="3"/>
  <c r="T861" i="3"/>
  <c r="S861" i="3"/>
  <c r="R861" i="3"/>
  <c r="P861" i="3"/>
  <c r="W860" i="3"/>
  <c r="V860" i="3"/>
  <c r="U860" i="3"/>
  <c r="T860" i="3"/>
  <c r="S860" i="3"/>
  <c r="R860" i="3"/>
  <c r="P860" i="3"/>
  <c r="W859" i="3"/>
  <c r="V859" i="3"/>
  <c r="U859" i="3"/>
  <c r="T859" i="3"/>
  <c r="S859" i="3"/>
  <c r="R859" i="3"/>
  <c r="P859" i="3"/>
  <c r="W858" i="3"/>
  <c r="V858" i="3"/>
  <c r="U858" i="3"/>
  <c r="T858" i="3"/>
  <c r="S858" i="3"/>
  <c r="R858" i="3"/>
  <c r="P858" i="3"/>
  <c r="W857" i="3"/>
  <c r="V857" i="3"/>
  <c r="U857" i="3"/>
  <c r="T857" i="3"/>
  <c r="S857" i="3"/>
  <c r="R857" i="3"/>
  <c r="P857" i="3"/>
  <c r="W856" i="3"/>
  <c r="V856" i="3"/>
  <c r="U856" i="3"/>
  <c r="T856" i="3"/>
  <c r="S856" i="3"/>
  <c r="R856" i="3"/>
  <c r="P856" i="3"/>
  <c r="W855" i="3"/>
  <c r="V855" i="3"/>
  <c r="U855" i="3"/>
  <c r="T855" i="3"/>
  <c r="S855" i="3"/>
  <c r="R855" i="3"/>
  <c r="P855" i="3"/>
  <c r="W854" i="3"/>
  <c r="V854" i="3"/>
  <c r="U854" i="3"/>
  <c r="T854" i="3"/>
  <c r="S854" i="3"/>
  <c r="R854" i="3"/>
  <c r="P854" i="3"/>
  <c r="W853" i="3"/>
  <c r="V853" i="3"/>
  <c r="U853" i="3"/>
  <c r="T853" i="3"/>
  <c r="S853" i="3"/>
  <c r="R853" i="3"/>
  <c r="P853" i="3"/>
  <c r="W852" i="3"/>
  <c r="V852" i="3"/>
  <c r="U852" i="3"/>
  <c r="T852" i="3"/>
  <c r="S852" i="3"/>
  <c r="R852" i="3"/>
  <c r="P852" i="3"/>
  <c r="W851" i="3"/>
  <c r="V851" i="3"/>
  <c r="U851" i="3"/>
  <c r="T851" i="3"/>
  <c r="S851" i="3"/>
  <c r="R851" i="3"/>
  <c r="P851" i="3"/>
  <c r="W850" i="3"/>
  <c r="V850" i="3"/>
  <c r="U850" i="3"/>
  <c r="T850" i="3"/>
  <c r="S850" i="3"/>
  <c r="R850" i="3"/>
  <c r="P850" i="3"/>
  <c r="W849" i="3"/>
  <c r="V849" i="3"/>
  <c r="U849" i="3"/>
  <c r="T849" i="3"/>
  <c r="S849" i="3"/>
  <c r="R849" i="3"/>
  <c r="P849" i="3"/>
  <c r="W848" i="3"/>
  <c r="V848" i="3"/>
  <c r="U848" i="3"/>
  <c r="T848" i="3"/>
  <c r="S848" i="3"/>
  <c r="R848" i="3"/>
  <c r="P848" i="3"/>
  <c r="W847" i="3"/>
  <c r="V847" i="3"/>
  <c r="U847" i="3"/>
  <c r="T847" i="3"/>
  <c r="S847" i="3"/>
  <c r="R847" i="3"/>
  <c r="P847" i="3"/>
  <c r="W846" i="3"/>
  <c r="V846" i="3"/>
  <c r="U846" i="3"/>
  <c r="T846" i="3"/>
  <c r="S846" i="3"/>
  <c r="R846" i="3"/>
  <c r="P846" i="3"/>
  <c r="W845" i="3"/>
  <c r="V845" i="3"/>
  <c r="U845" i="3"/>
  <c r="T845" i="3"/>
  <c r="S845" i="3"/>
  <c r="R845" i="3"/>
  <c r="P845" i="3"/>
  <c r="W844" i="3"/>
  <c r="V844" i="3"/>
  <c r="U844" i="3"/>
  <c r="T844" i="3"/>
  <c r="S844" i="3"/>
  <c r="R844" i="3"/>
  <c r="P844" i="3"/>
  <c r="W843" i="3"/>
  <c r="V843" i="3"/>
  <c r="U843" i="3"/>
  <c r="T843" i="3"/>
  <c r="S843" i="3"/>
  <c r="R843" i="3"/>
  <c r="P843" i="3"/>
  <c r="W842" i="3"/>
  <c r="V842" i="3"/>
  <c r="U842" i="3"/>
  <c r="T842" i="3"/>
  <c r="S842" i="3"/>
  <c r="R842" i="3"/>
  <c r="P842" i="3"/>
  <c r="W841" i="3"/>
  <c r="V841" i="3"/>
  <c r="U841" i="3"/>
  <c r="T841" i="3"/>
  <c r="S841" i="3"/>
  <c r="R841" i="3"/>
  <c r="P841" i="3"/>
  <c r="W840" i="3"/>
  <c r="V840" i="3"/>
  <c r="U840" i="3"/>
  <c r="T840" i="3"/>
  <c r="S840" i="3"/>
  <c r="R840" i="3"/>
  <c r="P840" i="3"/>
  <c r="W839" i="3"/>
  <c r="V839" i="3"/>
  <c r="U839" i="3"/>
  <c r="T839" i="3"/>
  <c r="S839" i="3"/>
  <c r="R839" i="3"/>
  <c r="P839" i="3"/>
  <c r="W838" i="3"/>
  <c r="V838" i="3"/>
  <c r="U838" i="3"/>
  <c r="T838" i="3"/>
  <c r="S838" i="3"/>
  <c r="R838" i="3"/>
  <c r="P838" i="3"/>
  <c r="W837" i="3"/>
  <c r="V837" i="3"/>
  <c r="U837" i="3"/>
  <c r="T837" i="3"/>
  <c r="S837" i="3"/>
  <c r="R837" i="3"/>
  <c r="P837" i="3"/>
  <c r="W836" i="3"/>
  <c r="V836" i="3"/>
  <c r="U836" i="3"/>
  <c r="T836" i="3"/>
  <c r="S836" i="3"/>
  <c r="R836" i="3"/>
  <c r="P836" i="3"/>
  <c r="W835" i="3"/>
  <c r="V835" i="3"/>
  <c r="U835" i="3"/>
  <c r="T835" i="3"/>
  <c r="S835" i="3"/>
  <c r="R835" i="3"/>
  <c r="P835" i="3"/>
  <c r="W834" i="3"/>
  <c r="V834" i="3"/>
  <c r="U834" i="3"/>
  <c r="T834" i="3"/>
  <c r="S834" i="3"/>
  <c r="R834" i="3"/>
  <c r="P834" i="3"/>
  <c r="W833" i="3"/>
  <c r="V833" i="3"/>
  <c r="U833" i="3"/>
  <c r="T833" i="3"/>
  <c r="S833" i="3"/>
  <c r="R833" i="3"/>
  <c r="P833" i="3"/>
  <c r="W832" i="3"/>
  <c r="V832" i="3"/>
  <c r="U832" i="3"/>
  <c r="T832" i="3"/>
  <c r="S832" i="3"/>
  <c r="R832" i="3"/>
  <c r="P832" i="3"/>
  <c r="W831" i="3"/>
  <c r="V831" i="3"/>
  <c r="U831" i="3"/>
  <c r="T831" i="3"/>
  <c r="S831" i="3"/>
  <c r="R831" i="3"/>
  <c r="P831" i="3"/>
  <c r="W830" i="3"/>
  <c r="V830" i="3"/>
  <c r="U830" i="3"/>
  <c r="T830" i="3"/>
  <c r="S830" i="3"/>
  <c r="R830" i="3"/>
  <c r="P830" i="3"/>
  <c r="W829" i="3"/>
  <c r="V829" i="3"/>
  <c r="U829" i="3"/>
  <c r="T829" i="3"/>
  <c r="S829" i="3"/>
  <c r="R829" i="3"/>
  <c r="P829" i="3"/>
  <c r="W828" i="3"/>
  <c r="V828" i="3"/>
  <c r="U828" i="3"/>
  <c r="T828" i="3"/>
  <c r="S828" i="3"/>
  <c r="R828" i="3"/>
  <c r="P828" i="3"/>
  <c r="W827" i="3"/>
  <c r="V827" i="3"/>
  <c r="U827" i="3"/>
  <c r="T827" i="3"/>
  <c r="S827" i="3"/>
  <c r="R827" i="3"/>
  <c r="P827" i="3"/>
  <c r="W826" i="3"/>
  <c r="V826" i="3"/>
  <c r="U826" i="3"/>
  <c r="T826" i="3"/>
  <c r="S826" i="3"/>
  <c r="R826" i="3"/>
  <c r="P826" i="3"/>
  <c r="W825" i="3"/>
  <c r="V825" i="3"/>
  <c r="U825" i="3"/>
  <c r="T825" i="3"/>
  <c r="S825" i="3"/>
  <c r="R825" i="3"/>
  <c r="P825" i="3"/>
  <c r="W824" i="3"/>
  <c r="V824" i="3"/>
  <c r="U824" i="3"/>
  <c r="T824" i="3"/>
  <c r="S824" i="3"/>
  <c r="R824" i="3"/>
  <c r="P824" i="3"/>
  <c r="W823" i="3"/>
  <c r="V823" i="3"/>
  <c r="U823" i="3"/>
  <c r="T823" i="3"/>
  <c r="S823" i="3"/>
  <c r="R823" i="3"/>
  <c r="P823" i="3"/>
  <c r="W822" i="3"/>
  <c r="V822" i="3"/>
  <c r="U822" i="3"/>
  <c r="T822" i="3"/>
  <c r="S822" i="3"/>
  <c r="R822" i="3"/>
  <c r="P822" i="3"/>
  <c r="W821" i="3"/>
  <c r="V821" i="3"/>
  <c r="U821" i="3"/>
  <c r="T821" i="3"/>
  <c r="S821" i="3"/>
  <c r="R821" i="3"/>
  <c r="P821" i="3"/>
  <c r="W820" i="3"/>
  <c r="V820" i="3"/>
  <c r="U820" i="3"/>
  <c r="T820" i="3"/>
  <c r="S820" i="3"/>
  <c r="R820" i="3"/>
  <c r="P820" i="3"/>
  <c r="W819" i="3"/>
  <c r="V819" i="3"/>
  <c r="U819" i="3"/>
  <c r="T819" i="3"/>
  <c r="S819" i="3"/>
  <c r="R819" i="3"/>
  <c r="P819" i="3"/>
  <c r="W818" i="3"/>
  <c r="V818" i="3"/>
  <c r="U818" i="3"/>
  <c r="T818" i="3"/>
  <c r="S818" i="3"/>
  <c r="R818" i="3"/>
  <c r="P818" i="3"/>
  <c r="W817" i="3"/>
  <c r="V817" i="3"/>
  <c r="U817" i="3"/>
  <c r="T817" i="3"/>
  <c r="S817" i="3"/>
  <c r="R817" i="3"/>
  <c r="P817" i="3"/>
  <c r="W816" i="3"/>
  <c r="V816" i="3"/>
  <c r="U816" i="3"/>
  <c r="T816" i="3"/>
  <c r="S816" i="3"/>
  <c r="R816" i="3"/>
  <c r="P816" i="3"/>
  <c r="W815" i="3"/>
  <c r="V815" i="3"/>
  <c r="U815" i="3"/>
  <c r="T815" i="3"/>
  <c r="S815" i="3"/>
  <c r="R815" i="3"/>
  <c r="P815" i="3"/>
  <c r="W814" i="3"/>
  <c r="V814" i="3"/>
  <c r="U814" i="3"/>
  <c r="T814" i="3"/>
  <c r="S814" i="3"/>
  <c r="R814" i="3"/>
  <c r="P814" i="3"/>
  <c r="W813" i="3"/>
  <c r="V813" i="3"/>
  <c r="U813" i="3"/>
  <c r="T813" i="3"/>
  <c r="S813" i="3"/>
  <c r="R813" i="3"/>
  <c r="P813" i="3"/>
  <c r="W812" i="3"/>
  <c r="V812" i="3"/>
  <c r="U812" i="3"/>
  <c r="T812" i="3"/>
  <c r="S812" i="3"/>
  <c r="R812" i="3"/>
  <c r="P812" i="3"/>
  <c r="W811" i="3"/>
  <c r="V811" i="3"/>
  <c r="U811" i="3"/>
  <c r="T811" i="3"/>
  <c r="S811" i="3"/>
  <c r="R811" i="3"/>
  <c r="P811" i="3"/>
  <c r="W810" i="3"/>
  <c r="V810" i="3"/>
  <c r="U810" i="3"/>
  <c r="T810" i="3"/>
  <c r="S810" i="3"/>
  <c r="R810" i="3"/>
  <c r="P810" i="3"/>
  <c r="W809" i="3"/>
  <c r="V809" i="3"/>
  <c r="U809" i="3"/>
  <c r="T809" i="3"/>
  <c r="S809" i="3"/>
  <c r="R809" i="3"/>
  <c r="P809" i="3"/>
  <c r="W808" i="3"/>
  <c r="V808" i="3"/>
  <c r="U808" i="3"/>
  <c r="T808" i="3"/>
  <c r="S808" i="3"/>
  <c r="R808" i="3"/>
  <c r="P808" i="3"/>
  <c r="W807" i="3"/>
  <c r="V807" i="3"/>
  <c r="U807" i="3"/>
  <c r="T807" i="3"/>
  <c r="S807" i="3"/>
  <c r="R807" i="3"/>
  <c r="P807" i="3"/>
  <c r="W806" i="3"/>
  <c r="V806" i="3"/>
  <c r="U806" i="3"/>
  <c r="T806" i="3"/>
  <c r="S806" i="3"/>
  <c r="R806" i="3"/>
  <c r="P806" i="3"/>
  <c r="W805" i="3"/>
  <c r="V805" i="3"/>
  <c r="U805" i="3"/>
  <c r="T805" i="3"/>
  <c r="S805" i="3"/>
  <c r="R805" i="3"/>
  <c r="P805" i="3"/>
  <c r="W804" i="3"/>
  <c r="V804" i="3"/>
  <c r="U804" i="3"/>
  <c r="T804" i="3"/>
  <c r="S804" i="3"/>
  <c r="R804" i="3"/>
  <c r="P804" i="3"/>
  <c r="W803" i="3"/>
  <c r="V803" i="3"/>
  <c r="U803" i="3"/>
  <c r="T803" i="3"/>
  <c r="S803" i="3"/>
  <c r="R803" i="3"/>
  <c r="P803" i="3"/>
  <c r="W802" i="3"/>
  <c r="V802" i="3"/>
  <c r="U802" i="3"/>
  <c r="T802" i="3"/>
  <c r="S802" i="3"/>
  <c r="R802" i="3"/>
  <c r="P802" i="3"/>
  <c r="W801" i="3"/>
  <c r="V801" i="3"/>
  <c r="U801" i="3"/>
  <c r="T801" i="3"/>
  <c r="S801" i="3"/>
  <c r="R801" i="3"/>
  <c r="P801" i="3"/>
  <c r="W800" i="3"/>
  <c r="V800" i="3"/>
  <c r="U800" i="3"/>
  <c r="T800" i="3"/>
  <c r="S800" i="3"/>
  <c r="R800" i="3"/>
  <c r="P800" i="3"/>
  <c r="W799" i="3"/>
  <c r="V799" i="3"/>
  <c r="U799" i="3"/>
  <c r="T799" i="3"/>
  <c r="S799" i="3"/>
  <c r="R799" i="3"/>
  <c r="P799" i="3"/>
  <c r="W798" i="3"/>
  <c r="V798" i="3"/>
  <c r="U798" i="3"/>
  <c r="T798" i="3"/>
  <c r="S798" i="3"/>
  <c r="R798" i="3"/>
  <c r="P798" i="3"/>
  <c r="W797" i="3"/>
  <c r="V797" i="3"/>
  <c r="U797" i="3"/>
  <c r="T797" i="3"/>
  <c r="S797" i="3"/>
  <c r="R797" i="3"/>
  <c r="P797" i="3"/>
  <c r="W796" i="3"/>
  <c r="V796" i="3"/>
  <c r="U796" i="3"/>
  <c r="T796" i="3"/>
  <c r="S796" i="3"/>
  <c r="R796" i="3"/>
  <c r="P796" i="3"/>
  <c r="W795" i="3"/>
  <c r="V795" i="3"/>
  <c r="U795" i="3"/>
  <c r="T795" i="3"/>
  <c r="S795" i="3"/>
  <c r="R795" i="3"/>
  <c r="P795" i="3"/>
  <c r="W794" i="3"/>
  <c r="V794" i="3"/>
  <c r="U794" i="3"/>
  <c r="T794" i="3"/>
  <c r="S794" i="3"/>
  <c r="R794" i="3"/>
  <c r="P794" i="3"/>
  <c r="W793" i="3"/>
  <c r="V793" i="3"/>
  <c r="U793" i="3"/>
  <c r="T793" i="3"/>
  <c r="S793" i="3"/>
  <c r="R793" i="3"/>
  <c r="P793" i="3"/>
  <c r="W792" i="3"/>
  <c r="V792" i="3"/>
  <c r="U792" i="3"/>
  <c r="T792" i="3"/>
  <c r="S792" i="3"/>
  <c r="R792" i="3"/>
  <c r="P792" i="3"/>
  <c r="W791" i="3"/>
  <c r="V791" i="3"/>
  <c r="U791" i="3"/>
  <c r="T791" i="3"/>
  <c r="S791" i="3"/>
  <c r="R791" i="3"/>
  <c r="P791" i="3"/>
  <c r="W790" i="3"/>
  <c r="V790" i="3"/>
  <c r="U790" i="3"/>
  <c r="T790" i="3"/>
  <c r="S790" i="3"/>
  <c r="R790" i="3"/>
  <c r="P790" i="3"/>
  <c r="W789" i="3"/>
  <c r="V789" i="3"/>
  <c r="U789" i="3"/>
  <c r="T789" i="3"/>
  <c r="S789" i="3"/>
  <c r="R789" i="3"/>
  <c r="P789" i="3"/>
  <c r="W788" i="3"/>
  <c r="V788" i="3"/>
  <c r="U788" i="3"/>
  <c r="T788" i="3"/>
  <c r="S788" i="3"/>
  <c r="R788" i="3"/>
  <c r="P788" i="3"/>
  <c r="W787" i="3"/>
  <c r="V787" i="3"/>
  <c r="U787" i="3"/>
  <c r="T787" i="3"/>
  <c r="S787" i="3"/>
  <c r="R787" i="3"/>
  <c r="P787" i="3"/>
  <c r="W786" i="3"/>
  <c r="V786" i="3"/>
  <c r="U786" i="3"/>
  <c r="T786" i="3"/>
  <c r="S786" i="3"/>
  <c r="R786" i="3"/>
  <c r="P786" i="3"/>
  <c r="W785" i="3"/>
  <c r="V785" i="3"/>
  <c r="U785" i="3"/>
  <c r="T785" i="3"/>
  <c r="S785" i="3"/>
  <c r="R785" i="3"/>
  <c r="P785" i="3"/>
  <c r="W784" i="3"/>
  <c r="V784" i="3"/>
  <c r="U784" i="3"/>
  <c r="T784" i="3"/>
  <c r="S784" i="3"/>
  <c r="R784" i="3"/>
  <c r="P784" i="3"/>
  <c r="W783" i="3"/>
  <c r="V783" i="3"/>
  <c r="U783" i="3"/>
  <c r="T783" i="3"/>
  <c r="S783" i="3"/>
  <c r="R783" i="3"/>
  <c r="P783" i="3"/>
  <c r="W782" i="3"/>
  <c r="V782" i="3"/>
  <c r="U782" i="3"/>
  <c r="T782" i="3"/>
  <c r="S782" i="3"/>
  <c r="R782" i="3"/>
  <c r="P782" i="3"/>
  <c r="W781" i="3"/>
  <c r="V781" i="3"/>
  <c r="U781" i="3"/>
  <c r="T781" i="3"/>
  <c r="S781" i="3"/>
  <c r="R781" i="3"/>
  <c r="P781" i="3"/>
  <c r="W780" i="3"/>
  <c r="V780" i="3"/>
  <c r="U780" i="3"/>
  <c r="T780" i="3"/>
  <c r="S780" i="3"/>
  <c r="R780" i="3"/>
  <c r="P780" i="3"/>
  <c r="W779" i="3"/>
  <c r="V779" i="3"/>
  <c r="U779" i="3"/>
  <c r="T779" i="3"/>
  <c r="S779" i="3"/>
  <c r="R779" i="3"/>
  <c r="P779" i="3"/>
  <c r="W778" i="3"/>
  <c r="V778" i="3"/>
  <c r="U778" i="3"/>
  <c r="T778" i="3"/>
  <c r="S778" i="3"/>
  <c r="R778" i="3"/>
  <c r="P778" i="3"/>
  <c r="W777" i="3"/>
  <c r="V777" i="3"/>
  <c r="U777" i="3"/>
  <c r="T777" i="3"/>
  <c r="S777" i="3"/>
  <c r="R777" i="3"/>
  <c r="P777" i="3"/>
  <c r="W776" i="3"/>
  <c r="V776" i="3"/>
  <c r="U776" i="3"/>
  <c r="T776" i="3"/>
  <c r="S776" i="3"/>
  <c r="R776" i="3"/>
  <c r="P776" i="3"/>
  <c r="W775" i="3"/>
  <c r="V775" i="3"/>
  <c r="U775" i="3"/>
  <c r="T775" i="3"/>
  <c r="S775" i="3"/>
  <c r="R775" i="3"/>
  <c r="P775" i="3"/>
  <c r="W774" i="3"/>
  <c r="V774" i="3"/>
  <c r="U774" i="3"/>
  <c r="T774" i="3"/>
  <c r="S774" i="3"/>
  <c r="R774" i="3"/>
  <c r="P774" i="3"/>
  <c r="W773" i="3"/>
  <c r="V773" i="3"/>
  <c r="U773" i="3"/>
  <c r="T773" i="3"/>
  <c r="S773" i="3"/>
  <c r="R773" i="3"/>
  <c r="P773" i="3"/>
  <c r="W772" i="3"/>
  <c r="V772" i="3"/>
  <c r="U772" i="3"/>
  <c r="T772" i="3"/>
  <c r="S772" i="3"/>
  <c r="R772" i="3"/>
  <c r="P772" i="3"/>
  <c r="W771" i="3"/>
  <c r="V771" i="3"/>
  <c r="U771" i="3"/>
  <c r="T771" i="3"/>
  <c r="S771" i="3"/>
  <c r="R771" i="3"/>
  <c r="P771" i="3"/>
  <c r="W770" i="3"/>
  <c r="V770" i="3"/>
  <c r="U770" i="3"/>
  <c r="T770" i="3"/>
  <c r="S770" i="3"/>
  <c r="R770" i="3"/>
  <c r="P770" i="3"/>
  <c r="W769" i="3"/>
  <c r="V769" i="3"/>
  <c r="U769" i="3"/>
  <c r="T769" i="3"/>
  <c r="S769" i="3"/>
  <c r="R769" i="3"/>
  <c r="P769" i="3"/>
  <c r="W768" i="3"/>
  <c r="V768" i="3"/>
  <c r="U768" i="3"/>
  <c r="T768" i="3"/>
  <c r="S768" i="3"/>
  <c r="R768" i="3"/>
  <c r="P768" i="3"/>
  <c r="W767" i="3"/>
  <c r="V767" i="3"/>
  <c r="U767" i="3"/>
  <c r="T767" i="3"/>
  <c r="S767" i="3"/>
  <c r="R767" i="3"/>
  <c r="P767" i="3"/>
  <c r="W766" i="3"/>
  <c r="V766" i="3"/>
  <c r="U766" i="3"/>
  <c r="T766" i="3"/>
  <c r="S766" i="3"/>
  <c r="R766" i="3"/>
  <c r="P766" i="3"/>
  <c r="W765" i="3"/>
  <c r="V765" i="3"/>
  <c r="U765" i="3"/>
  <c r="T765" i="3"/>
  <c r="S765" i="3"/>
  <c r="R765" i="3"/>
  <c r="P765" i="3"/>
  <c r="W764" i="3"/>
  <c r="V764" i="3"/>
  <c r="U764" i="3"/>
  <c r="T764" i="3"/>
  <c r="S764" i="3"/>
  <c r="R764" i="3"/>
  <c r="P764" i="3"/>
  <c r="W763" i="3"/>
  <c r="V763" i="3"/>
  <c r="U763" i="3"/>
  <c r="T763" i="3"/>
  <c r="S763" i="3"/>
  <c r="R763" i="3"/>
  <c r="P763" i="3"/>
  <c r="W762" i="3"/>
  <c r="V762" i="3"/>
  <c r="U762" i="3"/>
  <c r="T762" i="3"/>
  <c r="S762" i="3"/>
  <c r="R762" i="3"/>
  <c r="P762" i="3"/>
  <c r="W761" i="3"/>
  <c r="V761" i="3"/>
  <c r="U761" i="3"/>
  <c r="T761" i="3"/>
  <c r="S761" i="3"/>
  <c r="R761" i="3"/>
  <c r="P761" i="3"/>
  <c r="W760" i="3"/>
  <c r="V760" i="3"/>
  <c r="U760" i="3"/>
  <c r="T760" i="3"/>
  <c r="S760" i="3"/>
  <c r="R760" i="3"/>
  <c r="P760" i="3"/>
  <c r="W759" i="3"/>
  <c r="V759" i="3"/>
  <c r="U759" i="3"/>
  <c r="T759" i="3"/>
  <c r="S759" i="3"/>
  <c r="R759" i="3"/>
  <c r="P759" i="3"/>
  <c r="W758" i="3"/>
  <c r="V758" i="3"/>
  <c r="U758" i="3"/>
  <c r="T758" i="3"/>
  <c r="S758" i="3"/>
  <c r="R758" i="3"/>
  <c r="P758" i="3"/>
  <c r="W757" i="3"/>
  <c r="V757" i="3"/>
  <c r="U757" i="3"/>
  <c r="T757" i="3"/>
  <c r="S757" i="3"/>
  <c r="R757" i="3"/>
  <c r="P757" i="3"/>
  <c r="W756" i="3"/>
  <c r="V756" i="3"/>
  <c r="U756" i="3"/>
  <c r="T756" i="3"/>
  <c r="S756" i="3"/>
  <c r="R756" i="3"/>
  <c r="P756" i="3"/>
  <c r="W755" i="3"/>
  <c r="V755" i="3"/>
  <c r="U755" i="3"/>
  <c r="T755" i="3"/>
  <c r="S755" i="3"/>
  <c r="R755" i="3"/>
  <c r="P755" i="3"/>
  <c r="W754" i="3"/>
  <c r="V754" i="3"/>
  <c r="U754" i="3"/>
  <c r="T754" i="3"/>
  <c r="S754" i="3"/>
  <c r="R754" i="3"/>
  <c r="P754" i="3"/>
  <c r="W753" i="3"/>
  <c r="V753" i="3"/>
  <c r="U753" i="3"/>
  <c r="T753" i="3"/>
  <c r="S753" i="3"/>
  <c r="R753" i="3"/>
  <c r="P753" i="3"/>
  <c r="W752" i="3"/>
  <c r="V752" i="3"/>
  <c r="U752" i="3"/>
  <c r="T752" i="3"/>
  <c r="S752" i="3"/>
  <c r="R752" i="3"/>
  <c r="P752" i="3"/>
  <c r="W751" i="3"/>
  <c r="V751" i="3"/>
  <c r="U751" i="3"/>
  <c r="T751" i="3"/>
  <c r="S751" i="3"/>
  <c r="R751" i="3"/>
  <c r="P751" i="3"/>
  <c r="W750" i="3"/>
  <c r="V750" i="3"/>
  <c r="U750" i="3"/>
  <c r="T750" i="3"/>
  <c r="S750" i="3"/>
  <c r="R750" i="3"/>
  <c r="P750" i="3"/>
  <c r="W749" i="3"/>
  <c r="V749" i="3"/>
  <c r="U749" i="3"/>
  <c r="T749" i="3"/>
  <c r="S749" i="3"/>
  <c r="R749" i="3"/>
  <c r="P749" i="3"/>
  <c r="W748" i="3"/>
  <c r="V748" i="3"/>
  <c r="U748" i="3"/>
  <c r="T748" i="3"/>
  <c r="S748" i="3"/>
  <c r="R748" i="3"/>
  <c r="P748" i="3"/>
  <c r="W747" i="3"/>
  <c r="V747" i="3"/>
  <c r="U747" i="3"/>
  <c r="T747" i="3"/>
  <c r="S747" i="3"/>
  <c r="R747" i="3"/>
  <c r="P747" i="3"/>
  <c r="W746" i="3"/>
  <c r="V746" i="3"/>
  <c r="U746" i="3"/>
  <c r="T746" i="3"/>
  <c r="S746" i="3"/>
  <c r="R746" i="3"/>
  <c r="P746" i="3"/>
  <c r="W745" i="3"/>
  <c r="V745" i="3"/>
  <c r="U745" i="3"/>
  <c r="T745" i="3"/>
  <c r="S745" i="3"/>
  <c r="R745" i="3"/>
  <c r="P745" i="3"/>
  <c r="W744" i="3"/>
  <c r="V744" i="3"/>
  <c r="U744" i="3"/>
  <c r="T744" i="3"/>
  <c r="S744" i="3"/>
  <c r="R744" i="3"/>
  <c r="P744" i="3"/>
  <c r="W743" i="3"/>
  <c r="V743" i="3"/>
  <c r="U743" i="3"/>
  <c r="T743" i="3"/>
  <c r="S743" i="3"/>
  <c r="R743" i="3"/>
  <c r="P743" i="3"/>
  <c r="W742" i="3"/>
  <c r="V742" i="3"/>
  <c r="U742" i="3"/>
  <c r="T742" i="3"/>
  <c r="S742" i="3"/>
  <c r="R742" i="3"/>
  <c r="P742" i="3"/>
  <c r="W741" i="3"/>
  <c r="V741" i="3"/>
  <c r="U741" i="3"/>
  <c r="T741" i="3"/>
  <c r="S741" i="3"/>
  <c r="R741" i="3"/>
  <c r="P741" i="3"/>
  <c r="W740" i="3"/>
  <c r="V740" i="3"/>
  <c r="U740" i="3"/>
  <c r="T740" i="3"/>
  <c r="S740" i="3"/>
  <c r="R740" i="3"/>
  <c r="P740" i="3"/>
  <c r="W739" i="3"/>
  <c r="V739" i="3"/>
  <c r="U739" i="3"/>
  <c r="T739" i="3"/>
  <c r="S739" i="3"/>
  <c r="R739" i="3"/>
  <c r="P739" i="3"/>
  <c r="W738" i="3"/>
  <c r="V738" i="3"/>
  <c r="U738" i="3"/>
  <c r="T738" i="3"/>
  <c r="S738" i="3"/>
  <c r="R738" i="3"/>
  <c r="P738" i="3"/>
  <c r="W737" i="3"/>
  <c r="V737" i="3"/>
  <c r="U737" i="3"/>
  <c r="T737" i="3"/>
  <c r="S737" i="3"/>
  <c r="R737" i="3"/>
  <c r="P737" i="3"/>
  <c r="W736" i="3"/>
  <c r="V736" i="3"/>
  <c r="U736" i="3"/>
  <c r="T736" i="3"/>
  <c r="S736" i="3"/>
  <c r="R736" i="3"/>
  <c r="P736" i="3"/>
  <c r="W735" i="3"/>
  <c r="V735" i="3"/>
  <c r="U735" i="3"/>
  <c r="T735" i="3"/>
  <c r="S735" i="3"/>
  <c r="R735" i="3"/>
  <c r="P735" i="3"/>
  <c r="W734" i="3"/>
  <c r="V734" i="3"/>
  <c r="U734" i="3"/>
  <c r="T734" i="3"/>
  <c r="S734" i="3"/>
  <c r="R734" i="3"/>
  <c r="P734" i="3"/>
  <c r="W733" i="3"/>
  <c r="V733" i="3"/>
  <c r="U733" i="3"/>
  <c r="T733" i="3"/>
  <c r="S733" i="3"/>
  <c r="R733" i="3"/>
  <c r="P733" i="3"/>
  <c r="W732" i="3"/>
  <c r="V732" i="3"/>
  <c r="U732" i="3"/>
  <c r="T732" i="3"/>
  <c r="S732" i="3"/>
  <c r="R732" i="3"/>
  <c r="P732" i="3"/>
  <c r="W731" i="3"/>
  <c r="V731" i="3"/>
  <c r="U731" i="3"/>
  <c r="T731" i="3"/>
  <c r="S731" i="3"/>
  <c r="R731" i="3"/>
  <c r="P731" i="3"/>
  <c r="W730" i="3"/>
  <c r="V730" i="3"/>
  <c r="U730" i="3"/>
  <c r="T730" i="3"/>
  <c r="S730" i="3"/>
  <c r="R730" i="3"/>
  <c r="P730" i="3"/>
  <c r="W729" i="3"/>
  <c r="V729" i="3"/>
  <c r="U729" i="3"/>
  <c r="T729" i="3"/>
  <c r="S729" i="3"/>
  <c r="R729" i="3"/>
  <c r="P729" i="3"/>
  <c r="W728" i="3"/>
  <c r="V728" i="3"/>
  <c r="U728" i="3"/>
  <c r="T728" i="3"/>
  <c r="S728" i="3"/>
  <c r="R728" i="3"/>
  <c r="P728" i="3"/>
  <c r="W727" i="3"/>
  <c r="V727" i="3"/>
  <c r="U727" i="3"/>
  <c r="T727" i="3"/>
  <c r="S727" i="3"/>
  <c r="R727" i="3"/>
  <c r="P727" i="3"/>
  <c r="W726" i="3"/>
  <c r="V726" i="3"/>
  <c r="U726" i="3"/>
  <c r="T726" i="3"/>
  <c r="S726" i="3"/>
  <c r="R726" i="3"/>
  <c r="P726" i="3"/>
  <c r="W725" i="3"/>
  <c r="V725" i="3"/>
  <c r="U725" i="3"/>
  <c r="T725" i="3"/>
  <c r="S725" i="3"/>
  <c r="R725" i="3"/>
  <c r="P725" i="3"/>
  <c r="W724" i="3"/>
  <c r="V724" i="3"/>
  <c r="U724" i="3"/>
  <c r="T724" i="3"/>
  <c r="S724" i="3"/>
  <c r="R724" i="3"/>
  <c r="P724" i="3"/>
  <c r="W723" i="3"/>
  <c r="V723" i="3"/>
  <c r="U723" i="3"/>
  <c r="T723" i="3"/>
  <c r="S723" i="3"/>
  <c r="R723" i="3"/>
  <c r="P723" i="3"/>
  <c r="W722" i="3"/>
  <c r="V722" i="3"/>
  <c r="U722" i="3"/>
  <c r="T722" i="3"/>
  <c r="S722" i="3"/>
  <c r="R722" i="3"/>
  <c r="P722" i="3"/>
  <c r="W721" i="3"/>
  <c r="V721" i="3"/>
  <c r="U721" i="3"/>
  <c r="T721" i="3"/>
  <c r="S721" i="3"/>
  <c r="R721" i="3"/>
  <c r="P721" i="3"/>
  <c r="W720" i="3"/>
  <c r="V720" i="3"/>
  <c r="U720" i="3"/>
  <c r="T720" i="3"/>
  <c r="S720" i="3"/>
  <c r="R720" i="3"/>
  <c r="P720" i="3"/>
  <c r="W719" i="3"/>
  <c r="V719" i="3"/>
  <c r="U719" i="3"/>
  <c r="T719" i="3"/>
  <c r="S719" i="3"/>
  <c r="R719" i="3"/>
  <c r="P719" i="3"/>
  <c r="W718" i="3"/>
  <c r="V718" i="3"/>
  <c r="U718" i="3"/>
  <c r="T718" i="3"/>
  <c r="S718" i="3"/>
  <c r="R718" i="3"/>
  <c r="P718" i="3"/>
  <c r="W717" i="3"/>
  <c r="V717" i="3"/>
  <c r="U717" i="3"/>
  <c r="T717" i="3"/>
  <c r="S717" i="3"/>
  <c r="R717" i="3"/>
  <c r="P717" i="3"/>
  <c r="W716" i="3"/>
  <c r="V716" i="3"/>
  <c r="U716" i="3"/>
  <c r="T716" i="3"/>
  <c r="S716" i="3"/>
  <c r="R716" i="3"/>
  <c r="P716" i="3"/>
  <c r="W715" i="3"/>
  <c r="V715" i="3"/>
  <c r="U715" i="3"/>
  <c r="T715" i="3"/>
  <c r="S715" i="3"/>
  <c r="R715" i="3"/>
  <c r="P715" i="3"/>
  <c r="W714" i="3"/>
  <c r="V714" i="3"/>
  <c r="U714" i="3"/>
  <c r="T714" i="3"/>
  <c r="S714" i="3"/>
  <c r="R714" i="3"/>
  <c r="P714" i="3"/>
  <c r="W713" i="3"/>
  <c r="V713" i="3"/>
  <c r="U713" i="3"/>
  <c r="T713" i="3"/>
  <c r="S713" i="3"/>
  <c r="R713" i="3"/>
  <c r="P713" i="3"/>
  <c r="W712" i="3"/>
  <c r="V712" i="3"/>
  <c r="U712" i="3"/>
  <c r="T712" i="3"/>
  <c r="S712" i="3"/>
  <c r="R712" i="3"/>
  <c r="P712" i="3"/>
  <c r="W711" i="3"/>
  <c r="V711" i="3"/>
  <c r="U711" i="3"/>
  <c r="T711" i="3"/>
  <c r="S711" i="3"/>
  <c r="R711" i="3"/>
  <c r="P711" i="3"/>
  <c r="W710" i="3"/>
  <c r="V710" i="3"/>
  <c r="U710" i="3"/>
  <c r="T710" i="3"/>
  <c r="S710" i="3"/>
  <c r="R710" i="3"/>
  <c r="P710" i="3"/>
  <c r="W709" i="3"/>
  <c r="V709" i="3"/>
  <c r="U709" i="3"/>
  <c r="T709" i="3"/>
  <c r="S709" i="3"/>
  <c r="R709" i="3"/>
  <c r="P709" i="3"/>
  <c r="W708" i="3"/>
  <c r="V708" i="3"/>
  <c r="U708" i="3"/>
  <c r="T708" i="3"/>
  <c r="S708" i="3"/>
  <c r="R708" i="3"/>
  <c r="P708" i="3"/>
  <c r="W707" i="3"/>
  <c r="V707" i="3"/>
  <c r="U707" i="3"/>
  <c r="T707" i="3"/>
  <c r="S707" i="3"/>
  <c r="R707" i="3"/>
  <c r="P707" i="3"/>
  <c r="W706" i="3"/>
  <c r="V706" i="3"/>
  <c r="U706" i="3"/>
  <c r="T706" i="3"/>
  <c r="S706" i="3"/>
  <c r="R706" i="3"/>
  <c r="P706" i="3"/>
  <c r="W705" i="3"/>
  <c r="V705" i="3"/>
  <c r="U705" i="3"/>
  <c r="T705" i="3"/>
  <c r="S705" i="3"/>
  <c r="R705" i="3"/>
  <c r="P705" i="3"/>
  <c r="W704" i="3"/>
  <c r="V704" i="3"/>
  <c r="U704" i="3"/>
  <c r="T704" i="3"/>
  <c r="S704" i="3"/>
  <c r="R704" i="3"/>
  <c r="P704" i="3"/>
  <c r="W703" i="3"/>
  <c r="V703" i="3"/>
  <c r="U703" i="3"/>
  <c r="T703" i="3"/>
  <c r="S703" i="3"/>
  <c r="R703" i="3"/>
  <c r="P703" i="3"/>
  <c r="W702" i="3"/>
  <c r="V702" i="3"/>
  <c r="U702" i="3"/>
  <c r="T702" i="3"/>
  <c r="S702" i="3"/>
  <c r="R702" i="3"/>
  <c r="P702" i="3"/>
  <c r="W701" i="3"/>
  <c r="V701" i="3"/>
  <c r="U701" i="3"/>
  <c r="T701" i="3"/>
  <c r="S701" i="3"/>
  <c r="R701" i="3"/>
  <c r="P701" i="3"/>
  <c r="W700" i="3"/>
  <c r="V700" i="3"/>
  <c r="U700" i="3"/>
  <c r="T700" i="3"/>
  <c r="S700" i="3"/>
  <c r="R700" i="3"/>
  <c r="P700" i="3"/>
  <c r="W699" i="3"/>
  <c r="V699" i="3"/>
  <c r="U699" i="3"/>
  <c r="T699" i="3"/>
  <c r="S699" i="3"/>
  <c r="R699" i="3"/>
  <c r="P699" i="3"/>
  <c r="W698" i="3"/>
  <c r="V698" i="3"/>
  <c r="U698" i="3"/>
  <c r="T698" i="3"/>
  <c r="S698" i="3"/>
  <c r="R698" i="3"/>
  <c r="P698" i="3"/>
  <c r="W697" i="3"/>
  <c r="V697" i="3"/>
  <c r="U697" i="3"/>
  <c r="T697" i="3"/>
  <c r="S697" i="3"/>
  <c r="R697" i="3"/>
  <c r="P697" i="3"/>
  <c r="W696" i="3"/>
  <c r="V696" i="3"/>
  <c r="U696" i="3"/>
  <c r="T696" i="3"/>
  <c r="S696" i="3"/>
  <c r="R696" i="3"/>
  <c r="P696" i="3"/>
  <c r="W695" i="3"/>
  <c r="V695" i="3"/>
  <c r="U695" i="3"/>
  <c r="T695" i="3"/>
  <c r="S695" i="3"/>
  <c r="R695" i="3"/>
  <c r="P695" i="3"/>
  <c r="W694" i="3"/>
  <c r="V694" i="3"/>
  <c r="U694" i="3"/>
  <c r="T694" i="3"/>
  <c r="S694" i="3"/>
  <c r="R694" i="3"/>
  <c r="P694" i="3"/>
  <c r="W693" i="3"/>
  <c r="V693" i="3"/>
  <c r="U693" i="3"/>
  <c r="T693" i="3"/>
  <c r="S693" i="3"/>
  <c r="R693" i="3"/>
  <c r="P693" i="3"/>
  <c r="W692" i="3"/>
  <c r="V692" i="3"/>
  <c r="U692" i="3"/>
  <c r="T692" i="3"/>
  <c r="S692" i="3"/>
  <c r="R692" i="3"/>
  <c r="P692" i="3"/>
  <c r="W691" i="3"/>
  <c r="V691" i="3"/>
  <c r="U691" i="3"/>
  <c r="T691" i="3"/>
  <c r="S691" i="3"/>
  <c r="R691" i="3"/>
  <c r="P691" i="3"/>
  <c r="W690" i="3"/>
  <c r="V690" i="3"/>
  <c r="U690" i="3"/>
  <c r="T690" i="3"/>
  <c r="S690" i="3"/>
  <c r="R690" i="3"/>
  <c r="P690" i="3"/>
  <c r="W689" i="3"/>
  <c r="V689" i="3"/>
  <c r="U689" i="3"/>
  <c r="T689" i="3"/>
  <c r="S689" i="3"/>
  <c r="R689" i="3"/>
  <c r="P689" i="3"/>
  <c r="W688" i="3"/>
  <c r="V688" i="3"/>
  <c r="U688" i="3"/>
  <c r="T688" i="3"/>
  <c r="S688" i="3"/>
  <c r="R688" i="3"/>
  <c r="P688" i="3"/>
  <c r="W687" i="3"/>
  <c r="V687" i="3"/>
  <c r="U687" i="3"/>
  <c r="T687" i="3"/>
  <c r="S687" i="3"/>
  <c r="R687" i="3"/>
  <c r="P687" i="3"/>
  <c r="W686" i="3"/>
  <c r="V686" i="3"/>
  <c r="U686" i="3"/>
  <c r="T686" i="3"/>
  <c r="S686" i="3"/>
  <c r="R686" i="3"/>
  <c r="P686" i="3"/>
  <c r="W685" i="3"/>
  <c r="V685" i="3"/>
  <c r="U685" i="3"/>
  <c r="T685" i="3"/>
  <c r="S685" i="3"/>
  <c r="R685" i="3"/>
  <c r="P685" i="3"/>
  <c r="W684" i="3"/>
  <c r="V684" i="3"/>
  <c r="U684" i="3"/>
  <c r="T684" i="3"/>
  <c r="S684" i="3"/>
  <c r="R684" i="3"/>
  <c r="P684" i="3"/>
  <c r="W683" i="3"/>
  <c r="V683" i="3"/>
  <c r="U683" i="3"/>
  <c r="T683" i="3"/>
  <c r="S683" i="3"/>
  <c r="R683" i="3"/>
  <c r="P683" i="3"/>
  <c r="W682" i="3"/>
  <c r="V682" i="3"/>
  <c r="U682" i="3"/>
  <c r="T682" i="3"/>
  <c r="S682" i="3"/>
  <c r="R682" i="3"/>
  <c r="P682" i="3"/>
  <c r="W681" i="3"/>
  <c r="V681" i="3"/>
  <c r="U681" i="3"/>
  <c r="T681" i="3"/>
  <c r="S681" i="3"/>
  <c r="R681" i="3"/>
  <c r="P681" i="3"/>
  <c r="W680" i="3"/>
  <c r="V680" i="3"/>
  <c r="U680" i="3"/>
  <c r="T680" i="3"/>
  <c r="S680" i="3"/>
  <c r="R680" i="3"/>
  <c r="P680" i="3"/>
  <c r="W679" i="3"/>
  <c r="V679" i="3"/>
  <c r="U679" i="3"/>
  <c r="T679" i="3"/>
  <c r="S679" i="3"/>
  <c r="R679" i="3"/>
  <c r="P679" i="3"/>
  <c r="W678" i="3"/>
  <c r="V678" i="3"/>
  <c r="U678" i="3"/>
  <c r="T678" i="3"/>
  <c r="S678" i="3"/>
  <c r="R678" i="3"/>
  <c r="P678" i="3"/>
  <c r="W677" i="3"/>
  <c r="V677" i="3"/>
  <c r="U677" i="3"/>
  <c r="T677" i="3"/>
  <c r="S677" i="3"/>
  <c r="R677" i="3"/>
  <c r="P677" i="3"/>
  <c r="W676" i="3"/>
  <c r="V676" i="3"/>
  <c r="U676" i="3"/>
  <c r="T676" i="3"/>
  <c r="S676" i="3"/>
  <c r="R676" i="3"/>
  <c r="P676" i="3"/>
  <c r="W675" i="3"/>
  <c r="V675" i="3"/>
  <c r="U675" i="3"/>
  <c r="T675" i="3"/>
  <c r="S675" i="3"/>
  <c r="R675" i="3"/>
  <c r="P675" i="3"/>
  <c r="W674" i="3"/>
  <c r="V674" i="3"/>
  <c r="U674" i="3"/>
  <c r="T674" i="3"/>
  <c r="S674" i="3"/>
  <c r="R674" i="3"/>
  <c r="P674" i="3"/>
  <c r="W673" i="3"/>
  <c r="V673" i="3"/>
  <c r="U673" i="3"/>
  <c r="T673" i="3"/>
  <c r="S673" i="3"/>
  <c r="R673" i="3"/>
  <c r="P673" i="3"/>
  <c r="W672" i="3"/>
  <c r="V672" i="3"/>
  <c r="U672" i="3"/>
  <c r="T672" i="3"/>
  <c r="S672" i="3"/>
  <c r="R672" i="3"/>
  <c r="P672" i="3"/>
  <c r="W671" i="3"/>
  <c r="V671" i="3"/>
  <c r="U671" i="3"/>
  <c r="T671" i="3"/>
  <c r="S671" i="3"/>
  <c r="R671" i="3"/>
  <c r="P671" i="3"/>
  <c r="W670" i="3"/>
  <c r="V670" i="3"/>
  <c r="U670" i="3"/>
  <c r="T670" i="3"/>
  <c r="S670" i="3"/>
  <c r="R670" i="3"/>
  <c r="P670" i="3"/>
  <c r="W669" i="3"/>
  <c r="V669" i="3"/>
  <c r="U669" i="3"/>
  <c r="T669" i="3"/>
  <c r="S669" i="3"/>
  <c r="R669" i="3"/>
  <c r="P669" i="3"/>
  <c r="W668" i="3"/>
  <c r="V668" i="3"/>
  <c r="U668" i="3"/>
  <c r="T668" i="3"/>
  <c r="S668" i="3"/>
  <c r="R668" i="3"/>
  <c r="P668" i="3"/>
  <c r="W667" i="3"/>
  <c r="V667" i="3"/>
  <c r="U667" i="3"/>
  <c r="T667" i="3"/>
  <c r="S667" i="3"/>
  <c r="R667" i="3"/>
  <c r="P667" i="3"/>
  <c r="W666" i="3"/>
  <c r="V666" i="3"/>
  <c r="U666" i="3"/>
  <c r="T666" i="3"/>
  <c r="S666" i="3"/>
  <c r="R666" i="3"/>
  <c r="P666" i="3"/>
  <c r="W665" i="3"/>
  <c r="V665" i="3"/>
  <c r="U665" i="3"/>
  <c r="T665" i="3"/>
  <c r="S665" i="3"/>
  <c r="R665" i="3"/>
  <c r="P665" i="3"/>
  <c r="W664" i="3"/>
  <c r="V664" i="3"/>
  <c r="U664" i="3"/>
  <c r="T664" i="3"/>
  <c r="S664" i="3"/>
  <c r="R664" i="3"/>
  <c r="P664" i="3"/>
  <c r="W663" i="3"/>
  <c r="V663" i="3"/>
  <c r="U663" i="3"/>
  <c r="T663" i="3"/>
  <c r="S663" i="3"/>
  <c r="R663" i="3"/>
  <c r="P663" i="3"/>
  <c r="W662" i="3"/>
  <c r="V662" i="3"/>
  <c r="U662" i="3"/>
  <c r="T662" i="3"/>
  <c r="S662" i="3"/>
  <c r="R662" i="3"/>
  <c r="P662" i="3"/>
  <c r="W661" i="3"/>
  <c r="V661" i="3"/>
  <c r="U661" i="3"/>
  <c r="T661" i="3"/>
  <c r="S661" i="3"/>
  <c r="R661" i="3"/>
  <c r="P661" i="3"/>
  <c r="W660" i="3"/>
  <c r="V660" i="3"/>
  <c r="U660" i="3"/>
  <c r="T660" i="3"/>
  <c r="S660" i="3"/>
  <c r="R660" i="3"/>
  <c r="P660" i="3"/>
  <c r="W659" i="3"/>
  <c r="V659" i="3"/>
  <c r="U659" i="3"/>
  <c r="T659" i="3"/>
  <c r="S659" i="3"/>
  <c r="R659" i="3"/>
  <c r="P659" i="3"/>
  <c r="W658" i="3"/>
  <c r="V658" i="3"/>
  <c r="U658" i="3"/>
  <c r="T658" i="3"/>
  <c r="S658" i="3"/>
  <c r="R658" i="3"/>
  <c r="P658" i="3"/>
  <c r="W657" i="3"/>
  <c r="V657" i="3"/>
  <c r="U657" i="3"/>
  <c r="T657" i="3"/>
  <c r="S657" i="3"/>
  <c r="R657" i="3"/>
  <c r="P657" i="3"/>
  <c r="W656" i="3"/>
  <c r="V656" i="3"/>
  <c r="U656" i="3"/>
  <c r="T656" i="3"/>
  <c r="S656" i="3"/>
  <c r="R656" i="3"/>
  <c r="P656" i="3"/>
  <c r="W655" i="3"/>
  <c r="V655" i="3"/>
  <c r="U655" i="3"/>
  <c r="T655" i="3"/>
  <c r="S655" i="3"/>
  <c r="R655" i="3"/>
  <c r="P655" i="3"/>
  <c r="W654" i="3"/>
  <c r="V654" i="3"/>
  <c r="U654" i="3"/>
  <c r="T654" i="3"/>
  <c r="S654" i="3"/>
  <c r="R654" i="3"/>
  <c r="P654" i="3"/>
  <c r="W653" i="3"/>
  <c r="V653" i="3"/>
  <c r="U653" i="3"/>
  <c r="T653" i="3"/>
  <c r="S653" i="3"/>
  <c r="R653" i="3"/>
  <c r="P653" i="3"/>
  <c r="W652" i="3"/>
  <c r="V652" i="3"/>
  <c r="U652" i="3"/>
  <c r="T652" i="3"/>
  <c r="S652" i="3"/>
  <c r="R652" i="3"/>
  <c r="P652" i="3"/>
  <c r="W651" i="3"/>
  <c r="V651" i="3"/>
  <c r="U651" i="3"/>
  <c r="T651" i="3"/>
  <c r="S651" i="3"/>
  <c r="R651" i="3"/>
  <c r="P651" i="3"/>
  <c r="W650" i="3"/>
  <c r="V650" i="3"/>
  <c r="U650" i="3"/>
  <c r="T650" i="3"/>
  <c r="S650" i="3"/>
  <c r="R650" i="3"/>
  <c r="P650" i="3"/>
  <c r="W649" i="3"/>
  <c r="V649" i="3"/>
  <c r="U649" i="3"/>
  <c r="T649" i="3"/>
  <c r="S649" i="3"/>
  <c r="R649" i="3"/>
  <c r="P649" i="3"/>
  <c r="W648" i="3"/>
  <c r="V648" i="3"/>
  <c r="U648" i="3"/>
  <c r="T648" i="3"/>
  <c r="S648" i="3"/>
  <c r="R648" i="3"/>
  <c r="P648" i="3"/>
  <c r="W647" i="3"/>
  <c r="V647" i="3"/>
  <c r="U647" i="3"/>
  <c r="T647" i="3"/>
  <c r="S647" i="3"/>
  <c r="R647" i="3"/>
  <c r="P647" i="3"/>
  <c r="W646" i="3"/>
  <c r="V646" i="3"/>
  <c r="U646" i="3"/>
  <c r="T646" i="3"/>
  <c r="S646" i="3"/>
  <c r="R646" i="3"/>
  <c r="P646" i="3"/>
  <c r="W645" i="3"/>
  <c r="V645" i="3"/>
  <c r="U645" i="3"/>
  <c r="T645" i="3"/>
  <c r="S645" i="3"/>
  <c r="R645" i="3"/>
  <c r="P645" i="3"/>
  <c r="W644" i="3"/>
  <c r="V644" i="3"/>
  <c r="U644" i="3"/>
  <c r="T644" i="3"/>
  <c r="S644" i="3"/>
  <c r="R644" i="3"/>
  <c r="P644" i="3"/>
  <c r="W643" i="3"/>
  <c r="V643" i="3"/>
  <c r="U643" i="3"/>
  <c r="T643" i="3"/>
  <c r="S643" i="3"/>
  <c r="R643" i="3"/>
  <c r="P643" i="3"/>
  <c r="W642" i="3"/>
  <c r="V642" i="3"/>
  <c r="U642" i="3"/>
  <c r="T642" i="3"/>
  <c r="S642" i="3"/>
  <c r="R642" i="3"/>
  <c r="P642" i="3"/>
  <c r="W641" i="3"/>
  <c r="V641" i="3"/>
  <c r="U641" i="3"/>
  <c r="T641" i="3"/>
  <c r="S641" i="3"/>
  <c r="R641" i="3"/>
  <c r="P641" i="3"/>
  <c r="W640" i="3"/>
  <c r="V640" i="3"/>
  <c r="U640" i="3"/>
  <c r="T640" i="3"/>
  <c r="S640" i="3"/>
  <c r="R640" i="3"/>
  <c r="P640" i="3"/>
  <c r="W639" i="3"/>
  <c r="V639" i="3"/>
  <c r="U639" i="3"/>
  <c r="T639" i="3"/>
  <c r="S639" i="3"/>
  <c r="R639" i="3"/>
  <c r="P639" i="3"/>
  <c r="W638" i="3"/>
  <c r="V638" i="3"/>
  <c r="U638" i="3"/>
  <c r="T638" i="3"/>
  <c r="S638" i="3"/>
  <c r="R638" i="3"/>
  <c r="P638" i="3"/>
  <c r="W637" i="3"/>
  <c r="V637" i="3"/>
  <c r="U637" i="3"/>
  <c r="T637" i="3"/>
  <c r="S637" i="3"/>
  <c r="R637" i="3"/>
  <c r="P637" i="3"/>
  <c r="W636" i="3"/>
  <c r="V636" i="3"/>
  <c r="U636" i="3"/>
  <c r="T636" i="3"/>
  <c r="S636" i="3"/>
  <c r="R636" i="3"/>
  <c r="P636" i="3"/>
  <c r="W635" i="3"/>
  <c r="V635" i="3"/>
  <c r="U635" i="3"/>
  <c r="T635" i="3"/>
  <c r="S635" i="3"/>
  <c r="R635" i="3"/>
  <c r="P635" i="3"/>
  <c r="W634" i="3"/>
  <c r="V634" i="3"/>
  <c r="U634" i="3"/>
  <c r="T634" i="3"/>
  <c r="S634" i="3"/>
  <c r="R634" i="3"/>
  <c r="P634" i="3"/>
  <c r="W633" i="3"/>
  <c r="V633" i="3"/>
  <c r="U633" i="3"/>
  <c r="T633" i="3"/>
  <c r="S633" i="3"/>
  <c r="R633" i="3"/>
  <c r="P633" i="3"/>
  <c r="W632" i="3"/>
  <c r="V632" i="3"/>
  <c r="U632" i="3"/>
  <c r="T632" i="3"/>
  <c r="S632" i="3"/>
  <c r="R632" i="3"/>
  <c r="P632" i="3"/>
  <c r="W631" i="3"/>
  <c r="V631" i="3"/>
  <c r="U631" i="3"/>
  <c r="T631" i="3"/>
  <c r="S631" i="3"/>
  <c r="R631" i="3"/>
  <c r="P631" i="3"/>
  <c r="W630" i="3"/>
  <c r="V630" i="3"/>
  <c r="U630" i="3"/>
  <c r="T630" i="3"/>
  <c r="S630" i="3"/>
  <c r="R630" i="3"/>
  <c r="P630" i="3"/>
  <c r="W629" i="3"/>
  <c r="V629" i="3"/>
  <c r="U629" i="3"/>
  <c r="T629" i="3"/>
  <c r="S629" i="3"/>
  <c r="R629" i="3"/>
  <c r="P629" i="3"/>
  <c r="W628" i="3"/>
  <c r="V628" i="3"/>
  <c r="U628" i="3"/>
  <c r="T628" i="3"/>
  <c r="S628" i="3"/>
  <c r="R628" i="3"/>
  <c r="P628" i="3"/>
  <c r="W627" i="3"/>
  <c r="V627" i="3"/>
  <c r="U627" i="3"/>
  <c r="T627" i="3"/>
  <c r="S627" i="3"/>
  <c r="R627" i="3"/>
  <c r="P627" i="3"/>
  <c r="W626" i="3"/>
  <c r="V626" i="3"/>
  <c r="U626" i="3"/>
  <c r="T626" i="3"/>
  <c r="S626" i="3"/>
  <c r="R626" i="3"/>
  <c r="P626" i="3"/>
  <c r="W625" i="3"/>
  <c r="V625" i="3"/>
  <c r="U625" i="3"/>
  <c r="T625" i="3"/>
  <c r="S625" i="3"/>
  <c r="R625" i="3"/>
  <c r="P625" i="3"/>
  <c r="W624" i="3"/>
  <c r="V624" i="3"/>
  <c r="U624" i="3"/>
  <c r="T624" i="3"/>
  <c r="S624" i="3"/>
  <c r="R624" i="3"/>
  <c r="P624" i="3"/>
  <c r="W623" i="3"/>
  <c r="V623" i="3"/>
  <c r="U623" i="3"/>
  <c r="T623" i="3"/>
  <c r="S623" i="3"/>
  <c r="R623" i="3"/>
  <c r="P623" i="3"/>
  <c r="W622" i="3"/>
  <c r="V622" i="3"/>
  <c r="U622" i="3"/>
  <c r="T622" i="3"/>
  <c r="S622" i="3"/>
  <c r="R622" i="3"/>
  <c r="P622" i="3"/>
  <c r="W621" i="3"/>
  <c r="V621" i="3"/>
  <c r="U621" i="3"/>
  <c r="T621" i="3"/>
  <c r="S621" i="3"/>
  <c r="R621" i="3"/>
  <c r="P621" i="3"/>
  <c r="W620" i="3"/>
  <c r="V620" i="3"/>
  <c r="U620" i="3"/>
  <c r="T620" i="3"/>
  <c r="S620" i="3"/>
  <c r="R620" i="3"/>
  <c r="P620" i="3"/>
  <c r="W619" i="3"/>
  <c r="V619" i="3"/>
  <c r="U619" i="3"/>
  <c r="T619" i="3"/>
  <c r="S619" i="3"/>
  <c r="R619" i="3"/>
  <c r="P619" i="3"/>
  <c r="W618" i="3"/>
  <c r="V618" i="3"/>
  <c r="U618" i="3"/>
  <c r="T618" i="3"/>
  <c r="S618" i="3"/>
  <c r="R618" i="3"/>
  <c r="P618" i="3"/>
  <c r="W617" i="3"/>
  <c r="V617" i="3"/>
  <c r="U617" i="3"/>
  <c r="T617" i="3"/>
  <c r="S617" i="3"/>
  <c r="R617" i="3"/>
  <c r="P617" i="3"/>
  <c r="W616" i="3"/>
  <c r="V616" i="3"/>
  <c r="U616" i="3"/>
  <c r="T616" i="3"/>
  <c r="S616" i="3"/>
  <c r="R616" i="3"/>
  <c r="P616" i="3"/>
  <c r="W615" i="3"/>
  <c r="V615" i="3"/>
  <c r="U615" i="3"/>
  <c r="T615" i="3"/>
  <c r="S615" i="3"/>
  <c r="R615" i="3"/>
  <c r="P615" i="3"/>
  <c r="W614" i="3"/>
  <c r="V614" i="3"/>
  <c r="U614" i="3"/>
  <c r="T614" i="3"/>
  <c r="S614" i="3"/>
  <c r="R614" i="3"/>
  <c r="P614" i="3"/>
  <c r="W613" i="3"/>
  <c r="V613" i="3"/>
  <c r="U613" i="3"/>
  <c r="T613" i="3"/>
  <c r="S613" i="3"/>
  <c r="R613" i="3"/>
  <c r="P613" i="3"/>
  <c r="W612" i="3"/>
  <c r="V612" i="3"/>
  <c r="U612" i="3"/>
  <c r="T612" i="3"/>
  <c r="S612" i="3"/>
  <c r="R612" i="3"/>
  <c r="P612" i="3"/>
  <c r="W611" i="3"/>
  <c r="V611" i="3"/>
  <c r="U611" i="3"/>
  <c r="T611" i="3"/>
  <c r="S611" i="3"/>
  <c r="R611" i="3"/>
  <c r="P611" i="3"/>
  <c r="W610" i="3"/>
  <c r="V610" i="3"/>
  <c r="U610" i="3"/>
  <c r="T610" i="3"/>
  <c r="S610" i="3"/>
  <c r="R610" i="3"/>
  <c r="P610" i="3"/>
  <c r="W609" i="3"/>
  <c r="V609" i="3"/>
  <c r="U609" i="3"/>
  <c r="T609" i="3"/>
  <c r="S609" i="3"/>
  <c r="R609" i="3"/>
  <c r="P609" i="3"/>
  <c r="W608" i="3"/>
  <c r="V608" i="3"/>
  <c r="U608" i="3"/>
  <c r="T608" i="3"/>
  <c r="S608" i="3"/>
  <c r="R608" i="3"/>
  <c r="P608" i="3"/>
  <c r="W607" i="3"/>
  <c r="V607" i="3"/>
  <c r="U607" i="3"/>
  <c r="T607" i="3"/>
  <c r="S607" i="3"/>
  <c r="R607" i="3"/>
  <c r="P607" i="3"/>
  <c r="W606" i="3"/>
  <c r="V606" i="3"/>
  <c r="U606" i="3"/>
  <c r="T606" i="3"/>
  <c r="S606" i="3"/>
  <c r="R606" i="3"/>
  <c r="P606" i="3"/>
  <c r="W605" i="3"/>
  <c r="V605" i="3"/>
  <c r="U605" i="3"/>
  <c r="T605" i="3"/>
  <c r="S605" i="3"/>
  <c r="R605" i="3"/>
  <c r="P605" i="3"/>
  <c r="W604" i="3"/>
  <c r="V604" i="3"/>
  <c r="U604" i="3"/>
  <c r="T604" i="3"/>
  <c r="S604" i="3"/>
  <c r="R604" i="3"/>
  <c r="P604" i="3"/>
  <c r="W603" i="3"/>
  <c r="V603" i="3"/>
  <c r="U603" i="3"/>
  <c r="T603" i="3"/>
  <c r="S603" i="3"/>
  <c r="R603" i="3"/>
  <c r="P603" i="3"/>
  <c r="W602" i="3"/>
  <c r="V602" i="3"/>
  <c r="U602" i="3"/>
  <c r="T602" i="3"/>
  <c r="S602" i="3"/>
  <c r="R602" i="3"/>
  <c r="P602" i="3"/>
  <c r="W601" i="3"/>
  <c r="V601" i="3"/>
  <c r="U601" i="3"/>
  <c r="T601" i="3"/>
  <c r="S601" i="3"/>
  <c r="R601" i="3"/>
  <c r="P601" i="3"/>
  <c r="W600" i="3"/>
  <c r="V600" i="3"/>
  <c r="U600" i="3"/>
  <c r="T600" i="3"/>
  <c r="S600" i="3"/>
  <c r="R600" i="3"/>
  <c r="P600" i="3"/>
  <c r="W599" i="3"/>
  <c r="V599" i="3"/>
  <c r="U599" i="3"/>
  <c r="T599" i="3"/>
  <c r="S599" i="3"/>
  <c r="R599" i="3"/>
  <c r="P599" i="3"/>
  <c r="W598" i="3"/>
  <c r="V598" i="3"/>
  <c r="U598" i="3"/>
  <c r="T598" i="3"/>
  <c r="S598" i="3"/>
  <c r="R598" i="3"/>
  <c r="P598" i="3"/>
  <c r="W597" i="3"/>
  <c r="V597" i="3"/>
  <c r="U597" i="3"/>
  <c r="T597" i="3"/>
  <c r="S597" i="3"/>
  <c r="R597" i="3"/>
  <c r="P597" i="3"/>
  <c r="W596" i="3"/>
  <c r="V596" i="3"/>
  <c r="U596" i="3"/>
  <c r="T596" i="3"/>
  <c r="S596" i="3"/>
  <c r="R596" i="3"/>
  <c r="P596" i="3"/>
  <c r="W595" i="3"/>
  <c r="V595" i="3"/>
  <c r="U595" i="3"/>
  <c r="T595" i="3"/>
  <c r="S595" i="3"/>
  <c r="R595" i="3"/>
  <c r="P595" i="3"/>
  <c r="W594" i="3"/>
  <c r="V594" i="3"/>
  <c r="U594" i="3"/>
  <c r="T594" i="3"/>
  <c r="S594" i="3"/>
  <c r="R594" i="3"/>
  <c r="P594" i="3"/>
  <c r="W593" i="3"/>
  <c r="V593" i="3"/>
  <c r="U593" i="3"/>
  <c r="T593" i="3"/>
  <c r="S593" i="3"/>
  <c r="R593" i="3"/>
  <c r="P593" i="3"/>
  <c r="W592" i="3"/>
  <c r="V592" i="3"/>
  <c r="U592" i="3"/>
  <c r="T592" i="3"/>
  <c r="S592" i="3"/>
  <c r="R592" i="3"/>
  <c r="P592" i="3"/>
  <c r="W591" i="3"/>
  <c r="V591" i="3"/>
  <c r="U591" i="3"/>
  <c r="T591" i="3"/>
  <c r="S591" i="3"/>
  <c r="R591" i="3"/>
  <c r="P591" i="3"/>
  <c r="W590" i="3"/>
  <c r="V590" i="3"/>
  <c r="U590" i="3"/>
  <c r="T590" i="3"/>
  <c r="S590" i="3"/>
  <c r="R590" i="3"/>
  <c r="P590" i="3"/>
  <c r="W589" i="3"/>
  <c r="V589" i="3"/>
  <c r="U589" i="3"/>
  <c r="T589" i="3"/>
  <c r="S589" i="3"/>
  <c r="R589" i="3"/>
  <c r="P589" i="3"/>
  <c r="W588" i="3"/>
  <c r="V588" i="3"/>
  <c r="U588" i="3"/>
  <c r="T588" i="3"/>
  <c r="S588" i="3"/>
  <c r="R588" i="3"/>
  <c r="P588" i="3"/>
  <c r="W587" i="3"/>
  <c r="V587" i="3"/>
  <c r="U587" i="3"/>
  <c r="T587" i="3"/>
  <c r="S587" i="3"/>
  <c r="R587" i="3"/>
  <c r="P587" i="3"/>
  <c r="W586" i="3"/>
  <c r="V586" i="3"/>
  <c r="U586" i="3"/>
  <c r="T586" i="3"/>
  <c r="S586" i="3"/>
  <c r="R586" i="3"/>
  <c r="P586" i="3"/>
  <c r="W585" i="3"/>
  <c r="V585" i="3"/>
  <c r="U585" i="3"/>
  <c r="T585" i="3"/>
  <c r="S585" i="3"/>
  <c r="R585" i="3"/>
  <c r="P585" i="3"/>
  <c r="W584" i="3"/>
  <c r="V584" i="3"/>
  <c r="U584" i="3"/>
  <c r="T584" i="3"/>
  <c r="S584" i="3"/>
  <c r="R584" i="3"/>
  <c r="P584" i="3"/>
  <c r="W583" i="3"/>
  <c r="V583" i="3"/>
  <c r="U583" i="3"/>
  <c r="T583" i="3"/>
  <c r="S583" i="3"/>
  <c r="R583" i="3"/>
  <c r="P583" i="3"/>
  <c r="W582" i="3"/>
  <c r="V582" i="3"/>
  <c r="U582" i="3"/>
  <c r="T582" i="3"/>
  <c r="S582" i="3"/>
  <c r="R582" i="3"/>
  <c r="P582" i="3"/>
  <c r="W581" i="3"/>
  <c r="V581" i="3"/>
  <c r="U581" i="3"/>
  <c r="T581" i="3"/>
  <c r="S581" i="3"/>
  <c r="R581" i="3"/>
  <c r="P581" i="3"/>
  <c r="W580" i="3"/>
  <c r="V580" i="3"/>
  <c r="U580" i="3"/>
  <c r="T580" i="3"/>
  <c r="S580" i="3"/>
  <c r="R580" i="3"/>
  <c r="P580" i="3"/>
  <c r="W579" i="3"/>
  <c r="V579" i="3"/>
  <c r="U579" i="3"/>
  <c r="T579" i="3"/>
  <c r="S579" i="3"/>
  <c r="R579" i="3"/>
  <c r="P579" i="3"/>
  <c r="W578" i="3"/>
  <c r="V578" i="3"/>
  <c r="U578" i="3"/>
  <c r="T578" i="3"/>
  <c r="S578" i="3"/>
  <c r="R578" i="3"/>
  <c r="P578" i="3"/>
  <c r="W577" i="3"/>
  <c r="V577" i="3"/>
  <c r="U577" i="3"/>
  <c r="T577" i="3"/>
  <c r="S577" i="3"/>
  <c r="R577" i="3"/>
  <c r="P577" i="3"/>
  <c r="W576" i="3"/>
  <c r="V576" i="3"/>
  <c r="U576" i="3"/>
  <c r="T576" i="3"/>
  <c r="S576" i="3"/>
  <c r="R576" i="3"/>
  <c r="P576" i="3"/>
  <c r="W575" i="3"/>
  <c r="V575" i="3"/>
  <c r="U575" i="3"/>
  <c r="T575" i="3"/>
  <c r="S575" i="3"/>
  <c r="R575" i="3"/>
  <c r="P575" i="3"/>
  <c r="W574" i="3"/>
  <c r="V574" i="3"/>
  <c r="U574" i="3"/>
  <c r="T574" i="3"/>
  <c r="S574" i="3"/>
  <c r="R574" i="3"/>
  <c r="P574" i="3"/>
  <c r="W573" i="3"/>
  <c r="V573" i="3"/>
  <c r="U573" i="3"/>
  <c r="T573" i="3"/>
  <c r="S573" i="3"/>
  <c r="R573" i="3"/>
  <c r="P573" i="3"/>
  <c r="W572" i="3"/>
  <c r="V572" i="3"/>
  <c r="U572" i="3"/>
  <c r="T572" i="3"/>
  <c r="S572" i="3"/>
  <c r="R572" i="3"/>
  <c r="P572" i="3"/>
  <c r="W571" i="3"/>
  <c r="V571" i="3"/>
  <c r="U571" i="3"/>
  <c r="T571" i="3"/>
  <c r="S571" i="3"/>
  <c r="R571" i="3"/>
  <c r="P571" i="3"/>
  <c r="W570" i="3"/>
  <c r="V570" i="3"/>
  <c r="U570" i="3"/>
  <c r="T570" i="3"/>
  <c r="S570" i="3"/>
  <c r="R570" i="3"/>
  <c r="P570" i="3"/>
  <c r="W569" i="3"/>
  <c r="V569" i="3"/>
  <c r="U569" i="3"/>
  <c r="T569" i="3"/>
  <c r="S569" i="3"/>
  <c r="R569" i="3"/>
  <c r="P569" i="3"/>
  <c r="W568" i="3"/>
  <c r="V568" i="3"/>
  <c r="U568" i="3"/>
  <c r="T568" i="3"/>
  <c r="S568" i="3"/>
  <c r="R568" i="3"/>
  <c r="P568" i="3"/>
  <c r="W567" i="3"/>
  <c r="V567" i="3"/>
  <c r="U567" i="3"/>
  <c r="T567" i="3"/>
  <c r="S567" i="3"/>
  <c r="R567" i="3"/>
  <c r="P567" i="3"/>
  <c r="W566" i="3"/>
  <c r="V566" i="3"/>
  <c r="U566" i="3"/>
  <c r="T566" i="3"/>
  <c r="S566" i="3"/>
  <c r="R566" i="3"/>
  <c r="P566" i="3"/>
  <c r="W565" i="3"/>
  <c r="V565" i="3"/>
  <c r="U565" i="3"/>
  <c r="T565" i="3"/>
  <c r="S565" i="3"/>
  <c r="R565" i="3"/>
  <c r="P565" i="3"/>
  <c r="W564" i="3"/>
  <c r="V564" i="3"/>
  <c r="U564" i="3"/>
  <c r="T564" i="3"/>
  <c r="S564" i="3"/>
  <c r="R564" i="3"/>
  <c r="P564" i="3"/>
  <c r="W563" i="3"/>
  <c r="V563" i="3"/>
  <c r="U563" i="3"/>
  <c r="T563" i="3"/>
  <c r="S563" i="3"/>
  <c r="R563" i="3"/>
  <c r="P563" i="3"/>
  <c r="W562" i="3"/>
  <c r="V562" i="3"/>
  <c r="U562" i="3"/>
  <c r="T562" i="3"/>
  <c r="S562" i="3"/>
  <c r="R562" i="3"/>
  <c r="P562" i="3"/>
  <c r="W561" i="3"/>
  <c r="V561" i="3"/>
  <c r="U561" i="3"/>
  <c r="T561" i="3"/>
  <c r="S561" i="3"/>
  <c r="R561" i="3"/>
  <c r="P561" i="3"/>
  <c r="W560" i="3"/>
  <c r="V560" i="3"/>
  <c r="U560" i="3"/>
  <c r="T560" i="3"/>
  <c r="S560" i="3"/>
  <c r="R560" i="3"/>
  <c r="P560" i="3"/>
  <c r="W559" i="3"/>
  <c r="V559" i="3"/>
  <c r="U559" i="3"/>
  <c r="T559" i="3"/>
  <c r="S559" i="3"/>
  <c r="R559" i="3"/>
  <c r="P559" i="3"/>
  <c r="W558" i="3"/>
  <c r="V558" i="3"/>
  <c r="U558" i="3"/>
  <c r="T558" i="3"/>
  <c r="S558" i="3"/>
  <c r="R558" i="3"/>
  <c r="P558" i="3"/>
  <c r="W557" i="3"/>
  <c r="V557" i="3"/>
  <c r="U557" i="3"/>
  <c r="T557" i="3"/>
  <c r="S557" i="3"/>
  <c r="R557" i="3"/>
  <c r="P557" i="3"/>
  <c r="W556" i="3"/>
  <c r="V556" i="3"/>
  <c r="U556" i="3"/>
  <c r="T556" i="3"/>
  <c r="S556" i="3"/>
  <c r="R556" i="3"/>
  <c r="P556" i="3"/>
  <c r="W555" i="3"/>
  <c r="V555" i="3"/>
  <c r="U555" i="3"/>
  <c r="T555" i="3"/>
  <c r="S555" i="3"/>
  <c r="R555" i="3"/>
  <c r="P555" i="3"/>
  <c r="W554" i="3"/>
  <c r="V554" i="3"/>
  <c r="U554" i="3"/>
  <c r="T554" i="3"/>
  <c r="S554" i="3"/>
  <c r="R554" i="3"/>
  <c r="P554" i="3"/>
  <c r="W553" i="3"/>
  <c r="V553" i="3"/>
  <c r="U553" i="3"/>
  <c r="T553" i="3"/>
  <c r="S553" i="3"/>
  <c r="R553" i="3"/>
  <c r="P553" i="3"/>
  <c r="W552" i="3"/>
  <c r="V552" i="3"/>
  <c r="U552" i="3"/>
  <c r="T552" i="3"/>
  <c r="S552" i="3"/>
  <c r="R552" i="3"/>
  <c r="P552" i="3"/>
  <c r="W551" i="3"/>
  <c r="V551" i="3"/>
  <c r="U551" i="3"/>
  <c r="T551" i="3"/>
  <c r="S551" i="3"/>
  <c r="R551" i="3"/>
  <c r="P551" i="3"/>
  <c r="W550" i="3"/>
  <c r="V550" i="3"/>
  <c r="U550" i="3"/>
  <c r="T550" i="3"/>
  <c r="S550" i="3"/>
  <c r="R550" i="3"/>
  <c r="P550" i="3"/>
  <c r="W549" i="3"/>
  <c r="V549" i="3"/>
  <c r="U549" i="3"/>
  <c r="T549" i="3"/>
  <c r="S549" i="3"/>
  <c r="R549" i="3"/>
  <c r="P549" i="3"/>
  <c r="W548" i="3"/>
  <c r="V548" i="3"/>
  <c r="U548" i="3"/>
  <c r="T548" i="3"/>
  <c r="S548" i="3"/>
  <c r="R548" i="3"/>
  <c r="P548" i="3"/>
  <c r="W547" i="3"/>
  <c r="V547" i="3"/>
  <c r="U547" i="3"/>
  <c r="T547" i="3"/>
  <c r="S547" i="3"/>
  <c r="R547" i="3"/>
  <c r="P547" i="3"/>
  <c r="W546" i="3"/>
  <c r="V546" i="3"/>
  <c r="U546" i="3"/>
  <c r="T546" i="3"/>
  <c r="S546" i="3"/>
  <c r="R546" i="3"/>
  <c r="P546" i="3"/>
  <c r="W545" i="3"/>
  <c r="V545" i="3"/>
  <c r="U545" i="3"/>
  <c r="T545" i="3"/>
  <c r="S545" i="3"/>
  <c r="R545" i="3"/>
  <c r="P545" i="3"/>
  <c r="W544" i="3"/>
  <c r="V544" i="3"/>
  <c r="U544" i="3"/>
  <c r="T544" i="3"/>
  <c r="S544" i="3"/>
  <c r="R544" i="3"/>
  <c r="P544" i="3"/>
  <c r="W543" i="3"/>
  <c r="V543" i="3"/>
  <c r="U543" i="3"/>
  <c r="T543" i="3"/>
  <c r="S543" i="3"/>
  <c r="R543" i="3"/>
  <c r="P543" i="3"/>
  <c r="W542" i="3"/>
  <c r="V542" i="3"/>
  <c r="U542" i="3"/>
  <c r="T542" i="3"/>
  <c r="S542" i="3"/>
  <c r="R542" i="3"/>
  <c r="P542" i="3"/>
  <c r="W541" i="3"/>
  <c r="V541" i="3"/>
  <c r="U541" i="3"/>
  <c r="T541" i="3"/>
  <c r="S541" i="3"/>
  <c r="R541" i="3"/>
  <c r="P541" i="3"/>
  <c r="W540" i="3"/>
  <c r="V540" i="3"/>
  <c r="U540" i="3"/>
  <c r="T540" i="3"/>
  <c r="S540" i="3"/>
  <c r="R540" i="3"/>
  <c r="P540" i="3"/>
  <c r="W539" i="3"/>
  <c r="V539" i="3"/>
  <c r="U539" i="3"/>
  <c r="T539" i="3"/>
  <c r="S539" i="3"/>
  <c r="R539" i="3"/>
  <c r="P539" i="3"/>
  <c r="W538" i="3"/>
  <c r="V538" i="3"/>
  <c r="U538" i="3"/>
  <c r="T538" i="3"/>
  <c r="S538" i="3"/>
  <c r="R538" i="3"/>
  <c r="P538" i="3"/>
  <c r="W537" i="3"/>
  <c r="V537" i="3"/>
  <c r="U537" i="3"/>
  <c r="T537" i="3"/>
  <c r="S537" i="3"/>
  <c r="R537" i="3"/>
  <c r="P537" i="3"/>
  <c r="W536" i="3"/>
  <c r="V536" i="3"/>
  <c r="U536" i="3"/>
  <c r="T536" i="3"/>
  <c r="S536" i="3"/>
  <c r="R536" i="3"/>
  <c r="P536" i="3"/>
  <c r="W535" i="3"/>
  <c r="V535" i="3"/>
  <c r="U535" i="3"/>
  <c r="T535" i="3"/>
  <c r="S535" i="3"/>
  <c r="R535" i="3"/>
  <c r="P535" i="3"/>
  <c r="W534" i="3"/>
  <c r="V534" i="3"/>
  <c r="U534" i="3"/>
  <c r="T534" i="3"/>
  <c r="S534" i="3"/>
  <c r="R534" i="3"/>
  <c r="P534" i="3"/>
  <c r="W533" i="3"/>
  <c r="V533" i="3"/>
  <c r="U533" i="3"/>
  <c r="T533" i="3"/>
  <c r="S533" i="3"/>
  <c r="R533" i="3"/>
  <c r="P533" i="3"/>
  <c r="W532" i="3"/>
  <c r="V532" i="3"/>
  <c r="U532" i="3"/>
  <c r="T532" i="3"/>
  <c r="S532" i="3"/>
  <c r="R532" i="3"/>
  <c r="P532" i="3"/>
  <c r="W531" i="3"/>
  <c r="V531" i="3"/>
  <c r="U531" i="3"/>
  <c r="T531" i="3"/>
  <c r="S531" i="3"/>
  <c r="R531" i="3"/>
  <c r="P531" i="3"/>
  <c r="W530" i="3"/>
  <c r="V530" i="3"/>
  <c r="U530" i="3"/>
  <c r="T530" i="3"/>
  <c r="S530" i="3"/>
  <c r="R530" i="3"/>
  <c r="P530" i="3"/>
  <c r="W529" i="3"/>
  <c r="V529" i="3"/>
  <c r="U529" i="3"/>
  <c r="T529" i="3"/>
  <c r="S529" i="3"/>
  <c r="R529" i="3"/>
  <c r="P529" i="3"/>
  <c r="W528" i="3"/>
  <c r="V528" i="3"/>
  <c r="U528" i="3"/>
  <c r="T528" i="3"/>
  <c r="S528" i="3"/>
  <c r="R528" i="3"/>
  <c r="P528" i="3"/>
  <c r="W527" i="3"/>
  <c r="V527" i="3"/>
  <c r="U527" i="3"/>
  <c r="T527" i="3"/>
  <c r="S527" i="3"/>
  <c r="R527" i="3"/>
  <c r="P527" i="3"/>
  <c r="W526" i="3"/>
  <c r="V526" i="3"/>
  <c r="U526" i="3"/>
  <c r="T526" i="3"/>
  <c r="S526" i="3"/>
  <c r="R526" i="3"/>
  <c r="P526" i="3"/>
  <c r="W525" i="3"/>
  <c r="V525" i="3"/>
  <c r="U525" i="3"/>
  <c r="T525" i="3"/>
  <c r="S525" i="3"/>
  <c r="R525" i="3"/>
  <c r="P525" i="3"/>
  <c r="W524" i="3"/>
  <c r="V524" i="3"/>
  <c r="U524" i="3"/>
  <c r="T524" i="3"/>
  <c r="S524" i="3"/>
  <c r="R524" i="3"/>
  <c r="P524" i="3"/>
  <c r="W523" i="3"/>
  <c r="V523" i="3"/>
  <c r="U523" i="3"/>
  <c r="T523" i="3"/>
  <c r="S523" i="3"/>
  <c r="R523" i="3"/>
  <c r="P523" i="3"/>
  <c r="W522" i="3"/>
  <c r="V522" i="3"/>
  <c r="U522" i="3"/>
  <c r="T522" i="3"/>
  <c r="S522" i="3"/>
  <c r="R522" i="3"/>
  <c r="P522" i="3"/>
  <c r="W521" i="3"/>
  <c r="V521" i="3"/>
  <c r="U521" i="3"/>
  <c r="T521" i="3"/>
  <c r="S521" i="3"/>
  <c r="R521" i="3"/>
  <c r="P521" i="3"/>
  <c r="W520" i="3"/>
  <c r="V520" i="3"/>
  <c r="U520" i="3"/>
  <c r="T520" i="3"/>
  <c r="S520" i="3"/>
  <c r="R520" i="3"/>
  <c r="P520" i="3"/>
  <c r="W519" i="3"/>
  <c r="V519" i="3"/>
  <c r="U519" i="3"/>
  <c r="T519" i="3"/>
  <c r="S519" i="3"/>
  <c r="R519" i="3"/>
  <c r="P519" i="3"/>
  <c r="W518" i="3"/>
  <c r="V518" i="3"/>
  <c r="U518" i="3"/>
  <c r="T518" i="3"/>
  <c r="S518" i="3"/>
  <c r="R518" i="3"/>
  <c r="P518" i="3"/>
  <c r="W517" i="3"/>
  <c r="V517" i="3"/>
  <c r="U517" i="3"/>
  <c r="T517" i="3"/>
  <c r="S517" i="3"/>
  <c r="R517" i="3"/>
  <c r="P517" i="3"/>
  <c r="W516" i="3"/>
  <c r="V516" i="3"/>
  <c r="U516" i="3"/>
  <c r="T516" i="3"/>
  <c r="S516" i="3"/>
  <c r="R516" i="3"/>
  <c r="P516" i="3"/>
  <c r="W515" i="3"/>
  <c r="V515" i="3"/>
  <c r="U515" i="3"/>
  <c r="T515" i="3"/>
  <c r="S515" i="3"/>
  <c r="R515" i="3"/>
  <c r="P515" i="3"/>
  <c r="W514" i="3"/>
  <c r="V514" i="3"/>
  <c r="U514" i="3"/>
  <c r="T514" i="3"/>
  <c r="S514" i="3"/>
  <c r="R514" i="3"/>
  <c r="P514" i="3"/>
  <c r="W513" i="3"/>
  <c r="V513" i="3"/>
  <c r="U513" i="3"/>
  <c r="T513" i="3"/>
  <c r="S513" i="3"/>
  <c r="R513" i="3"/>
  <c r="P513" i="3"/>
  <c r="W512" i="3"/>
  <c r="V512" i="3"/>
  <c r="U512" i="3"/>
  <c r="T512" i="3"/>
  <c r="S512" i="3"/>
  <c r="R512" i="3"/>
  <c r="P512" i="3"/>
  <c r="W511" i="3"/>
  <c r="V511" i="3"/>
  <c r="U511" i="3"/>
  <c r="T511" i="3"/>
  <c r="S511" i="3"/>
  <c r="R511" i="3"/>
  <c r="P511" i="3"/>
  <c r="W510" i="3"/>
  <c r="V510" i="3"/>
  <c r="U510" i="3"/>
  <c r="T510" i="3"/>
  <c r="S510" i="3"/>
  <c r="R510" i="3"/>
  <c r="P510" i="3"/>
  <c r="W509" i="3"/>
  <c r="V509" i="3"/>
  <c r="U509" i="3"/>
  <c r="T509" i="3"/>
  <c r="S509" i="3"/>
  <c r="R509" i="3"/>
  <c r="P509" i="3"/>
  <c r="W508" i="3"/>
  <c r="V508" i="3"/>
  <c r="U508" i="3"/>
  <c r="T508" i="3"/>
  <c r="S508" i="3"/>
  <c r="R508" i="3"/>
  <c r="P508" i="3"/>
  <c r="W507" i="3"/>
  <c r="V507" i="3"/>
  <c r="U507" i="3"/>
  <c r="T507" i="3"/>
  <c r="S507" i="3"/>
  <c r="R507" i="3"/>
  <c r="P507" i="3"/>
  <c r="W506" i="3"/>
  <c r="V506" i="3"/>
  <c r="U506" i="3"/>
  <c r="T506" i="3"/>
  <c r="S506" i="3"/>
  <c r="R506" i="3"/>
  <c r="P506" i="3"/>
  <c r="W505" i="3"/>
  <c r="V505" i="3"/>
  <c r="U505" i="3"/>
  <c r="T505" i="3"/>
  <c r="S505" i="3"/>
  <c r="R505" i="3"/>
  <c r="P505" i="3"/>
  <c r="W504" i="3"/>
  <c r="V504" i="3"/>
  <c r="U504" i="3"/>
  <c r="T504" i="3"/>
  <c r="S504" i="3"/>
  <c r="R504" i="3"/>
  <c r="P504" i="3"/>
  <c r="W503" i="3"/>
  <c r="V503" i="3"/>
  <c r="U503" i="3"/>
  <c r="T503" i="3"/>
  <c r="S503" i="3"/>
  <c r="R503" i="3"/>
  <c r="P503" i="3"/>
  <c r="W502" i="3"/>
  <c r="V502" i="3"/>
  <c r="U502" i="3"/>
  <c r="T502" i="3"/>
  <c r="S502" i="3"/>
  <c r="R502" i="3"/>
  <c r="P502" i="3"/>
  <c r="W501" i="3"/>
  <c r="V501" i="3"/>
  <c r="U501" i="3"/>
  <c r="T501" i="3"/>
  <c r="S501" i="3"/>
  <c r="R501" i="3"/>
  <c r="P501" i="3"/>
  <c r="W500" i="3"/>
  <c r="V500" i="3"/>
  <c r="U500" i="3"/>
  <c r="T500" i="3"/>
  <c r="S500" i="3"/>
  <c r="R500" i="3"/>
  <c r="P500" i="3"/>
  <c r="W499" i="3"/>
  <c r="V499" i="3"/>
  <c r="U499" i="3"/>
  <c r="T499" i="3"/>
  <c r="S499" i="3"/>
  <c r="R499" i="3"/>
  <c r="P499" i="3"/>
  <c r="W498" i="3"/>
  <c r="V498" i="3"/>
  <c r="U498" i="3"/>
  <c r="T498" i="3"/>
  <c r="S498" i="3"/>
  <c r="R498" i="3"/>
  <c r="P498" i="3"/>
  <c r="W497" i="3"/>
  <c r="V497" i="3"/>
  <c r="U497" i="3"/>
  <c r="T497" i="3"/>
  <c r="S497" i="3"/>
  <c r="R497" i="3"/>
  <c r="P497" i="3"/>
  <c r="W496" i="3"/>
  <c r="V496" i="3"/>
  <c r="U496" i="3"/>
  <c r="T496" i="3"/>
  <c r="S496" i="3"/>
  <c r="R496" i="3"/>
  <c r="P496" i="3"/>
  <c r="W495" i="3"/>
  <c r="V495" i="3"/>
  <c r="U495" i="3"/>
  <c r="T495" i="3"/>
  <c r="S495" i="3"/>
  <c r="R495" i="3"/>
  <c r="P495" i="3"/>
  <c r="W494" i="3"/>
  <c r="V494" i="3"/>
  <c r="U494" i="3"/>
  <c r="T494" i="3"/>
  <c r="S494" i="3"/>
  <c r="R494" i="3"/>
  <c r="P494" i="3"/>
  <c r="W493" i="3"/>
  <c r="V493" i="3"/>
  <c r="U493" i="3"/>
  <c r="T493" i="3"/>
  <c r="S493" i="3"/>
  <c r="R493" i="3"/>
  <c r="P493" i="3"/>
  <c r="W492" i="3"/>
  <c r="V492" i="3"/>
  <c r="U492" i="3"/>
  <c r="T492" i="3"/>
  <c r="S492" i="3"/>
  <c r="R492" i="3"/>
  <c r="P492" i="3"/>
  <c r="W491" i="3"/>
  <c r="V491" i="3"/>
  <c r="U491" i="3"/>
  <c r="T491" i="3"/>
  <c r="S491" i="3"/>
  <c r="R491" i="3"/>
  <c r="P491" i="3"/>
  <c r="W490" i="3"/>
  <c r="V490" i="3"/>
  <c r="U490" i="3"/>
  <c r="T490" i="3"/>
  <c r="S490" i="3"/>
  <c r="R490" i="3"/>
  <c r="P490" i="3"/>
  <c r="W489" i="3"/>
  <c r="V489" i="3"/>
  <c r="U489" i="3"/>
  <c r="T489" i="3"/>
  <c r="S489" i="3"/>
  <c r="R489" i="3"/>
  <c r="P489" i="3"/>
  <c r="W488" i="3"/>
  <c r="V488" i="3"/>
  <c r="U488" i="3"/>
  <c r="T488" i="3"/>
  <c r="S488" i="3"/>
  <c r="R488" i="3"/>
  <c r="P488" i="3"/>
  <c r="W487" i="3"/>
  <c r="V487" i="3"/>
  <c r="U487" i="3"/>
  <c r="T487" i="3"/>
  <c r="S487" i="3"/>
  <c r="R487" i="3"/>
  <c r="P487" i="3"/>
  <c r="W486" i="3"/>
  <c r="V486" i="3"/>
  <c r="U486" i="3"/>
  <c r="T486" i="3"/>
  <c r="S486" i="3"/>
  <c r="R486" i="3"/>
  <c r="P486" i="3"/>
  <c r="W485" i="3"/>
  <c r="V485" i="3"/>
  <c r="U485" i="3"/>
  <c r="T485" i="3"/>
  <c r="S485" i="3"/>
  <c r="R485" i="3"/>
  <c r="P485" i="3"/>
  <c r="W484" i="3"/>
  <c r="V484" i="3"/>
  <c r="U484" i="3"/>
  <c r="T484" i="3"/>
  <c r="S484" i="3"/>
  <c r="R484" i="3"/>
  <c r="P484" i="3"/>
  <c r="W483" i="3"/>
  <c r="V483" i="3"/>
  <c r="U483" i="3"/>
  <c r="T483" i="3"/>
  <c r="S483" i="3"/>
  <c r="R483" i="3"/>
  <c r="P483" i="3"/>
  <c r="W482" i="3"/>
  <c r="V482" i="3"/>
  <c r="U482" i="3"/>
  <c r="T482" i="3"/>
  <c r="S482" i="3"/>
  <c r="R482" i="3"/>
  <c r="P482" i="3"/>
  <c r="W481" i="3"/>
  <c r="V481" i="3"/>
  <c r="U481" i="3"/>
  <c r="T481" i="3"/>
  <c r="S481" i="3"/>
  <c r="R481" i="3"/>
  <c r="P481" i="3"/>
  <c r="W480" i="3"/>
  <c r="V480" i="3"/>
  <c r="U480" i="3"/>
  <c r="T480" i="3"/>
  <c r="S480" i="3"/>
  <c r="R480" i="3"/>
  <c r="P480" i="3"/>
  <c r="W479" i="3"/>
  <c r="V479" i="3"/>
  <c r="U479" i="3"/>
  <c r="T479" i="3"/>
  <c r="S479" i="3"/>
  <c r="R479" i="3"/>
  <c r="P479" i="3"/>
  <c r="W478" i="3"/>
  <c r="V478" i="3"/>
  <c r="U478" i="3"/>
  <c r="T478" i="3"/>
  <c r="S478" i="3"/>
  <c r="R478" i="3"/>
  <c r="P478" i="3"/>
  <c r="W477" i="3"/>
  <c r="V477" i="3"/>
  <c r="U477" i="3"/>
  <c r="T477" i="3"/>
  <c r="S477" i="3"/>
  <c r="R477" i="3"/>
  <c r="P477" i="3"/>
  <c r="W476" i="3"/>
  <c r="V476" i="3"/>
  <c r="U476" i="3"/>
  <c r="T476" i="3"/>
  <c r="S476" i="3"/>
  <c r="R476" i="3"/>
  <c r="P476" i="3"/>
  <c r="W475" i="3"/>
  <c r="V475" i="3"/>
  <c r="U475" i="3"/>
  <c r="T475" i="3"/>
  <c r="S475" i="3"/>
  <c r="R475" i="3"/>
  <c r="P475" i="3"/>
  <c r="W474" i="3"/>
  <c r="V474" i="3"/>
  <c r="U474" i="3"/>
  <c r="T474" i="3"/>
  <c r="S474" i="3"/>
  <c r="R474" i="3"/>
  <c r="P474" i="3"/>
  <c r="W473" i="3"/>
  <c r="V473" i="3"/>
  <c r="U473" i="3"/>
  <c r="T473" i="3"/>
  <c r="S473" i="3"/>
  <c r="R473" i="3"/>
  <c r="P473" i="3"/>
  <c r="W472" i="3"/>
  <c r="V472" i="3"/>
  <c r="U472" i="3"/>
  <c r="T472" i="3"/>
  <c r="S472" i="3"/>
  <c r="R472" i="3"/>
  <c r="P472" i="3"/>
  <c r="W471" i="3"/>
  <c r="V471" i="3"/>
  <c r="U471" i="3"/>
  <c r="T471" i="3"/>
  <c r="S471" i="3"/>
  <c r="R471" i="3"/>
  <c r="P471" i="3"/>
  <c r="W470" i="3"/>
  <c r="V470" i="3"/>
  <c r="U470" i="3"/>
  <c r="T470" i="3"/>
  <c r="S470" i="3"/>
  <c r="R470" i="3"/>
  <c r="P470" i="3"/>
  <c r="W469" i="3"/>
  <c r="V469" i="3"/>
  <c r="U469" i="3"/>
  <c r="T469" i="3"/>
  <c r="S469" i="3"/>
  <c r="R469" i="3"/>
  <c r="P469" i="3"/>
  <c r="W468" i="3"/>
  <c r="V468" i="3"/>
  <c r="U468" i="3"/>
  <c r="T468" i="3"/>
  <c r="S468" i="3"/>
  <c r="R468" i="3"/>
  <c r="P468" i="3"/>
  <c r="W467" i="3"/>
  <c r="V467" i="3"/>
  <c r="U467" i="3"/>
  <c r="T467" i="3"/>
  <c r="S467" i="3"/>
  <c r="R467" i="3"/>
  <c r="P467" i="3"/>
  <c r="W466" i="3"/>
  <c r="V466" i="3"/>
  <c r="U466" i="3"/>
  <c r="T466" i="3"/>
  <c r="S466" i="3"/>
  <c r="R466" i="3"/>
  <c r="P466" i="3"/>
  <c r="W465" i="3"/>
  <c r="V465" i="3"/>
  <c r="U465" i="3"/>
  <c r="T465" i="3"/>
  <c r="S465" i="3"/>
  <c r="R465" i="3"/>
  <c r="P465" i="3"/>
  <c r="W464" i="3"/>
  <c r="V464" i="3"/>
  <c r="U464" i="3"/>
  <c r="T464" i="3"/>
  <c r="S464" i="3"/>
  <c r="R464" i="3"/>
  <c r="P464" i="3"/>
  <c r="W463" i="3"/>
  <c r="V463" i="3"/>
  <c r="U463" i="3"/>
  <c r="T463" i="3"/>
  <c r="S463" i="3"/>
  <c r="R463" i="3"/>
  <c r="P463" i="3"/>
  <c r="W462" i="3"/>
  <c r="V462" i="3"/>
  <c r="U462" i="3"/>
  <c r="T462" i="3"/>
  <c r="S462" i="3"/>
  <c r="R462" i="3"/>
  <c r="P462" i="3"/>
  <c r="W461" i="3"/>
  <c r="V461" i="3"/>
  <c r="U461" i="3"/>
  <c r="T461" i="3"/>
  <c r="S461" i="3"/>
  <c r="R461" i="3"/>
  <c r="P461" i="3"/>
  <c r="W460" i="3"/>
  <c r="V460" i="3"/>
  <c r="U460" i="3"/>
  <c r="T460" i="3"/>
  <c r="S460" i="3"/>
  <c r="R460" i="3"/>
  <c r="P460" i="3"/>
  <c r="W459" i="3"/>
  <c r="V459" i="3"/>
  <c r="U459" i="3"/>
  <c r="T459" i="3"/>
  <c r="S459" i="3"/>
  <c r="R459" i="3"/>
  <c r="P459" i="3"/>
  <c r="W458" i="3"/>
  <c r="V458" i="3"/>
  <c r="U458" i="3"/>
  <c r="T458" i="3"/>
  <c r="S458" i="3"/>
  <c r="R458" i="3"/>
  <c r="P458" i="3"/>
  <c r="W457" i="3"/>
  <c r="V457" i="3"/>
  <c r="U457" i="3"/>
  <c r="T457" i="3"/>
  <c r="S457" i="3"/>
  <c r="R457" i="3"/>
  <c r="P457" i="3"/>
  <c r="W456" i="3"/>
  <c r="V456" i="3"/>
  <c r="U456" i="3"/>
  <c r="T456" i="3"/>
  <c r="S456" i="3"/>
  <c r="R456" i="3"/>
  <c r="P456" i="3"/>
  <c r="W455" i="3"/>
  <c r="V455" i="3"/>
  <c r="U455" i="3"/>
  <c r="T455" i="3"/>
  <c r="S455" i="3"/>
  <c r="R455" i="3"/>
  <c r="P455" i="3"/>
  <c r="W454" i="3"/>
  <c r="V454" i="3"/>
  <c r="U454" i="3"/>
  <c r="T454" i="3"/>
  <c r="S454" i="3"/>
  <c r="R454" i="3"/>
  <c r="P454" i="3"/>
  <c r="W453" i="3"/>
  <c r="V453" i="3"/>
  <c r="U453" i="3"/>
  <c r="T453" i="3"/>
  <c r="S453" i="3"/>
  <c r="R453" i="3"/>
  <c r="P453" i="3"/>
  <c r="W452" i="3"/>
  <c r="V452" i="3"/>
  <c r="U452" i="3"/>
  <c r="T452" i="3"/>
  <c r="S452" i="3"/>
  <c r="R452" i="3"/>
  <c r="P452" i="3"/>
  <c r="W451" i="3"/>
  <c r="V451" i="3"/>
  <c r="U451" i="3"/>
  <c r="T451" i="3"/>
  <c r="S451" i="3"/>
  <c r="R451" i="3"/>
  <c r="P451" i="3"/>
  <c r="W450" i="3"/>
  <c r="V450" i="3"/>
  <c r="U450" i="3"/>
  <c r="T450" i="3"/>
  <c r="S450" i="3"/>
  <c r="R450" i="3"/>
  <c r="P450" i="3"/>
  <c r="W449" i="3"/>
  <c r="V449" i="3"/>
  <c r="U449" i="3"/>
  <c r="T449" i="3"/>
  <c r="S449" i="3"/>
  <c r="R449" i="3"/>
  <c r="P449" i="3"/>
  <c r="W448" i="3"/>
  <c r="V448" i="3"/>
  <c r="U448" i="3"/>
  <c r="T448" i="3"/>
  <c r="S448" i="3"/>
  <c r="R448" i="3"/>
  <c r="P448" i="3"/>
  <c r="W447" i="3"/>
  <c r="V447" i="3"/>
  <c r="U447" i="3"/>
  <c r="T447" i="3"/>
  <c r="S447" i="3"/>
  <c r="R447" i="3"/>
  <c r="P447" i="3"/>
  <c r="W446" i="3"/>
  <c r="V446" i="3"/>
  <c r="U446" i="3"/>
  <c r="T446" i="3"/>
  <c r="S446" i="3"/>
  <c r="R446" i="3"/>
  <c r="P446" i="3"/>
  <c r="W445" i="3"/>
  <c r="V445" i="3"/>
  <c r="U445" i="3"/>
  <c r="T445" i="3"/>
  <c r="S445" i="3"/>
  <c r="R445" i="3"/>
  <c r="P445" i="3"/>
  <c r="W444" i="3"/>
  <c r="V444" i="3"/>
  <c r="U444" i="3"/>
  <c r="T444" i="3"/>
  <c r="S444" i="3"/>
  <c r="R444" i="3"/>
  <c r="P444" i="3"/>
  <c r="W443" i="3"/>
  <c r="V443" i="3"/>
  <c r="U443" i="3"/>
  <c r="T443" i="3"/>
  <c r="S443" i="3"/>
  <c r="R443" i="3"/>
  <c r="P443" i="3"/>
  <c r="W442" i="3"/>
  <c r="V442" i="3"/>
  <c r="U442" i="3"/>
  <c r="T442" i="3"/>
  <c r="S442" i="3"/>
  <c r="R442" i="3"/>
  <c r="P442" i="3"/>
  <c r="W441" i="3"/>
  <c r="V441" i="3"/>
  <c r="U441" i="3"/>
  <c r="T441" i="3"/>
  <c r="S441" i="3"/>
  <c r="R441" i="3"/>
  <c r="P441" i="3"/>
  <c r="W440" i="3"/>
  <c r="V440" i="3"/>
  <c r="U440" i="3"/>
  <c r="T440" i="3"/>
  <c r="S440" i="3"/>
  <c r="R440" i="3"/>
  <c r="P440" i="3"/>
  <c r="W439" i="3"/>
  <c r="V439" i="3"/>
  <c r="U439" i="3"/>
  <c r="T439" i="3"/>
  <c r="S439" i="3"/>
  <c r="R439" i="3"/>
  <c r="P439" i="3"/>
  <c r="W438" i="3"/>
  <c r="V438" i="3"/>
  <c r="U438" i="3"/>
  <c r="T438" i="3"/>
  <c r="S438" i="3"/>
  <c r="R438" i="3"/>
  <c r="P438" i="3"/>
  <c r="W437" i="3"/>
  <c r="V437" i="3"/>
  <c r="U437" i="3"/>
  <c r="T437" i="3"/>
  <c r="S437" i="3"/>
  <c r="R437" i="3"/>
  <c r="P437" i="3"/>
  <c r="W436" i="3"/>
  <c r="V436" i="3"/>
  <c r="U436" i="3"/>
  <c r="T436" i="3"/>
  <c r="S436" i="3"/>
  <c r="R436" i="3"/>
  <c r="P436" i="3"/>
  <c r="W435" i="3"/>
  <c r="V435" i="3"/>
  <c r="U435" i="3"/>
  <c r="T435" i="3"/>
  <c r="S435" i="3"/>
  <c r="R435" i="3"/>
  <c r="P435" i="3"/>
  <c r="W434" i="3"/>
  <c r="V434" i="3"/>
  <c r="U434" i="3"/>
  <c r="T434" i="3"/>
  <c r="S434" i="3"/>
  <c r="R434" i="3"/>
  <c r="P434" i="3"/>
  <c r="W433" i="3"/>
  <c r="V433" i="3"/>
  <c r="U433" i="3"/>
  <c r="T433" i="3"/>
  <c r="S433" i="3"/>
  <c r="R433" i="3"/>
  <c r="P433" i="3"/>
  <c r="W432" i="3"/>
  <c r="V432" i="3"/>
  <c r="U432" i="3"/>
  <c r="T432" i="3"/>
  <c r="S432" i="3"/>
  <c r="R432" i="3"/>
  <c r="P432" i="3"/>
  <c r="W431" i="3"/>
  <c r="V431" i="3"/>
  <c r="U431" i="3"/>
  <c r="T431" i="3"/>
  <c r="S431" i="3"/>
  <c r="R431" i="3"/>
  <c r="P431" i="3"/>
  <c r="W430" i="3"/>
  <c r="V430" i="3"/>
  <c r="U430" i="3"/>
  <c r="T430" i="3"/>
  <c r="S430" i="3"/>
  <c r="R430" i="3"/>
  <c r="P430" i="3"/>
  <c r="W429" i="3"/>
  <c r="V429" i="3"/>
  <c r="U429" i="3"/>
  <c r="T429" i="3"/>
  <c r="S429" i="3"/>
  <c r="R429" i="3"/>
  <c r="P429" i="3"/>
  <c r="W428" i="3"/>
  <c r="V428" i="3"/>
  <c r="U428" i="3"/>
  <c r="T428" i="3"/>
  <c r="S428" i="3"/>
  <c r="R428" i="3"/>
  <c r="P428" i="3"/>
  <c r="W427" i="3"/>
  <c r="V427" i="3"/>
  <c r="U427" i="3"/>
  <c r="T427" i="3"/>
  <c r="S427" i="3"/>
  <c r="R427" i="3"/>
  <c r="P427" i="3"/>
  <c r="W426" i="3"/>
  <c r="V426" i="3"/>
  <c r="U426" i="3"/>
  <c r="T426" i="3"/>
  <c r="S426" i="3"/>
  <c r="R426" i="3"/>
  <c r="P426" i="3"/>
  <c r="W425" i="3"/>
  <c r="V425" i="3"/>
  <c r="U425" i="3"/>
  <c r="T425" i="3"/>
  <c r="S425" i="3"/>
  <c r="R425" i="3"/>
  <c r="P425" i="3"/>
  <c r="W424" i="3"/>
  <c r="V424" i="3"/>
  <c r="U424" i="3"/>
  <c r="T424" i="3"/>
  <c r="S424" i="3"/>
  <c r="R424" i="3"/>
  <c r="P424" i="3"/>
  <c r="W423" i="3"/>
  <c r="V423" i="3"/>
  <c r="U423" i="3"/>
  <c r="T423" i="3"/>
  <c r="S423" i="3"/>
  <c r="R423" i="3"/>
  <c r="P423" i="3"/>
  <c r="W422" i="3"/>
  <c r="V422" i="3"/>
  <c r="U422" i="3"/>
  <c r="T422" i="3"/>
  <c r="S422" i="3"/>
  <c r="R422" i="3"/>
  <c r="P422" i="3"/>
  <c r="W421" i="3"/>
  <c r="V421" i="3"/>
  <c r="U421" i="3"/>
  <c r="T421" i="3"/>
  <c r="S421" i="3"/>
  <c r="R421" i="3"/>
  <c r="P421" i="3"/>
  <c r="W420" i="3"/>
  <c r="V420" i="3"/>
  <c r="U420" i="3"/>
  <c r="T420" i="3"/>
  <c r="S420" i="3"/>
  <c r="R420" i="3"/>
  <c r="P420" i="3"/>
  <c r="W419" i="3"/>
  <c r="V419" i="3"/>
  <c r="U419" i="3"/>
  <c r="T419" i="3"/>
  <c r="S419" i="3"/>
  <c r="R419" i="3"/>
  <c r="P419" i="3"/>
  <c r="W418" i="3"/>
  <c r="V418" i="3"/>
  <c r="U418" i="3"/>
  <c r="T418" i="3"/>
  <c r="S418" i="3"/>
  <c r="R418" i="3"/>
  <c r="P418" i="3"/>
  <c r="W417" i="3"/>
  <c r="V417" i="3"/>
  <c r="U417" i="3"/>
  <c r="T417" i="3"/>
  <c r="S417" i="3"/>
  <c r="R417" i="3"/>
  <c r="P417" i="3"/>
  <c r="W416" i="3"/>
  <c r="V416" i="3"/>
  <c r="U416" i="3"/>
  <c r="T416" i="3"/>
  <c r="S416" i="3"/>
  <c r="R416" i="3"/>
  <c r="P416" i="3"/>
  <c r="W415" i="3"/>
  <c r="V415" i="3"/>
  <c r="U415" i="3"/>
  <c r="T415" i="3"/>
  <c r="S415" i="3"/>
  <c r="R415" i="3"/>
  <c r="P415" i="3"/>
  <c r="W414" i="3"/>
  <c r="V414" i="3"/>
  <c r="U414" i="3"/>
  <c r="T414" i="3"/>
  <c r="S414" i="3"/>
  <c r="R414" i="3"/>
  <c r="P414" i="3"/>
  <c r="W413" i="3"/>
  <c r="V413" i="3"/>
  <c r="U413" i="3"/>
  <c r="T413" i="3"/>
  <c r="S413" i="3"/>
  <c r="R413" i="3"/>
  <c r="P413" i="3"/>
  <c r="W412" i="3"/>
  <c r="V412" i="3"/>
  <c r="U412" i="3"/>
  <c r="T412" i="3"/>
  <c r="S412" i="3"/>
  <c r="R412" i="3"/>
  <c r="P412" i="3"/>
  <c r="W411" i="3"/>
  <c r="V411" i="3"/>
  <c r="U411" i="3"/>
  <c r="T411" i="3"/>
  <c r="S411" i="3"/>
  <c r="R411" i="3"/>
  <c r="P411" i="3"/>
  <c r="W410" i="3"/>
  <c r="V410" i="3"/>
  <c r="U410" i="3"/>
  <c r="T410" i="3"/>
  <c r="S410" i="3"/>
  <c r="R410" i="3"/>
  <c r="P410" i="3"/>
  <c r="W409" i="3"/>
  <c r="V409" i="3"/>
  <c r="U409" i="3"/>
  <c r="T409" i="3"/>
  <c r="S409" i="3"/>
  <c r="R409" i="3"/>
  <c r="P409" i="3"/>
  <c r="W408" i="3"/>
  <c r="V408" i="3"/>
  <c r="U408" i="3"/>
  <c r="T408" i="3"/>
  <c r="S408" i="3"/>
  <c r="R408" i="3"/>
  <c r="P408" i="3"/>
  <c r="W407" i="3"/>
  <c r="V407" i="3"/>
  <c r="U407" i="3"/>
  <c r="T407" i="3"/>
  <c r="S407" i="3"/>
  <c r="R407" i="3"/>
  <c r="P407" i="3"/>
  <c r="W406" i="3"/>
  <c r="V406" i="3"/>
  <c r="U406" i="3"/>
  <c r="T406" i="3"/>
  <c r="S406" i="3"/>
  <c r="R406" i="3"/>
  <c r="P406" i="3"/>
  <c r="W405" i="3"/>
  <c r="V405" i="3"/>
  <c r="U405" i="3"/>
  <c r="T405" i="3"/>
  <c r="S405" i="3"/>
  <c r="R405" i="3"/>
  <c r="P405" i="3"/>
  <c r="W404" i="3"/>
  <c r="V404" i="3"/>
  <c r="U404" i="3"/>
  <c r="T404" i="3"/>
  <c r="S404" i="3"/>
  <c r="R404" i="3"/>
  <c r="P404" i="3"/>
  <c r="W403" i="3"/>
  <c r="V403" i="3"/>
  <c r="U403" i="3"/>
  <c r="T403" i="3"/>
  <c r="S403" i="3"/>
  <c r="R403" i="3"/>
  <c r="P403" i="3"/>
  <c r="W402" i="3"/>
  <c r="V402" i="3"/>
  <c r="U402" i="3"/>
  <c r="T402" i="3"/>
  <c r="S402" i="3"/>
  <c r="R402" i="3"/>
  <c r="P402" i="3"/>
  <c r="W401" i="3"/>
  <c r="V401" i="3"/>
  <c r="U401" i="3"/>
  <c r="T401" i="3"/>
  <c r="S401" i="3"/>
  <c r="R401" i="3"/>
  <c r="P401" i="3"/>
  <c r="W400" i="3"/>
  <c r="V400" i="3"/>
  <c r="U400" i="3"/>
  <c r="T400" i="3"/>
  <c r="S400" i="3"/>
  <c r="R400" i="3"/>
  <c r="P400" i="3"/>
  <c r="W399" i="3"/>
  <c r="V399" i="3"/>
  <c r="U399" i="3"/>
  <c r="T399" i="3"/>
  <c r="S399" i="3"/>
  <c r="R399" i="3"/>
  <c r="P399" i="3"/>
  <c r="W398" i="3"/>
  <c r="V398" i="3"/>
  <c r="U398" i="3"/>
  <c r="T398" i="3"/>
  <c r="S398" i="3"/>
  <c r="R398" i="3"/>
  <c r="P398" i="3"/>
  <c r="W397" i="3"/>
  <c r="V397" i="3"/>
  <c r="U397" i="3"/>
  <c r="T397" i="3"/>
  <c r="S397" i="3"/>
  <c r="R397" i="3"/>
  <c r="P397" i="3"/>
  <c r="W396" i="3"/>
  <c r="V396" i="3"/>
  <c r="U396" i="3"/>
  <c r="T396" i="3"/>
  <c r="S396" i="3"/>
  <c r="R396" i="3"/>
  <c r="P396" i="3"/>
  <c r="W395" i="3"/>
  <c r="V395" i="3"/>
  <c r="U395" i="3"/>
  <c r="T395" i="3"/>
  <c r="S395" i="3"/>
  <c r="R395" i="3"/>
  <c r="P395" i="3"/>
  <c r="W394" i="3"/>
  <c r="V394" i="3"/>
  <c r="U394" i="3"/>
  <c r="T394" i="3"/>
  <c r="S394" i="3"/>
  <c r="R394" i="3"/>
  <c r="P394" i="3"/>
  <c r="W393" i="3"/>
  <c r="V393" i="3"/>
  <c r="U393" i="3"/>
  <c r="T393" i="3"/>
  <c r="S393" i="3"/>
  <c r="R393" i="3"/>
  <c r="P393" i="3"/>
  <c r="W392" i="3"/>
  <c r="V392" i="3"/>
  <c r="U392" i="3"/>
  <c r="T392" i="3"/>
  <c r="S392" i="3"/>
  <c r="R392" i="3"/>
  <c r="P392" i="3"/>
  <c r="W391" i="3"/>
  <c r="V391" i="3"/>
  <c r="U391" i="3"/>
  <c r="T391" i="3"/>
  <c r="S391" i="3"/>
  <c r="R391" i="3"/>
  <c r="P391" i="3"/>
  <c r="W390" i="3"/>
  <c r="V390" i="3"/>
  <c r="U390" i="3"/>
  <c r="T390" i="3"/>
  <c r="S390" i="3"/>
  <c r="R390" i="3"/>
  <c r="P390" i="3"/>
  <c r="W389" i="3"/>
  <c r="V389" i="3"/>
  <c r="U389" i="3"/>
  <c r="T389" i="3"/>
  <c r="S389" i="3"/>
  <c r="R389" i="3"/>
  <c r="P389" i="3"/>
  <c r="W388" i="3"/>
  <c r="V388" i="3"/>
  <c r="U388" i="3"/>
  <c r="T388" i="3"/>
  <c r="S388" i="3"/>
  <c r="R388" i="3"/>
  <c r="P388" i="3"/>
  <c r="W387" i="3"/>
  <c r="V387" i="3"/>
  <c r="U387" i="3"/>
  <c r="T387" i="3"/>
  <c r="S387" i="3"/>
  <c r="R387" i="3"/>
  <c r="P387" i="3"/>
  <c r="W386" i="3"/>
  <c r="V386" i="3"/>
  <c r="U386" i="3"/>
  <c r="T386" i="3"/>
  <c r="S386" i="3"/>
  <c r="R386" i="3"/>
  <c r="P386" i="3"/>
  <c r="W385" i="3"/>
  <c r="V385" i="3"/>
  <c r="U385" i="3"/>
  <c r="T385" i="3"/>
  <c r="S385" i="3"/>
  <c r="R385" i="3"/>
  <c r="P385" i="3"/>
  <c r="W384" i="3"/>
  <c r="V384" i="3"/>
  <c r="U384" i="3"/>
  <c r="T384" i="3"/>
  <c r="S384" i="3"/>
  <c r="R384" i="3"/>
  <c r="P384" i="3"/>
  <c r="W383" i="3"/>
  <c r="V383" i="3"/>
  <c r="U383" i="3"/>
  <c r="T383" i="3"/>
  <c r="S383" i="3"/>
  <c r="R383" i="3"/>
  <c r="P383" i="3"/>
  <c r="W382" i="3"/>
  <c r="V382" i="3"/>
  <c r="U382" i="3"/>
  <c r="T382" i="3"/>
  <c r="S382" i="3"/>
  <c r="R382" i="3"/>
  <c r="P382" i="3"/>
  <c r="W381" i="3"/>
  <c r="V381" i="3"/>
  <c r="U381" i="3"/>
  <c r="T381" i="3"/>
  <c r="S381" i="3"/>
  <c r="R381" i="3"/>
  <c r="P381" i="3"/>
  <c r="W380" i="3"/>
  <c r="V380" i="3"/>
  <c r="U380" i="3"/>
  <c r="T380" i="3"/>
  <c r="S380" i="3"/>
  <c r="R380" i="3"/>
  <c r="P380" i="3"/>
  <c r="W379" i="3"/>
  <c r="V379" i="3"/>
  <c r="U379" i="3"/>
  <c r="T379" i="3"/>
  <c r="S379" i="3"/>
  <c r="R379" i="3"/>
  <c r="P379" i="3"/>
  <c r="W378" i="3"/>
  <c r="V378" i="3"/>
  <c r="U378" i="3"/>
  <c r="T378" i="3"/>
  <c r="S378" i="3"/>
  <c r="R378" i="3"/>
  <c r="P378" i="3"/>
  <c r="W377" i="3"/>
  <c r="V377" i="3"/>
  <c r="U377" i="3"/>
  <c r="T377" i="3"/>
  <c r="S377" i="3"/>
  <c r="R377" i="3"/>
  <c r="P377" i="3"/>
  <c r="W376" i="3"/>
  <c r="V376" i="3"/>
  <c r="U376" i="3"/>
  <c r="T376" i="3"/>
  <c r="S376" i="3"/>
  <c r="R376" i="3"/>
  <c r="P376" i="3"/>
  <c r="W375" i="3"/>
  <c r="V375" i="3"/>
  <c r="U375" i="3"/>
  <c r="T375" i="3"/>
  <c r="S375" i="3"/>
  <c r="R375" i="3"/>
  <c r="P375" i="3"/>
  <c r="W374" i="3"/>
  <c r="V374" i="3"/>
  <c r="U374" i="3"/>
  <c r="T374" i="3"/>
  <c r="S374" i="3"/>
  <c r="R374" i="3"/>
  <c r="P374" i="3"/>
  <c r="W373" i="3"/>
  <c r="V373" i="3"/>
  <c r="U373" i="3"/>
  <c r="T373" i="3"/>
  <c r="S373" i="3"/>
  <c r="R373" i="3"/>
  <c r="P373" i="3"/>
  <c r="W372" i="3"/>
  <c r="V372" i="3"/>
  <c r="U372" i="3"/>
  <c r="T372" i="3"/>
  <c r="S372" i="3"/>
  <c r="R372" i="3"/>
  <c r="P372" i="3"/>
  <c r="W371" i="3"/>
  <c r="V371" i="3"/>
  <c r="U371" i="3"/>
  <c r="T371" i="3"/>
  <c r="S371" i="3"/>
  <c r="R371" i="3"/>
  <c r="P371" i="3"/>
  <c r="W370" i="3"/>
  <c r="V370" i="3"/>
  <c r="U370" i="3"/>
  <c r="T370" i="3"/>
  <c r="S370" i="3"/>
  <c r="R370" i="3"/>
  <c r="P370" i="3"/>
  <c r="W369" i="3"/>
  <c r="V369" i="3"/>
  <c r="U369" i="3"/>
  <c r="T369" i="3"/>
  <c r="S369" i="3"/>
  <c r="R369" i="3"/>
  <c r="P369" i="3"/>
  <c r="W368" i="3"/>
  <c r="V368" i="3"/>
  <c r="U368" i="3"/>
  <c r="T368" i="3"/>
  <c r="S368" i="3"/>
  <c r="R368" i="3"/>
  <c r="P368" i="3"/>
  <c r="W367" i="3"/>
  <c r="V367" i="3"/>
  <c r="U367" i="3"/>
  <c r="T367" i="3"/>
  <c r="S367" i="3"/>
  <c r="R367" i="3"/>
  <c r="P367" i="3"/>
  <c r="W366" i="3"/>
  <c r="V366" i="3"/>
  <c r="U366" i="3"/>
  <c r="T366" i="3"/>
  <c r="S366" i="3"/>
  <c r="R366" i="3"/>
  <c r="P366" i="3"/>
  <c r="W365" i="3"/>
  <c r="V365" i="3"/>
  <c r="U365" i="3"/>
  <c r="T365" i="3"/>
  <c r="S365" i="3"/>
  <c r="R365" i="3"/>
  <c r="P365" i="3"/>
  <c r="W364" i="3"/>
  <c r="V364" i="3"/>
  <c r="U364" i="3"/>
  <c r="T364" i="3"/>
  <c r="S364" i="3"/>
  <c r="R364" i="3"/>
  <c r="P364" i="3"/>
  <c r="W363" i="3"/>
  <c r="V363" i="3"/>
  <c r="U363" i="3"/>
  <c r="T363" i="3"/>
  <c r="S363" i="3"/>
  <c r="R363" i="3"/>
  <c r="P363" i="3"/>
  <c r="W362" i="3"/>
  <c r="V362" i="3"/>
  <c r="U362" i="3"/>
  <c r="T362" i="3"/>
  <c r="S362" i="3"/>
  <c r="R362" i="3"/>
  <c r="P362" i="3"/>
  <c r="W361" i="3"/>
  <c r="V361" i="3"/>
  <c r="U361" i="3"/>
  <c r="T361" i="3"/>
  <c r="S361" i="3"/>
  <c r="R361" i="3"/>
  <c r="P361" i="3"/>
  <c r="W360" i="3"/>
  <c r="V360" i="3"/>
  <c r="U360" i="3"/>
  <c r="T360" i="3"/>
  <c r="S360" i="3"/>
  <c r="R360" i="3"/>
  <c r="P360" i="3"/>
  <c r="W359" i="3"/>
  <c r="V359" i="3"/>
  <c r="U359" i="3"/>
  <c r="T359" i="3"/>
  <c r="S359" i="3"/>
  <c r="R359" i="3"/>
  <c r="P359" i="3"/>
  <c r="W358" i="3"/>
  <c r="V358" i="3"/>
  <c r="U358" i="3"/>
  <c r="T358" i="3"/>
  <c r="S358" i="3"/>
  <c r="R358" i="3"/>
  <c r="P358" i="3"/>
  <c r="W357" i="3"/>
  <c r="V357" i="3"/>
  <c r="U357" i="3"/>
  <c r="T357" i="3"/>
  <c r="S357" i="3"/>
  <c r="R357" i="3"/>
  <c r="P357" i="3"/>
  <c r="W356" i="3"/>
  <c r="V356" i="3"/>
  <c r="U356" i="3"/>
  <c r="T356" i="3"/>
  <c r="S356" i="3"/>
  <c r="R356" i="3"/>
  <c r="P356" i="3"/>
  <c r="W355" i="3"/>
  <c r="V355" i="3"/>
  <c r="U355" i="3"/>
  <c r="T355" i="3"/>
  <c r="S355" i="3"/>
  <c r="R355" i="3"/>
  <c r="P355" i="3"/>
  <c r="W354" i="3"/>
  <c r="V354" i="3"/>
  <c r="U354" i="3"/>
  <c r="T354" i="3"/>
  <c r="S354" i="3"/>
  <c r="R354" i="3"/>
  <c r="P354" i="3"/>
  <c r="W353" i="3"/>
  <c r="V353" i="3"/>
  <c r="U353" i="3"/>
  <c r="T353" i="3"/>
  <c r="S353" i="3"/>
  <c r="R353" i="3"/>
  <c r="P353" i="3"/>
  <c r="W352" i="3"/>
  <c r="V352" i="3"/>
  <c r="U352" i="3"/>
  <c r="T352" i="3"/>
  <c r="S352" i="3"/>
  <c r="R352" i="3"/>
  <c r="P352" i="3"/>
  <c r="W351" i="3"/>
  <c r="V351" i="3"/>
  <c r="U351" i="3"/>
  <c r="T351" i="3"/>
  <c r="S351" i="3"/>
  <c r="R351" i="3"/>
  <c r="P351" i="3"/>
  <c r="W350" i="3"/>
  <c r="V350" i="3"/>
  <c r="U350" i="3"/>
  <c r="T350" i="3"/>
  <c r="S350" i="3"/>
  <c r="R350" i="3"/>
  <c r="P350" i="3"/>
  <c r="W349" i="3"/>
  <c r="V349" i="3"/>
  <c r="U349" i="3"/>
  <c r="T349" i="3"/>
  <c r="S349" i="3"/>
  <c r="R349" i="3"/>
  <c r="P349" i="3"/>
  <c r="W348" i="3"/>
  <c r="V348" i="3"/>
  <c r="U348" i="3"/>
  <c r="T348" i="3"/>
  <c r="S348" i="3"/>
  <c r="R348" i="3"/>
  <c r="P348" i="3"/>
  <c r="W347" i="3"/>
  <c r="V347" i="3"/>
  <c r="U347" i="3"/>
  <c r="T347" i="3"/>
  <c r="S347" i="3"/>
  <c r="R347" i="3"/>
  <c r="P347" i="3"/>
  <c r="W346" i="3"/>
  <c r="V346" i="3"/>
  <c r="U346" i="3"/>
  <c r="T346" i="3"/>
  <c r="S346" i="3"/>
  <c r="R346" i="3"/>
  <c r="P346" i="3"/>
  <c r="W345" i="3"/>
  <c r="V345" i="3"/>
  <c r="U345" i="3"/>
  <c r="T345" i="3"/>
  <c r="S345" i="3"/>
  <c r="R345" i="3"/>
  <c r="P345" i="3"/>
  <c r="W344" i="3"/>
  <c r="V344" i="3"/>
  <c r="U344" i="3"/>
  <c r="T344" i="3"/>
  <c r="S344" i="3"/>
  <c r="R344" i="3"/>
  <c r="P344" i="3"/>
  <c r="W343" i="3"/>
  <c r="V343" i="3"/>
  <c r="U343" i="3"/>
  <c r="T343" i="3"/>
  <c r="S343" i="3"/>
  <c r="R343" i="3"/>
  <c r="P343" i="3"/>
  <c r="W342" i="3"/>
  <c r="V342" i="3"/>
  <c r="U342" i="3"/>
  <c r="T342" i="3"/>
  <c r="S342" i="3"/>
  <c r="R342" i="3"/>
  <c r="P342" i="3"/>
  <c r="W341" i="3"/>
  <c r="V341" i="3"/>
  <c r="U341" i="3"/>
  <c r="T341" i="3"/>
  <c r="S341" i="3"/>
  <c r="R341" i="3"/>
  <c r="P341" i="3"/>
  <c r="W340" i="3"/>
  <c r="V340" i="3"/>
  <c r="U340" i="3"/>
  <c r="T340" i="3"/>
  <c r="S340" i="3"/>
  <c r="R340" i="3"/>
  <c r="P340" i="3"/>
  <c r="W339" i="3"/>
  <c r="V339" i="3"/>
  <c r="U339" i="3"/>
  <c r="T339" i="3"/>
  <c r="S339" i="3"/>
  <c r="R339" i="3"/>
  <c r="P339" i="3"/>
  <c r="W338" i="3"/>
  <c r="V338" i="3"/>
  <c r="U338" i="3"/>
  <c r="T338" i="3"/>
  <c r="S338" i="3"/>
  <c r="R338" i="3"/>
  <c r="P338" i="3"/>
  <c r="W337" i="3"/>
  <c r="V337" i="3"/>
  <c r="U337" i="3"/>
  <c r="T337" i="3"/>
  <c r="S337" i="3"/>
  <c r="R337" i="3"/>
  <c r="P337" i="3"/>
  <c r="W336" i="3"/>
  <c r="V336" i="3"/>
  <c r="U336" i="3"/>
  <c r="T336" i="3"/>
  <c r="S336" i="3"/>
  <c r="R336" i="3"/>
  <c r="P336" i="3"/>
  <c r="W335" i="3"/>
  <c r="V335" i="3"/>
  <c r="U335" i="3"/>
  <c r="T335" i="3"/>
  <c r="S335" i="3"/>
  <c r="R335" i="3"/>
  <c r="P335" i="3"/>
  <c r="W334" i="3"/>
  <c r="V334" i="3"/>
  <c r="U334" i="3"/>
  <c r="T334" i="3"/>
  <c r="S334" i="3"/>
  <c r="R334" i="3"/>
  <c r="P334" i="3"/>
  <c r="W333" i="3"/>
  <c r="V333" i="3"/>
  <c r="U333" i="3"/>
  <c r="T333" i="3"/>
  <c r="S333" i="3"/>
  <c r="R333" i="3"/>
  <c r="P333" i="3"/>
  <c r="W332" i="3"/>
  <c r="V332" i="3"/>
  <c r="U332" i="3"/>
  <c r="T332" i="3"/>
  <c r="S332" i="3"/>
  <c r="R332" i="3"/>
  <c r="P332" i="3"/>
  <c r="W331" i="3"/>
  <c r="V331" i="3"/>
  <c r="U331" i="3"/>
  <c r="T331" i="3"/>
  <c r="S331" i="3"/>
  <c r="R331" i="3"/>
  <c r="P331" i="3"/>
  <c r="W330" i="3"/>
  <c r="V330" i="3"/>
  <c r="U330" i="3"/>
  <c r="T330" i="3"/>
  <c r="S330" i="3"/>
  <c r="R330" i="3"/>
  <c r="P330" i="3"/>
  <c r="W329" i="3"/>
  <c r="V329" i="3"/>
  <c r="U329" i="3"/>
  <c r="T329" i="3"/>
  <c r="S329" i="3"/>
  <c r="R329" i="3"/>
  <c r="P329" i="3"/>
  <c r="W328" i="3"/>
  <c r="V328" i="3"/>
  <c r="U328" i="3"/>
  <c r="T328" i="3"/>
  <c r="S328" i="3"/>
  <c r="R328" i="3"/>
  <c r="P328" i="3"/>
  <c r="W327" i="3"/>
  <c r="V327" i="3"/>
  <c r="U327" i="3"/>
  <c r="T327" i="3"/>
  <c r="S327" i="3"/>
  <c r="R327" i="3"/>
  <c r="P327" i="3"/>
  <c r="W326" i="3"/>
  <c r="V326" i="3"/>
  <c r="U326" i="3"/>
  <c r="T326" i="3"/>
  <c r="S326" i="3"/>
  <c r="R326" i="3"/>
  <c r="P326" i="3"/>
  <c r="W325" i="3"/>
  <c r="V325" i="3"/>
  <c r="U325" i="3"/>
  <c r="T325" i="3"/>
  <c r="S325" i="3"/>
  <c r="R325" i="3"/>
  <c r="P325" i="3"/>
  <c r="W324" i="3"/>
  <c r="V324" i="3"/>
  <c r="U324" i="3"/>
  <c r="T324" i="3"/>
  <c r="S324" i="3"/>
  <c r="R324" i="3"/>
  <c r="P324" i="3"/>
  <c r="W323" i="3"/>
  <c r="V323" i="3"/>
  <c r="U323" i="3"/>
  <c r="T323" i="3"/>
  <c r="S323" i="3"/>
  <c r="R323" i="3"/>
  <c r="P323" i="3"/>
  <c r="W322" i="3"/>
  <c r="V322" i="3"/>
  <c r="U322" i="3"/>
  <c r="T322" i="3"/>
  <c r="S322" i="3"/>
  <c r="R322" i="3"/>
  <c r="P322" i="3"/>
  <c r="W321" i="3"/>
  <c r="V321" i="3"/>
  <c r="U321" i="3"/>
  <c r="T321" i="3"/>
  <c r="S321" i="3"/>
  <c r="R321" i="3"/>
  <c r="P321" i="3"/>
  <c r="W320" i="3"/>
  <c r="V320" i="3"/>
  <c r="U320" i="3"/>
  <c r="T320" i="3"/>
  <c r="S320" i="3"/>
  <c r="R320" i="3"/>
  <c r="P320" i="3"/>
  <c r="W319" i="3"/>
  <c r="V319" i="3"/>
  <c r="U319" i="3"/>
  <c r="T319" i="3"/>
  <c r="S319" i="3"/>
  <c r="R319" i="3"/>
  <c r="P319" i="3"/>
  <c r="W318" i="3"/>
  <c r="V318" i="3"/>
  <c r="U318" i="3"/>
  <c r="T318" i="3"/>
  <c r="S318" i="3"/>
  <c r="R318" i="3"/>
  <c r="P318" i="3"/>
  <c r="W317" i="3"/>
  <c r="V317" i="3"/>
  <c r="U317" i="3"/>
  <c r="T317" i="3"/>
  <c r="S317" i="3"/>
  <c r="R317" i="3"/>
  <c r="P317" i="3"/>
  <c r="W316" i="3"/>
  <c r="V316" i="3"/>
  <c r="U316" i="3"/>
  <c r="T316" i="3"/>
  <c r="S316" i="3"/>
  <c r="R316" i="3"/>
  <c r="P316" i="3"/>
  <c r="W315" i="3"/>
  <c r="V315" i="3"/>
  <c r="U315" i="3"/>
  <c r="T315" i="3"/>
  <c r="S315" i="3"/>
  <c r="R315" i="3"/>
  <c r="P315" i="3"/>
  <c r="W314" i="3"/>
  <c r="V314" i="3"/>
  <c r="U314" i="3"/>
  <c r="T314" i="3"/>
  <c r="S314" i="3"/>
  <c r="R314" i="3"/>
  <c r="P314" i="3"/>
  <c r="W313" i="3"/>
  <c r="V313" i="3"/>
  <c r="U313" i="3"/>
  <c r="T313" i="3"/>
  <c r="S313" i="3"/>
  <c r="R313" i="3"/>
  <c r="P313" i="3"/>
  <c r="W312" i="3"/>
  <c r="V312" i="3"/>
  <c r="U312" i="3"/>
  <c r="T312" i="3"/>
  <c r="S312" i="3"/>
  <c r="R312" i="3"/>
  <c r="P312" i="3"/>
  <c r="W311" i="3"/>
  <c r="V311" i="3"/>
  <c r="U311" i="3"/>
  <c r="T311" i="3"/>
  <c r="S311" i="3"/>
  <c r="R311" i="3"/>
  <c r="P311" i="3"/>
  <c r="W310" i="3"/>
  <c r="V310" i="3"/>
  <c r="U310" i="3"/>
  <c r="T310" i="3"/>
  <c r="S310" i="3"/>
  <c r="R310" i="3"/>
  <c r="P310" i="3"/>
  <c r="W309" i="3"/>
  <c r="V309" i="3"/>
  <c r="U309" i="3"/>
  <c r="T309" i="3"/>
  <c r="S309" i="3"/>
  <c r="R309" i="3"/>
  <c r="P309" i="3"/>
  <c r="W308" i="3"/>
  <c r="V308" i="3"/>
  <c r="U308" i="3"/>
  <c r="T308" i="3"/>
  <c r="S308" i="3"/>
  <c r="R308" i="3"/>
  <c r="P308" i="3"/>
  <c r="W307" i="3"/>
  <c r="V307" i="3"/>
  <c r="U307" i="3"/>
  <c r="T307" i="3"/>
  <c r="S307" i="3"/>
  <c r="R307" i="3"/>
  <c r="P307" i="3"/>
  <c r="W306" i="3"/>
  <c r="V306" i="3"/>
  <c r="U306" i="3"/>
  <c r="T306" i="3"/>
  <c r="S306" i="3"/>
  <c r="R306" i="3"/>
  <c r="P306" i="3"/>
  <c r="W305" i="3"/>
  <c r="V305" i="3"/>
  <c r="U305" i="3"/>
  <c r="T305" i="3"/>
  <c r="S305" i="3"/>
  <c r="R305" i="3"/>
  <c r="P305" i="3"/>
  <c r="W304" i="3"/>
  <c r="V304" i="3"/>
  <c r="U304" i="3"/>
  <c r="T304" i="3"/>
  <c r="S304" i="3"/>
  <c r="R304" i="3"/>
  <c r="P304" i="3"/>
  <c r="W303" i="3"/>
  <c r="V303" i="3"/>
  <c r="U303" i="3"/>
  <c r="T303" i="3"/>
  <c r="S303" i="3"/>
  <c r="R303" i="3"/>
  <c r="P303" i="3"/>
  <c r="W302" i="3"/>
  <c r="V302" i="3"/>
  <c r="U302" i="3"/>
  <c r="T302" i="3"/>
  <c r="S302" i="3"/>
  <c r="R302" i="3"/>
  <c r="P302" i="3"/>
  <c r="W301" i="3"/>
  <c r="V301" i="3"/>
  <c r="U301" i="3"/>
  <c r="T301" i="3"/>
  <c r="S301" i="3"/>
  <c r="R301" i="3"/>
  <c r="P301" i="3"/>
  <c r="W300" i="3"/>
  <c r="V300" i="3"/>
  <c r="U300" i="3"/>
  <c r="T300" i="3"/>
  <c r="S300" i="3"/>
  <c r="R300" i="3"/>
  <c r="P300" i="3"/>
  <c r="W299" i="3"/>
  <c r="V299" i="3"/>
  <c r="U299" i="3"/>
  <c r="T299" i="3"/>
  <c r="S299" i="3"/>
  <c r="R299" i="3"/>
  <c r="P299" i="3"/>
  <c r="W298" i="3"/>
  <c r="V298" i="3"/>
  <c r="U298" i="3"/>
  <c r="T298" i="3"/>
  <c r="S298" i="3"/>
  <c r="R298" i="3"/>
  <c r="P298" i="3"/>
  <c r="W297" i="3"/>
  <c r="V297" i="3"/>
  <c r="U297" i="3"/>
  <c r="T297" i="3"/>
  <c r="S297" i="3"/>
  <c r="R297" i="3"/>
  <c r="P297" i="3"/>
  <c r="W296" i="3"/>
  <c r="V296" i="3"/>
  <c r="U296" i="3"/>
  <c r="T296" i="3"/>
  <c r="S296" i="3"/>
  <c r="R296" i="3"/>
  <c r="P296" i="3"/>
  <c r="W295" i="3"/>
  <c r="V295" i="3"/>
  <c r="U295" i="3"/>
  <c r="T295" i="3"/>
  <c r="S295" i="3"/>
  <c r="R295" i="3"/>
  <c r="P295" i="3"/>
  <c r="W294" i="3"/>
  <c r="V294" i="3"/>
  <c r="U294" i="3"/>
  <c r="T294" i="3"/>
  <c r="S294" i="3"/>
  <c r="R294" i="3"/>
  <c r="P294" i="3"/>
  <c r="W293" i="3"/>
  <c r="V293" i="3"/>
  <c r="U293" i="3"/>
  <c r="T293" i="3"/>
  <c r="S293" i="3"/>
  <c r="R293" i="3"/>
  <c r="P293" i="3"/>
  <c r="W292" i="3"/>
  <c r="V292" i="3"/>
  <c r="U292" i="3"/>
  <c r="T292" i="3"/>
  <c r="S292" i="3"/>
  <c r="R292" i="3"/>
  <c r="P292" i="3"/>
  <c r="W291" i="3"/>
  <c r="V291" i="3"/>
  <c r="U291" i="3"/>
  <c r="T291" i="3"/>
  <c r="S291" i="3"/>
  <c r="R291" i="3"/>
  <c r="P291" i="3"/>
  <c r="W290" i="3"/>
  <c r="V290" i="3"/>
  <c r="U290" i="3"/>
  <c r="T290" i="3"/>
  <c r="S290" i="3"/>
  <c r="R290" i="3"/>
  <c r="P290" i="3"/>
  <c r="W289" i="3"/>
  <c r="V289" i="3"/>
  <c r="U289" i="3"/>
  <c r="T289" i="3"/>
  <c r="S289" i="3"/>
  <c r="R289" i="3"/>
  <c r="P289" i="3"/>
  <c r="W288" i="3"/>
  <c r="V288" i="3"/>
  <c r="U288" i="3"/>
  <c r="T288" i="3"/>
  <c r="S288" i="3"/>
  <c r="R288" i="3"/>
  <c r="P288" i="3"/>
  <c r="W287" i="3"/>
  <c r="V287" i="3"/>
  <c r="U287" i="3"/>
  <c r="T287" i="3"/>
  <c r="S287" i="3"/>
  <c r="R287" i="3"/>
  <c r="P287" i="3"/>
  <c r="W286" i="3"/>
  <c r="V286" i="3"/>
  <c r="U286" i="3"/>
  <c r="T286" i="3"/>
  <c r="S286" i="3"/>
  <c r="R286" i="3"/>
  <c r="P286" i="3"/>
  <c r="W285" i="3"/>
  <c r="V285" i="3"/>
  <c r="U285" i="3"/>
  <c r="T285" i="3"/>
  <c r="S285" i="3"/>
  <c r="R285" i="3"/>
  <c r="P285" i="3"/>
  <c r="W284" i="3"/>
  <c r="V284" i="3"/>
  <c r="U284" i="3"/>
  <c r="T284" i="3"/>
  <c r="S284" i="3"/>
  <c r="R284" i="3"/>
  <c r="P284" i="3"/>
  <c r="W283" i="3"/>
  <c r="V283" i="3"/>
  <c r="U283" i="3"/>
  <c r="T283" i="3"/>
  <c r="S283" i="3"/>
  <c r="R283" i="3"/>
  <c r="P283" i="3"/>
  <c r="W282" i="3"/>
  <c r="V282" i="3"/>
  <c r="U282" i="3"/>
  <c r="T282" i="3"/>
  <c r="S282" i="3"/>
  <c r="R282" i="3"/>
  <c r="P282" i="3"/>
  <c r="W281" i="3"/>
  <c r="V281" i="3"/>
  <c r="U281" i="3"/>
  <c r="T281" i="3"/>
  <c r="S281" i="3"/>
  <c r="R281" i="3"/>
  <c r="P281" i="3"/>
  <c r="W280" i="3"/>
  <c r="V280" i="3"/>
  <c r="U280" i="3"/>
  <c r="T280" i="3"/>
  <c r="S280" i="3"/>
  <c r="R280" i="3"/>
  <c r="P280" i="3"/>
  <c r="W279" i="3"/>
  <c r="V279" i="3"/>
  <c r="U279" i="3"/>
  <c r="T279" i="3"/>
  <c r="S279" i="3"/>
  <c r="R279" i="3"/>
  <c r="P279" i="3"/>
  <c r="W278" i="3"/>
  <c r="V278" i="3"/>
  <c r="U278" i="3"/>
  <c r="T278" i="3"/>
  <c r="S278" i="3"/>
  <c r="R278" i="3"/>
  <c r="P278" i="3"/>
  <c r="W277" i="3"/>
  <c r="V277" i="3"/>
  <c r="U277" i="3"/>
  <c r="T277" i="3"/>
  <c r="S277" i="3"/>
  <c r="R277" i="3"/>
  <c r="P277" i="3"/>
  <c r="W276" i="3"/>
  <c r="V276" i="3"/>
  <c r="U276" i="3"/>
  <c r="T276" i="3"/>
  <c r="S276" i="3"/>
  <c r="R276" i="3"/>
  <c r="P276" i="3"/>
  <c r="W275" i="3"/>
  <c r="V275" i="3"/>
  <c r="U275" i="3"/>
  <c r="T275" i="3"/>
  <c r="S275" i="3"/>
  <c r="R275" i="3"/>
  <c r="P275" i="3"/>
  <c r="W274" i="3"/>
  <c r="V274" i="3"/>
  <c r="U274" i="3"/>
  <c r="T274" i="3"/>
  <c r="S274" i="3"/>
  <c r="R274" i="3"/>
  <c r="P274" i="3"/>
  <c r="W273" i="3"/>
  <c r="V273" i="3"/>
  <c r="U273" i="3"/>
  <c r="T273" i="3"/>
  <c r="S273" i="3"/>
  <c r="R273" i="3"/>
  <c r="P273" i="3"/>
  <c r="W272" i="3"/>
  <c r="V272" i="3"/>
  <c r="U272" i="3"/>
  <c r="T272" i="3"/>
  <c r="S272" i="3"/>
  <c r="R272" i="3"/>
  <c r="P272" i="3"/>
  <c r="W271" i="3"/>
  <c r="V271" i="3"/>
  <c r="U271" i="3"/>
  <c r="T271" i="3"/>
  <c r="S271" i="3"/>
  <c r="R271" i="3"/>
  <c r="P271" i="3"/>
  <c r="W270" i="3"/>
  <c r="V270" i="3"/>
  <c r="U270" i="3"/>
  <c r="T270" i="3"/>
  <c r="S270" i="3"/>
  <c r="R270" i="3"/>
  <c r="P270" i="3"/>
  <c r="W269" i="3"/>
  <c r="V269" i="3"/>
  <c r="U269" i="3"/>
  <c r="T269" i="3"/>
  <c r="S269" i="3"/>
  <c r="R269" i="3"/>
  <c r="P269" i="3"/>
  <c r="W268" i="3"/>
  <c r="V268" i="3"/>
  <c r="U268" i="3"/>
  <c r="T268" i="3"/>
  <c r="S268" i="3"/>
  <c r="R268" i="3"/>
  <c r="P268" i="3"/>
  <c r="W267" i="3"/>
  <c r="V267" i="3"/>
  <c r="U267" i="3"/>
  <c r="T267" i="3"/>
  <c r="S267" i="3"/>
  <c r="R267" i="3"/>
  <c r="P267" i="3"/>
  <c r="W266" i="3"/>
  <c r="V266" i="3"/>
  <c r="U266" i="3"/>
  <c r="T266" i="3"/>
  <c r="S266" i="3"/>
  <c r="R266" i="3"/>
  <c r="P266" i="3"/>
  <c r="W265" i="3"/>
  <c r="V265" i="3"/>
  <c r="U265" i="3"/>
  <c r="T265" i="3"/>
  <c r="S265" i="3"/>
  <c r="R265" i="3"/>
  <c r="P265" i="3"/>
  <c r="W264" i="3"/>
  <c r="V264" i="3"/>
  <c r="U264" i="3"/>
  <c r="T264" i="3"/>
  <c r="S264" i="3"/>
  <c r="R264" i="3"/>
  <c r="P264" i="3"/>
  <c r="W263" i="3"/>
  <c r="V263" i="3"/>
  <c r="U263" i="3"/>
  <c r="T263" i="3"/>
  <c r="S263" i="3"/>
  <c r="R263" i="3"/>
  <c r="P263" i="3"/>
  <c r="W262" i="3"/>
  <c r="V262" i="3"/>
  <c r="U262" i="3"/>
  <c r="T262" i="3"/>
  <c r="S262" i="3"/>
  <c r="R262" i="3"/>
  <c r="P262" i="3"/>
  <c r="W261" i="3"/>
  <c r="V261" i="3"/>
  <c r="U261" i="3"/>
  <c r="T261" i="3"/>
  <c r="S261" i="3"/>
  <c r="R261" i="3"/>
  <c r="P261" i="3"/>
  <c r="W260" i="3"/>
  <c r="V260" i="3"/>
  <c r="U260" i="3"/>
  <c r="T260" i="3"/>
  <c r="S260" i="3"/>
  <c r="R260" i="3"/>
  <c r="P260" i="3"/>
  <c r="W259" i="3"/>
  <c r="V259" i="3"/>
  <c r="U259" i="3"/>
  <c r="T259" i="3"/>
  <c r="S259" i="3"/>
  <c r="R259" i="3"/>
  <c r="P259" i="3"/>
  <c r="W258" i="3"/>
  <c r="V258" i="3"/>
  <c r="U258" i="3"/>
  <c r="T258" i="3"/>
  <c r="S258" i="3"/>
  <c r="R258" i="3"/>
  <c r="P258" i="3"/>
  <c r="W257" i="3"/>
  <c r="V257" i="3"/>
  <c r="U257" i="3"/>
  <c r="T257" i="3"/>
  <c r="S257" i="3"/>
  <c r="R257" i="3"/>
  <c r="P257" i="3"/>
  <c r="W256" i="3"/>
  <c r="V256" i="3"/>
  <c r="U256" i="3"/>
  <c r="T256" i="3"/>
  <c r="S256" i="3"/>
  <c r="R256" i="3"/>
  <c r="P256" i="3"/>
  <c r="W255" i="3"/>
  <c r="V255" i="3"/>
  <c r="U255" i="3"/>
  <c r="T255" i="3"/>
  <c r="S255" i="3"/>
  <c r="R255" i="3"/>
  <c r="P255" i="3"/>
  <c r="W254" i="3"/>
  <c r="V254" i="3"/>
  <c r="U254" i="3"/>
  <c r="T254" i="3"/>
  <c r="S254" i="3"/>
  <c r="R254" i="3"/>
  <c r="P254" i="3"/>
  <c r="W253" i="3"/>
  <c r="V253" i="3"/>
  <c r="U253" i="3"/>
  <c r="T253" i="3"/>
  <c r="S253" i="3"/>
  <c r="R253" i="3"/>
  <c r="P253" i="3"/>
  <c r="W252" i="3"/>
  <c r="V252" i="3"/>
  <c r="U252" i="3"/>
  <c r="T252" i="3"/>
  <c r="S252" i="3"/>
  <c r="R252" i="3"/>
  <c r="P252" i="3"/>
  <c r="W251" i="3"/>
  <c r="V251" i="3"/>
  <c r="U251" i="3"/>
  <c r="T251" i="3"/>
  <c r="S251" i="3"/>
  <c r="R251" i="3"/>
  <c r="P251" i="3"/>
  <c r="W250" i="3"/>
  <c r="V250" i="3"/>
  <c r="U250" i="3"/>
  <c r="T250" i="3"/>
  <c r="S250" i="3"/>
  <c r="R250" i="3"/>
  <c r="P250" i="3"/>
  <c r="W249" i="3"/>
  <c r="V249" i="3"/>
  <c r="U249" i="3"/>
  <c r="T249" i="3"/>
  <c r="S249" i="3"/>
  <c r="R249" i="3"/>
  <c r="P249" i="3"/>
  <c r="W248" i="3"/>
  <c r="V248" i="3"/>
  <c r="U248" i="3"/>
  <c r="T248" i="3"/>
  <c r="S248" i="3"/>
  <c r="R248" i="3"/>
  <c r="P248" i="3"/>
  <c r="W247" i="3"/>
  <c r="V247" i="3"/>
  <c r="U247" i="3"/>
  <c r="T247" i="3"/>
  <c r="S247" i="3"/>
  <c r="R247" i="3"/>
  <c r="P247" i="3"/>
  <c r="W246" i="3"/>
  <c r="V246" i="3"/>
  <c r="U246" i="3"/>
  <c r="T246" i="3"/>
  <c r="S246" i="3"/>
  <c r="R246" i="3"/>
  <c r="P246" i="3"/>
  <c r="W245" i="3"/>
  <c r="V245" i="3"/>
  <c r="U245" i="3"/>
  <c r="T245" i="3"/>
  <c r="S245" i="3"/>
  <c r="R245" i="3"/>
  <c r="P245" i="3"/>
  <c r="W244" i="3"/>
  <c r="V244" i="3"/>
  <c r="U244" i="3"/>
  <c r="T244" i="3"/>
  <c r="S244" i="3"/>
  <c r="R244" i="3"/>
  <c r="P244" i="3"/>
  <c r="W243" i="3"/>
  <c r="V243" i="3"/>
  <c r="U243" i="3"/>
  <c r="T243" i="3"/>
  <c r="S243" i="3"/>
  <c r="R243" i="3"/>
  <c r="P243" i="3"/>
  <c r="W242" i="3"/>
  <c r="V242" i="3"/>
  <c r="U242" i="3"/>
  <c r="T242" i="3"/>
  <c r="S242" i="3"/>
  <c r="R242" i="3"/>
  <c r="P242" i="3"/>
  <c r="W241" i="3"/>
  <c r="V241" i="3"/>
  <c r="U241" i="3"/>
  <c r="T241" i="3"/>
  <c r="S241" i="3"/>
  <c r="R241" i="3"/>
  <c r="P241" i="3"/>
  <c r="W240" i="3"/>
  <c r="V240" i="3"/>
  <c r="U240" i="3"/>
  <c r="T240" i="3"/>
  <c r="S240" i="3"/>
  <c r="R240" i="3"/>
  <c r="P240" i="3"/>
  <c r="W239" i="3"/>
  <c r="V239" i="3"/>
  <c r="U239" i="3"/>
  <c r="T239" i="3"/>
  <c r="S239" i="3"/>
  <c r="R239" i="3"/>
  <c r="P239" i="3"/>
  <c r="W238" i="3"/>
  <c r="V238" i="3"/>
  <c r="U238" i="3"/>
  <c r="T238" i="3"/>
  <c r="S238" i="3"/>
  <c r="R238" i="3"/>
  <c r="P238" i="3"/>
  <c r="W237" i="3"/>
  <c r="V237" i="3"/>
  <c r="U237" i="3"/>
  <c r="T237" i="3"/>
  <c r="S237" i="3"/>
  <c r="R237" i="3"/>
  <c r="P237" i="3"/>
  <c r="W236" i="3"/>
  <c r="V236" i="3"/>
  <c r="U236" i="3"/>
  <c r="T236" i="3"/>
  <c r="S236" i="3"/>
  <c r="R236" i="3"/>
  <c r="P236" i="3"/>
  <c r="W235" i="3"/>
  <c r="V235" i="3"/>
  <c r="U235" i="3"/>
  <c r="T235" i="3"/>
  <c r="S235" i="3"/>
  <c r="R235" i="3"/>
  <c r="P235" i="3"/>
  <c r="W234" i="3"/>
  <c r="V234" i="3"/>
  <c r="U234" i="3"/>
  <c r="T234" i="3"/>
  <c r="S234" i="3"/>
  <c r="R234" i="3"/>
  <c r="P234" i="3"/>
  <c r="W233" i="3"/>
  <c r="V233" i="3"/>
  <c r="U233" i="3"/>
  <c r="T233" i="3"/>
  <c r="S233" i="3"/>
  <c r="R233" i="3"/>
  <c r="P233" i="3"/>
  <c r="W232" i="3"/>
  <c r="V232" i="3"/>
  <c r="U232" i="3"/>
  <c r="T232" i="3"/>
  <c r="S232" i="3"/>
  <c r="R232" i="3"/>
  <c r="P232" i="3"/>
  <c r="W231" i="3"/>
  <c r="V231" i="3"/>
  <c r="U231" i="3"/>
  <c r="T231" i="3"/>
  <c r="S231" i="3"/>
  <c r="R231" i="3"/>
  <c r="P231" i="3"/>
  <c r="W230" i="3"/>
  <c r="V230" i="3"/>
  <c r="U230" i="3"/>
  <c r="T230" i="3"/>
  <c r="S230" i="3"/>
  <c r="R230" i="3"/>
  <c r="P230" i="3"/>
  <c r="W229" i="3"/>
  <c r="V229" i="3"/>
  <c r="U229" i="3"/>
  <c r="T229" i="3"/>
  <c r="S229" i="3"/>
  <c r="R229" i="3"/>
  <c r="P229" i="3"/>
  <c r="W228" i="3"/>
  <c r="V228" i="3"/>
  <c r="U228" i="3"/>
  <c r="T228" i="3"/>
  <c r="S228" i="3"/>
  <c r="R228" i="3"/>
  <c r="P228" i="3"/>
  <c r="W227" i="3"/>
  <c r="V227" i="3"/>
  <c r="U227" i="3"/>
  <c r="T227" i="3"/>
  <c r="S227" i="3"/>
  <c r="R227" i="3"/>
  <c r="P227" i="3"/>
  <c r="W226" i="3"/>
  <c r="V226" i="3"/>
  <c r="U226" i="3"/>
  <c r="T226" i="3"/>
  <c r="S226" i="3"/>
  <c r="R226" i="3"/>
  <c r="P226" i="3"/>
  <c r="W225" i="3"/>
  <c r="V225" i="3"/>
  <c r="U225" i="3"/>
  <c r="T225" i="3"/>
  <c r="S225" i="3"/>
  <c r="R225" i="3"/>
  <c r="P225" i="3"/>
  <c r="W224" i="3"/>
  <c r="V224" i="3"/>
  <c r="U224" i="3"/>
  <c r="T224" i="3"/>
  <c r="S224" i="3"/>
  <c r="R224" i="3"/>
  <c r="P224" i="3"/>
  <c r="W223" i="3"/>
  <c r="V223" i="3"/>
  <c r="U223" i="3"/>
  <c r="T223" i="3"/>
  <c r="S223" i="3"/>
  <c r="R223" i="3"/>
  <c r="P223" i="3"/>
  <c r="W222" i="3"/>
  <c r="V222" i="3"/>
  <c r="U222" i="3"/>
  <c r="T222" i="3"/>
  <c r="S222" i="3"/>
  <c r="R222" i="3"/>
  <c r="P222" i="3"/>
  <c r="W221" i="3"/>
  <c r="V221" i="3"/>
  <c r="U221" i="3"/>
  <c r="T221" i="3"/>
  <c r="S221" i="3"/>
  <c r="R221" i="3"/>
  <c r="P221" i="3"/>
  <c r="W220" i="3"/>
  <c r="V220" i="3"/>
  <c r="U220" i="3"/>
  <c r="T220" i="3"/>
  <c r="S220" i="3"/>
  <c r="R220" i="3"/>
  <c r="P220" i="3"/>
  <c r="W219" i="3"/>
  <c r="V219" i="3"/>
  <c r="U219" i="3"/>
  <c r="T219" i="3"/>
  <c r="S219" i="3"/>
  <c r="R219" i="3"/>
  <c r="P219" i="3"/>
  <c r="W218" i="3"/>
  <c r="V218" i="3"/>
  <c r="U218" i="3"/>
  <c r="T218" i="3"/>
  <c r="S218" i="3"/>
  <c r="R218" i="3"/>
  <c r="P218" i="3"/>
  <c r="W217" i="3"/>
  <c r="V217" i="3"/>
  <c r="U217" i="3"/>
  <c r="T217" i="3"/>
  <c r="S217" i="3"/>
  <c r="R217" i="3"/>
  <c r="P217" i="3"/>
  <c r="W216" i="3"/>
  <c r="V216" i="3"/>
  <c r="U216" i="3"/>
  <c r="T216" i="3"/>
  <c r="S216" i="3"/>
  <c r="R216" i="3"/>
  <c r="P216" i="3"/>
  <c r="W215" i="3"/>
  <c r="V215" i="3"/>
  <c r="U215" i="3"/>
  <c r="T215" i="3"/>
  <c r="S215" i="3"/>
  <c r="R215" i="3"/>
  <c r="P215" i="3"/>
  <c r="W214" i="3"/>
  <c r="V214" i="3"/>
  <c r="U214" i="3"/>
  <c r="T214" i="3"/>
  <c r="S214" i="3"/>
  <c r="R214" i="3"/>
  <c r="P214" i="3"/>
  <c r="W213" i="3"/>
  <c r="V213" i="3"/>
  <c r="U213" i="3"/>
  <c r="T213" i="3"/>
  <c r="S213" i="3"/>
  <c r="R213" i="3"/>
  <c r="P213" i="3"/>
  <c r="W212" i="3"/>
  <c r="V212" i="3"/>
  <c r="U212" i="3"/>
  <c r="T212" i="3"/>
  <c r="S212" i="3"/>
  <c r="R212" i="3"/>
  <c r="P212" i="3"/>
  <c r="W211" i="3"/>
  <c r="V211" i="3"/>
  <c r="U211" i="3"/>
  <c r="T211" i="3"/>
  <c r="S211" i="3"/>
  <c r="R211" i="3"/>
  <c r="P211" i="3"/>
  <c r="W210" i="3"/>
  <c r="V210" i="3"/>
  <c r="U210" i="3"/>
  <c r="T210" i="3"/>
  <c r="S210" i="3"/>
  <c r="R210" i="3"/>
  <c r="P210" i="3"/>
  <c r="W209" i="3"/>
  <c r="V209" i="3"/>
  <c r="U209" i="3"/>
  <c r="T209" i="3"/>
  <c r="S209" i="3"/>
  <c r="R209" i="3"/>
  <c r="P209" i="3"/>
  <c r="W208" i="3"/>
  <c r="V208" i="3"/>
  <c r="U208" i="3"/>
  <c r="T208" i="3"/>
  <c r="S208" i="3"/>
  <c r="R208" i="3"/>
  <c r="P208" i="3"/>
  <c r="W207" i="3"/>
  <c r="V207" i="3"/>
  <c r="U207" i="3"/>
  <c r="T207" i="3"/>
  <c r="S207" i="3"/>
  <c r="R207" i="3"/>
  <c r="P207" i="3"/>
  <c r="W206" i="3"/>
  <c r="V206" i="3"/>
  <c r="U206" i="3"/>
  <c r="T206" i="3"/>
  <c r="S206" i="3"/>
  <c r="R206" i="3"/>
  <c r="P206" i="3"/>
  <c r="W205" i="3"/>
  <c r="V205" i="3"/>
  <c r="U205" i="3"/>
  <c r="T205" i="3"/>
  <c r="S205" i="3"/>
  <c r="R205" i="3"/>
  <c r="P205" i="3"/>
  <c r="W204" i="3"/>
  <c r="V204" i="3"/>
  <c r="U204" i="3"/>
  <c r="T204" i="3"/>
  <c r="S204" i="3"/>
  <c r="R204" i="3"/>
  <c r="P204" i="3"/>
  <c r="W203" i="3"/>
  <c r="V203" i="3"/>
  <c r="U203" i="3"/>
  <c r="T203" i="3"/>
  <c r="S203" i="3"/>
  <c r="R203" i="3"/>
  <c r="P203" i="3"/>
  <c r="W202" i="3"/>
  <c r="V202" i="3"/>
  <c r="U202" i="3"/>
  <c r="T202" i="3"/>
  <c r="S202" i="3"/>
  <c r="R202" i="3"/>
  <c r="P202" i="3"/>
  <c r="W201" i="3"/>
  <c r="V201" i="3"/>
  <c r="U201" i="3"/>
  <c r="T201" i="3"/>
  <c r="S201" i="3"/>
  <c r="R201" i="3"/>
  <c r="P201" i="3"/>
  <c r="W200" i="3"/>
  <c r="V200" i="3"/>
  <c r="U200" i="3"/>
  <c r="T200" i="3"/>
  <c r="S200" i="3"/>
  <c r="R200" i="3"/>
  <c r="P200" i="3"/>
  <c r="W199" i="3"/>
  <c r="V199" i="3"/>
  <c r="U199" i="3"/>
  <c r="T199" i="3"/>
  <c r="S199" i="3"/>
  <c r="R199" i="3"/>
  <c r="P199" i="3"/>
  <c r="W198" i="3"/>
  <c r="V198" i="3"/>
  <c r="U198" i="3"/>
  <c r="T198" i="3"/>
  <c r="S198" i="3"/>
  <c r="R198" i="3"/>
  <c r="P198" i="3"/>
  <c r="W197" i="3"/>
  <c r="V197" i="3"/>
  <c r="U197" i="3"/>
  <c r="T197" i="3"/>
  <c r="S197" i="3"/>
  <c r="R197" i="3"/>
  <c r="P197" i="3"/>
  <c r="W196" i="3"/>
  <c r="V196" i="3"/>
  <c r="U196" i="3"/>
  <c r="T196" i="3"/>
  <c r="S196" i="3"/>
  <c r="R196" i="3"/>
  <c r="P196" i="3"/>
  <c r="W195" i="3"/>
  <c r="V195" i="3"/>
  <c r="U195" i="3"/>
  <c r="T195" i="3"/>
  <c r="S195" i="3"/>
  <c r="R195" i="3"/>
  <c r="P195" i="3"/>
  <c r="W194" i="3"/>
  <c r="V194" i="3"/>
  <c r="U194" i="3"/>
  <c r="T194" i="3"/>
  <c r="S194" i="3"/>
  <c r="R194" i="3"/>
  <c r="P194" i="3"/>
  <c r="W193" i="3"/>
  <c r="V193" i="3"/>
  <c r="U193" i="3"/>
  <c r="T193" i="3"/>
  <c r="S193" i="3"/>
  <c r="R193" i="3"/>
  <c r="P193" i="3"/>
  <c r="W192" i="3"/>
  <c r="V192" i="3"/>
  <c r="U192" i="3"/>
  <c r="T192" i="3"/>
  <c r="S192" i="3"/>
  <c r="R192" i="3"/>
  <c r="P192" i="3"/>
  <c r="W191" i="3"/>
  <c r="V191" i="3"/>
  <c r="U191" i="3"/>
  <c r="T191" i="3"/>
  <c r="S191" i="3"/>
  <c r="R191" i="3"/>
  <c r="P191" i="3"/>
  <c r="W190" i="3"/>
  <c r="V190" i="3"/>
  <c r="U190" i="3"/>
  <c r="T190" i="3"/>
  <c r="S190" i="3"/>
  <c r="R190" i="3"/>
  <c r="P190" i="3"/>
  <c r="W189" i="3"/>
  <c r="V189" i="3"/>
  <c r="U189" i="3"/>
  <c r="T189" i="3"/>
  <c r="S189" i="3"/>
  <c r="R189" i="3"/>
  <c r="P189" i="3"/>
  <c r="W188" i="3"/>
  <c r="V188" i="3"/>
  <c r="U188" i="3"/>
  <c r="T188" i="3"/>
  <c r="S188" i="3"/>
  <c r="R188" i="3"/>
  <c r="P188" i="3"/>
  <c r="W187" i="3"/>
  <c r="V187" i="3"/>
  <c r="U187" i="3"/>
  <c r="T187" i="3"/>
  <c r="S187" i="3"/>
  <c r="R187" i="3"/>
  <c r="P187" i="3"/>
  <c r="W186" i="3"/>
  <c r="V186" i="3"/>
  <c r="U186" i="3"/>
  <c r="T186" i="3"/>
  <c r="S186" i="3"/>
  <c r="R186" i="3"/>
  <c r="P186" i="3"/>
  <c r="W185" i="3"/>
  <c r="V185" i="3"/>
  <c r="U185" i="3"/>
  <c r="T185" i="3"/>
  <c r="S185" i="3"/>
  <c r="R185" i="3"/>
  <c r="P185" i="3"/>
  <c r="W184" i="3"/>
  <c r="V184" i="3"/>
  <c r="U184" i="3"/>
  <c r="T184" i="3"/>
  <c r="S184" i="3"/>
  <c r="R184" i="3"/>
  <c r="P184" i="3"/>
  <c r="W183" i="3"/>
  <c r="V183" i="3"/>
  <c r="U183" i="3"/>
  <c r="T183" i="3"/>
  <c r="S183" i="3"/>
  <c r="R183" i="3"/>
  <c r="P183" i="3"/>
  <c r="W182" i="3"/>
  <c r="V182" i="3"/>
  <c r="U182" i="3"/>
  <c r="T182" i="3"/>
  <c r="S182" i="3"/>
  <c r="R182" i="3"/>
  <c r="P182" i="3"/>
  <c r="W181" i="3"/>
  <c r="V181" i="3"/>
  <c r="U181" i="3"/>
  <c r="T181" i="3"/>
  <c r="S181" i="3"/>
  <c r="R181" i="3"/>
  <c r="P181" i="3"/>
  <c r="W180" i="3"/>
  <c r="V180" i="3"/>
  <c r="U180" i="3"/>
  <c r="T180" i="3"/>
  <c r="S180" i="3"/>
  <c r="R180" i="3"/>
  <c r="P180" i="3"/>
  <c r="W179" i="3"/>
  <c r="V179" i="3"/>
  <c r="U179" i="3"/>
  <c r="T179" i="3"/>
  <c r="S179" i="3"/>
  <c r="R179" i="3"/>
  <c r="P179" i="3"/>
  <c r="W178" i="3"/>
  <c r="V178" i="3"/>
  <c r="U178" i="3"/>
  <c r="T178" i="3"/>
  <c r="S178" i="3"/>
  <c r="R178" i="3"/>
  <c r="P178" i="3"/>
  <c r="W177" i="3"/>
  <c r="V177" i="3"/>
  <c r="U177" i="3"/>
  <c r="T177" i="3"/>
  <c r="S177" i="3"/>
  <c r="R177" i="3"/>
  <c r="P177" i="3"/>
  <c r="W176" i="3"/>
  <c r="V176" i="3"/>
  <c r="U176" i="3"/>
  <c r="T176" i="3"/>
  <c r="S176" i="3"/>
  <c r="R176" i="3"/>
  <c r="P176" i="3"/>
  <c r="W175" i="3"/>
  <c r="V175" i="3"/>
  <c r="U175" i="3"/>
  <c r="T175" i="3"/>
  <c r="S175" i="3"/>
  <c r="R175" i="3"/>
  <c r="P175" i="3"/>
  <c r="W174" i="3"/>
  <c r="V174" i="3"/>
  <c r="U174" i="3"/>
  <c r="T174" i="3"/>
  <c r="S174" i="3"/>
  <c r="R174" i="3"/>
  <c r="P174" i="3"/>
  <c r="W173" i="3"/>
  <c r="V173" i="3"/>
  <c r="U173" i="3"/>
  <c r="T173" i="3"/>
  <c r="S173" i="3"/>
  <c r="R173" i="3"/>
  <c r="P173" i="3"/>
  <c r="W172" i="3"/>
  <c r="V172" i="3"/>
  <c r="U172" i="3"/>
  <c r="T172" i="3"/>
  <c r="S172" i="3"/>
  <c r="R172" i="3"/>
  <c r="P172" i="3"/>
  <c r="W171" i="3"/>
  <c r="V171" i="3"/>
  <c r="U171" i="3"/>
  <c r="T171" i="3"/>
  <c r="S171" i="3"/>
  <c r="R171" i="3"/>
  <c r="P171" i="3"/>
  <c r="W170" i="3"/>
  <c r="V170" i="3"/>
  <c r="U170" i="3"/>
  <c r="T170" i="3"/>
  <c r="S170" i="3"/>
  <c r="R170" i="3"/>
  <c r="P170" i="3"/>
  <c r="W169" i="3"/>
  <c r="V169" i="3"/>
  <c r="U169" i="3"/>
  <c r="T169" i="3"/>
  <c r="S169" i="3"/>
  <c r="R169" i="3"/>
  <c r="P169" i="3"/>
  <c r="W168" i="3"/>
  <c r="V168" i="3"/>
  <c r="U168" i="3"/>
  <c r="T168" i="3"/>
  <c r="S168" i="3"/>
  <c r="R168" i="3"/>
  <c r="P168" i="3"/>
  <c r="W167" i="3"/>
  <c r="V167" i="3"/>
  <c r="U167" i="3"/>
  <c r="T167" i="3"/>
  <c r="S167" i="3"/>
  <c r="R167" i="3"/>
  <c r="P167" i="3"/>
  <c r="W166" i="3"/>
  <c r="V166" i="3"/>
  <c r="U166" i="3"/>
  <c r="T166" i="3"/>
  <c r="S166" i="3"/>
  <c r="R166" i="3"/>
  <c r="P166" i="3"/>
  <c r="W165" i="3"/>
  <c r="V165" i="3"/>
  <c r="U165" i="3"/>
  <c r="T165" i="3"/>
  <c r="S165" i="3"/>
  <c r="R165" i="3"/>
  <c r="P165" i="3"/>
  <c r="W164" i="3"/>
  <c r="V164" i="3"/>
  <c r="U164" i="3"/>
  <c r="T164" i="3"/>
  <c r="S164" i="3"/>
  <c r="R164" i="3"/>
  <c r="P164" i="3"/>
  <c r="W163" i="3"/>
  <c r="V163" i="3"/>
  <c r="U163" i="3"/>
  <c r="T163" i="3"/>
  <c r="S163" i="3"/>
  <c r="R163" i="3"/>
  <c r="P163" i="3"/>
  <c r="W162" i="3"/>
  <c r="V162" i="3"/>
  <c r="U162" i="3"/>
  <c r="T162" i="3"/>
  <c r="S162" i="3"/>
  <c r="R162" i="3"/>
  <c r="P162" i="3"/>
  <c r="W161" i="3"/>
  <c r="V161" i="3"/>
  <c r="U161" i="3"/>
  <c r="T161" i="3"/>
  <c r="S161" i="3"/>
  <c r="R161" i="3"/>
  <c r="P161" i="3"/>
  <c r="W160" i="3"/>
  <c r="V160" i="3"/>
  <c r="U160" i="3"/>
  <c r="T160" i="3"/>
  <c r="S160" i="3"/>
  <c r="R160" i="3"/>
  <c r="P160" i="3"/>
  <c r="W159" i="3"/>
  <c r="V159" i="3"/>
  <c r="U159" i="3"/>
  <c r="T159" i="3"/>
  <c r="S159" i="3"/>
  <c r="R159" i="3"/>
  <c r="P159" i="3"/>
  <c r="W158" i="3"/>
  <c r="V158" i="3"/>
  <c r="U158" i="3"/>
  <c r="T158" i="3"/>
  <c r="S158" i="3"/>
  <c r="R158" i="3"/>
  <c r="P158" i="3"/>
  <c r="W157" i="3"/>
  <c r="V157" i="3"/>
  <c r="U157" i="3"/>
  <c r="T157" i="3"/>
  <c r="S157" i="3"/>
  <c r="R157" i="3"/>
  <c r="P157" i="3"/>
  <c r="W156" i="3"/>
  <c r="V156" i="3"/>
  <c r="U156" i="3"/>
  <c r="T156" i="3"/>
  <c r="S156" i="3"/>
  <c r="R156" i="3"/>
  <c r="P156" i="3"/>
  <c r="W155" i="3"/>
  <c r="V155" i="3"/>
  <c r="U155" i="3"/>
  <c r="T155" i="3"/>
  <c r="S155" i="3"/>
  <c r="R155" i="3"/>
  <c r="P155" i="3"/>
  <c r="W154" i="3"/>
  <c r="V154" i="3"/>
  <c r="U154" i="3"/>
  <c r="T154" i="3"/>
  <c r="S154" i="3"/>
  <c r="R154" i="3"/>
  <c r="P154" i="3"/>
  <c r="W153" i="3"/>
  <c r="V153" i="3"/>
  <c r="U153" i="3"/>
  <c r="T153" i="3"/>
  <c r="S153" i="3"/>
  <c r="R153" i="3"/>
  <c r="P153" i="3"/>
  <c r="W152" i="3"/>
  <c r="V152" i="3"/>
  <c r="U152" i="3"/>
  <c r="T152" i="3"/>
  <c r="S152" i="3"/>
  <c r="R152" i="3"/>
  <c r="P152" i="3"/>
  <c r="W151" i="3"/>
  <c r="V151" i="3"/>
  <c r="U151" i="3"/>
  <c r="T151" i="3"/>
  <c r="S151" i="3"/>
  <c r="R151" i="3"/>
  <c r="P151" i="3"/>
  <c r="W150" i="3"/>
  <c r="V150" i="3"/>
  <c r="U150" i="3"/>
  <c r="T150" i="3"/>
  <c r="S150" i="3"/>
  <c r="R150" i="3"/>
  <c r="P150" i="3"/>
  <c r="W149" i="3"/>
  <c r="V149" i="3"/>
  <c r="U149" i="3"/>
  <c r="T149" i="3"/>
  <c r="S149" i="3"/>
  <c r="R149" i="3"/>
  <c r="P149" i="3"/>
  <c r="W148" i="3"/>
  <c r="V148" i="3"/>
  <c r="U148" i="3"/>
  <c r="T148" i="3"/>
  <c r="S148" i="3"/>
  <c r="R148" i="3"/>
  <c r="P148" i="3"/>
  <c r="W147" i="3"/>
  <c r="V147" i="3"/>
  <c r="U147" i="3"/>
  <c r="T147" i="3"/>
  <c r="S147" i="3"/>
  <c r="R147" i="3"/>
  <c r="P147" i="3"/>
  <c r="W146" i="3"/>
  <c r="V146" i="3"/>
  <c r="U146" i="3"/>
  <c r="T146" i="3"/>
  <c r="S146" i="3"/>
  <c r="R146" i="3"/>
  <c r="P146" i="3"/>
  <c r="W145" i="3"/>
  <c r="V145" i="3"/>
  <c r="U145" i="3"/>
  <c r="T145" i="3"/>
  <c r="S145" i="3"/>
  <c r="R145" i="3"/>
  <c r="P145" i="3"/>
  <c r="W144" i="3"/>
  <c r="V144" i="3"/>
  <c r="U144" i="3"/>
  <c r="T144" i="3"/>
  <c r="S144" i="3"/>
  <c r="R144" i="3"/>
  <c r="P144" i="3"/>
  <c r="W143" i="3"/>
  <c r="V143" i="3"/>
  <c r="U143" i="3"/>
  <c r="T143" i="3"/>
  <c r="S143" i="3"/>
  <c r="R143" i="3"/>
  <c r="P143" i="3"/>
  <c r="W142" i="3"/>
  <c r="V142" i="3"/>
  <c r="U142" i="3"/>
  <c r="T142" i="3"/>
  <c r="S142" i="3"/>
  <c r="R142" i="3"/>
  <c r="P142" i="3"/>
  <c r="W141" i="3"/>
  <c r="V141" i="3"/>
  <c r="U141" i="3"/>
  <c r="T141" i="3"/>
  <c r="S141" i="3"/>
  <c r="R141" i="3"/>
  <c r="P141" i="3"/>
  <c r="W140" i="3"/>
  <c r="V140" i="3"/>
  <c r="U140" i="3"/>
  <c r="T140" i="3"/>
  <c r="S140" i="3"/>
  <c r="R140" i="3"/>
  <c r="P140" i="3"/>
  <c r="W139" i="3"/>
  <c r="V139" i="3"/>
  <c r="U139" i="3"/>
  <c r="T139" i="3"/>
  <c r="S139" i="3"/>
  <c r="R139" i="3"/>
  <c r="P139" i="3"/>
  <c r="W138" i="3"/>
  <c r="V138" i="3"/>
  <c r="U138" i="3"/>
  <c r="T138" i="3"/>
  <c r="S138" i="3"/>
  <c r="R138" i="3"/>
  <c r="P138" i="3"/>
  <c r="W137" i="3"/>
  <c r="V137" i="3"/>
  <c r="U137" i="3"/>
  <c r="T137" i="3"/>
  <c r="S137" i="3"/>
  <c r="R137" i="3"/>
  <c r="P137" i="3"/>
  <c r="W136" i="3"/>
  <c r="V136" i="3"/>
  <c r="U136" i="3"/>
  <c r="T136" i="3"/>
  <c r="S136" i="3"/>
  <c r="R136" i="3"/>
  <c r="P136" i="3"/>
  <c r="W135" i="3"/>
  <c r="V135" i="3"/>
  <c r="U135" i="3"/>
  <c r="T135" i="3"/>
  <c r="S135" i="3"/>
  <c r="R135" i="3"/>
  <c r="P135" i="3"/>
  <c r="W134" i="3"/>
  <c r="V134" i="3"/>
  <c r="U134" i="3"/>
  <c r="T134" i="3"/>
  <c r="S134" i="3"/>
  <c r="R134" i="3"/>
  <c r="P134" i="3"/>
  <c r="W133" i="3"/>
  <c r="V133" i="3"/>
  <c r="U133" i="3"/>
  <c r="T133" i="3"/>
  <c r="S133" i="3"/>
  <c r="R133" i="3"/>
  <c r="P133" i="3"/>
  <c r="W132" i="3"/>
  <c r="V132" i="3"/>
  <c r="U132" i="3"/>
  <c r="T132" i="3"/>
  <c r="S132" i="3"/>
  <c r="R132" i="3"/>
  <c r="P132" i="3"/>
  <c r="W131" i="3"/>
  <c r="V131" i="3"/>
  <c r="U131" i="3"/>
  <c r="T131" i="3"/>
  <c r="S131" i="3"/>
  <c r="R131" i="3"/>
  <c r="P131" i="3"/>
  <c r="W130" i="3"/>
  <c r="V130" i="3"/>
  <c r="U130" i="3"/>
  <c r="T130" i="3"/>
  <c r="S130" i="3"/>
  <c r="R130" i="3"/>
  <c r="P130" i="3"/>
  <c r="W129" i="3"/>
  <c r="V129" i="3"/>
  <c r="U129" i="3"/>
  <c r="T129" i="3"/>
  <c r="S129" i="3"/>
  <c r="R129" i="3"/>
  <c r="P129" i="3"/>
  <c r="W128" i="3"/>
  <c r="V128" i="3"/>
  <c r="U128" i="3"/>
  <c r="T128" i="3"/>
  <c r="S128" i="3"/>
  <c r="R128" i="3"/>
  <c r="P128" i="3"/>
  <c r="W127" i="3"/>
  <c r="V127" i="3"/>
  <c r="U127" i="3"/>
  <c r="T127" i="3"/>
  <c r="S127" i="3"/>
  <c r="R127" i="3"/>
  <c r="P127" i="3"/>
  <c r="W126" i="3"/>
  <c r="V126" i="3"/>
  <c r="U126" i="3"/>
  <c r="T126" i="3"/>
  <c r="S126" i="3"/>
  <c r="R126" i="3"/>
  <c r="P126" i="3"/>
  <c r="W125" i="3"/>
  <c r="V125" i="3"/>
  <c r="U125" i="3"/>
  <c r="T125" i="3"/>
  <c r="S125" i="3"/>
  <c r="R125" i="3"/>
  <c r="P125" i="3"/>
  <c r="W124" i="3"/>
  <c r="V124" i="3"/>
  <c r="U124" i="3"/>
  <c r="T124" i="3"/>
  <c r="S124" i="3"/>
  <c r="R124" i="3"/>
  <c r="P124" i="3"/>
  <c r="W123" i="3"/>
  <c r="V123" i="3"/>
  <c r="U123" i="3"/>
  <c r="T123" i="3"/>
  <c r="S123" i="3"/>
  <c r="R123" i="3"/>
  <c r="P123" i="3"/>
  <c r="W122" i="3"/>
  <c r="V122" i="3"/>
  <c r="U122" i="3"/>
  <c r="T122" i="3"/>
  <c r="S122" i="3"/>
  <c r="R122" i="3"/>
  <c r="P122" i="3"/>
  <c r="W121" i="3"/>
  <c r="V121" i="3"/>
  <c r="U121" i="3"/>
  <c r="T121" i="3"/>
  <c r="S121" i="3"/>
  <c r="R121" i="3"/>
  <c r="P121" i="3"/>
  <c r="W120" i="3"/>
  <c r="V120" i="3"/>
  <c r="U120" i="3"/>
  <c r="T120" i="3"/>
  <c r="S120" i="3"/>
  <c r="R120" i="3"/>
  <c r="P120" i="3"/>
  <c r="W119" i="3"/>
  <c r="V119" i="3"/>
  <c r="U119" i="3"/>
  <c r="T119" i="3"/>
  <c r="S119" i="3"/>
  <c r="R119" i="3"/>
  <c r="P119" i="3"/>
  <c r="W118" i="3"/>
  <c r="V118" i="3"/>
  <c r="U118" i="3"/>
  <c r="T118" i="3"/>
  <c r="S118" i="3"/>
  <c r="R118" i="3"/>
  <c r="P118" i="3"/>
  <c r="W117" i="3"/>
  <c r="V117" i="3"/>
  <c r="U117" i="3"/>
  <c r="T117" i="3"/>
  <c r="S117" i="3"/>
  <c r="R117" i="3"/>
  <c r="P117" i="3"/>
  <c r="W116" i="3"/>
  <c r="V116" i="3"/>
  <c r="U116" i="3"/>
  <c r="T116" i="3"/>
  <c r="S116" i="3"/>
  <c r="R116" i="3"/>
  <c r="P116" i="3"/>
  <c r="W115" i="3"/>
  <c r="V115" i="3"/>
  <c r="U115" i="3"/>
  <c r="T115" i="3"/>
  <c r="S115" i="3"/>
  <c r="R115" i="3"/>
  <c r="P115" i="3"/>
  <c r="W114" i="3"/>
  <c r="V114" i="3"/>
  <c r="U114" i="3"/>
  <c r="T114" i="3"/>
  <c r="S114" i="3"/>
  <c r="R114" i="3"/>
  <c r="P114" i="3"/>
  <c r="W113" i="3"/>
  <c r="V113" i="3"/>
  <c r="U113" i="3"/>
  <c r="T113" i="3"/>
  <c r="S113" i="3"/>
  <c r="R113" i="3"/>
  <c r="P113" i="3"/>
  <c r="W112" i="3"/>
  <c r="V112" i="3"/>
  <c r="U112" i="3"/>
  <c r="T112" i="3"/>
  <c r="S112" i="3"/>
  <c r="R112" i="3"/>
  <c r="P112" i="3"/>
  <c r="W111" i="3"/>
  <c r="V111" i="3"/>
  <c r="U111" i="3"/>
  <c r="T111" i="3"/>
  <c r="S111" i="3"/>
  <c r="R111" i="3"/>
  <c r="P111" i="3"/>
  <c r="W110" i="3"/>
  <c r="V110" i="3"/>
  <c r="U110" i="3"/>
  <c r="T110" i="3"/>
  <c r="S110" i="3"/>
  <c r="R110" i="3"/>
  <c r="P110" i="3"/>
  <c r="W109" i="3"/>
  <c r="V109" i="3"/>
  <c r="U109" i="3"/>
  <c r="T109" i="3"/>
  <c r="S109" i="3"/>
  <c r="R109" i="3"/>
  <c r="P109" i="3"/>
  <c r="W108" i="3"/>
  <c r="V108" i="3"/>
  <c r="U108" i="3"/>
  <c r="T108" i="3"/>
  <c r="S108" i="3"/>
  <c r="R108" i="3"/>
  <c r="P108" i="3"/>
  <c r="W107" i="3"/>
  <c r="V107" i="3"/>
  <c r="U107" i="3"/>
  <c r="T107" i="3"/>
  <c r="S107" i="3"/>
  <c r="R107" i="3"/>
  <c r="P107" i="3"/>
  <c r="W106" i="3"/>
  <c r="V106" i="3"/>
  <c r="U106" i="3"/>
  <c r="T106" i="3"/>
  <c r="S106" i="3"/>
  <c r="R106" i="3"/>
  <c r="P106" i="3"/>
  <c r="W105" i="3"/>
  <c r="V105" i="3"/>
  <c r="U105" i="3"/>
  <c r="T105" i="3"/>
  <c r="S105" i="3"/>
  <c r="R105" i="3"/>
  <c r="P105" i="3"/>
  <c r="W104" i="3"/>
  <c r="V104" i="3"/>
  <c r="U104" i="3"/>
  <c r="T104" i="3"/>
  <c r="S104" i="3"/>
  <c r="R104" i="3"/>
  <c r="P104" i="3"/>
  <c r="W103" i="3"/>
  <c r="V103" i="3"/>
  <c r="U103" i="3"/>
  <c r="T103" i="3"/>
  <c r="S103" i="3"/>
  <c r="R103" i="3"/>
  <c r="P103" i="3"/>
  <c r="W102" i="3"/>
  <c r="V102" i="3"/>
  <c r="U102" i="3"/>
  <c r="T102" i="3"/>
  <c r="S102" i="3"/>
  <c r="R102" i="3"/>
  <c r="P102" i="3"/>
  <c r="W101" i="3"/>
  <c r="V101" i="3"/>
  <c r="U101" i="3"/>
  <c r="T101" i="3"/>
  <c r="S101" i="3"/>
  <c r="R101" i="3"/>
  <c r="P101" i="3"/>
  <c r="W100" i="3"/>
  <c r="V100" i="3"/>
  <c r="U100" i="3"/>
  <c r="T100" i="3"/>
  <c r="S100" i="3"/>
  <c r="R100" i="3"/>
  <c r="P100" i="3"/>
  <c r="W99" i="3"/>
  <c r="V99" i="3"/>
  <c r="U99" i="3"/>
  <c r="T99" i="3"/>
  <c r="S99" i="3"/>
  <c r="R99" i="3"/>
  <c r="P99" i="3"/>
  <c r="W98" i="3"/>
  <c r="V98" i="3"/>
  <c r="U98" i="3"/>
  <c r="T98" i="3"/>
  <c r="S98" i="3"/>
  <c r="R98" i="3"/>
  <c r="P98" i="3"/>
  <c r="W97" i="3"/>
  <c r="V97" i="3"/>
  <c r="U97" i="3"/>
  <c r="T97" i="3"/>
  <c r="S97" i="3"/>
  <c r="R97" i="3"/>
  <c r="P97" i="3"/>
  <c r="W96" i="3"/>
  <c r="V96" i="3"/>
  <c r="U96" i="3"/>
  <c r="T96" i="3"/>
  <c r="S96" i="3"/>
  <c r="R96" i="3"/>
  <c r="P96" i="3"/>
  <c r="W95" i="3"/>
  <c r="V95" i="3"/>
  <c r="U95" i="3"/>
  <c r="T95" i="3"/>
  <c r="S95" i="3"/>
  <c r="R95" i="3"/>
  <c r="P95" i="3"/>
  <c r="W94" i="3"/>
  <c r="V94" i="3"/>
  <c r="U94" i="3"/>
  <c r="T94" i="3"/>
  <c r="S94" i="3"/>
  <c r="R94" i="3"/>
  <c r="P94" i="3"/>
  <c r="W93" i="3"/>
  <c r="V93" i="3"/>
  <c r="U93" i="3"/>
  <c r="T93" i="3"/>
  <c r="S93" i="3"/>
  <c r="R93" i="3"/>
  <c r="P93" i="3"/>
  <c r="W92" i="3"/>
  <c r="V92" i="3"/>
  <c r="U92" i="3"/>
  <c r="T92" i="3"/>
  <c r="S92" i="3"/>
  <c r="R92" i="3"/>
  <c r="P92" i="3"/>
  <c r="W91" i="3"/>
  <c r="V91" i="3"/>
  <c r="U91" i="3"/>
  <c r="T91" i="3"/>
  <c r="S91" i="3"/>
  <c r="R91" i="3"/>
  <c r="P91" i="3"/>
  <c r="W90" i="3"/>
  <c r="V90" i="3"/>
  <c r="U90" i="3"/>
  <c r="T90" i="3"/>
  <c r="S90" i="3"/>
  <c r="R90" i="3"/>
  <c r="P90" i="3"/>
  <c r="W89" i="3"/>
  <c r="V89" i="3"/>
  <c r="U89" i="3"/>
  <c r="T89" i="3"/>
  <c r="S89" i="3"/>
  <c r="R89" i="3"/>
  <c r="P89" i="3"/>
  <c r="W88" i="3"/>
  <c r="V88" i="3"/>
  <c r="U88" i="3"/>
  <c r="T88" i="3"/>
  <c r="S88" i="3"/>
  <c r="R88" i="3"/>
  <c r="P88" i="3"/>
  <c r="W87" i="3"/>
  <c r="V87" i="3"/>
  <c r="U87" i="3"/>
  <c r="T87" i="3"/>
  <c r="S87" i="3"/>
  <c r="R87" i="3"/>
  <c r="P87" i="3"/>
  <c r="W86" i="3"/>
  <c r="V86" i="3"/>
  <c r="U86" i="3"/>
  <c r="T86" i="3"/>
  <c r="S86" i="3"/>
  <c r="R86" i="3"/>
  <c r="P86" i="3"/>
  <c r="W85" i="3"/>
  <c r="V85" i="3"/>
  <c r="U85" i="3"/>
  <c r="T85" i="3"/>
  <c r="S85" i="3"/>
  <c r="R85" i="3"/>
  <c r="P85" i="3"/>
  <c r="W84" i="3"/>
  <c r="V84" i="3"/>
  <c r="U84" i="3"/>
  <c r="T84" i="3"/>
  <c r="S84" i="3"/>
  <c r="R84" i="3"/>
  <c r="P84" i="3"/>
  <c r="W83" i="3"/>
  <c r="V83" i="3"/>
  <c r="U83" i="3"/>
  <c r="T83" i="3"/>
  <c r="S83" i="3"/>
  <c r="R83" i="3"/>
  <c r="P83" i="3"/>
  <c r="W82" i="3"/>
  <c r="V82" i="3"/>
  <c r="U82" i="3"/>
  <c r="T82" i="3"/>
  <c r="S82" i="3"/>
  <c r="R82" i="3"/>
  <c r="P82" i="3"/>
  <c r="W81" i="3"/>
  <c r="V81" i="3"/>
  <c r="U81" i="3"/>
  <c r="T81" i="3"/>
  <c r="S81" i="3"/>
  <c r="R81" i="3"/>
  <c r="P81" i="3"/>
  <c r="W80" i="3"/>
  <c r="V80" i="3"/>
  <c r="U80" i="3"/>
  <c r="T80" i="3"/>
  <c r="S80" i="3"/>
  <c r="R80" i="3"/>
  <c r="P80" i="3"/>
  <c r="W79" i="3"/>
  <c r="V79" i="3"/>
  <c r="U79" i="3"/>
  <c r="T79" i="3"/>
  <c r="S79" i="3"/>
  <c r="R79" i="3"/>
  <c r="P79" i="3"/>
  <c r="W78" i="3"/>
  <c r="V78" i="3"/>
  <c r="U78" i="3"/>
  <c r="T78" i="3"/>
  <c r="S78" i="3"/>
  <c r="R78" i="3"/>
  <c r="P78" i="3"/>
  <c r="W77" i="3"/>
  <c r="V77" i="3"/>
  <c r="U77" i="3"/>
  <c r="T77" i="3"/>
  <c r="S77" i="3"/>
  <c r="R77" i="3"/>
  <c r="P77" i="3"/>
  <c r="W76" i="3"/>
  <c r="V76" i="3"/>
  <c r="U76" i="3"/>
  <c r="T76" i="3"/>
  <c r="S76" i="3"/>
  <c r="R76" i="3"/>
  <c r="P76" i="3"/>
  <c r="W75" i="3"/>
  <c r="V75" i="3"/>
  <c r="U75" i="3"/>
  <c r="T75" i="3"/>
  <c r="S75" i="3"/>
  <c r="R75" i="3"/>
  <c r="P75" i="3"/>
  <c r="W74" i="3"/>
  <c r="V74" i="3"/>
  <c r="U74" i="3"/>
  <c r="T74" i="3"/>
  <c r="S74" i="3"/>
  <c r="R74" i="3"/>
  <c r="P74" i="3"/>
  <c r="W73" i="3"/>
  <c r="V73" i="3"/>
  <c r="U73" i="3"/>
  <c r="T73" i="3"/>
  <c r="S73" i="3"/>
  <c r="R73" i="3"/>
  <c r="P73" i="3"/>
  <c r="W72" i="3"/>
  <c r="V72" i="3"/>
  <c r="U72" i="3"/>
  <c r="T72" i="3"/>
  <c r="S72" i="3"/>
  <c r="R72" i="3"/>
  <c r="P72" i="3"/>
  <c r="W71" i="3"/>
  <c r="V71" i="3"/>
  <c r="U71" i="3"/>
  <c r="T71" i="3"/>
  <c r="S71" i="3"/>
  <c r="R71" i="3"/>
  <c r="P71" i="3"/>
  <c r="W70" i="3"/>
  <c r="V70" i="3"/>
  <c r="U70" i="3"/>
  <c r="T70" i="3"/>
  <c r="S70" i="3"/>
  <c r="R70" i="3"/>
  <c r="P70" i="3"/>
  <c r="W69" i="3"/>
  <c r="V69" i="3"/>
  <c r="U69" i="3"/>
  <c r="T69" i="3"/>
  <c r="S69" i="3"/>
  <c r="R69" i="3"/>
  <c r="P69" i="3"/>
  <c r="W68" i="3"/>
  <c r="V68" i="3"/>
  <c r="U68" i="3"/>
  <c r="T68" i="3"/>
  <c r="S68" i="3"/>
  <c r="R68" i="3"/>
  <c r="P68" i="3"/>
  <c r="W67" i="3"/>
  <c r="V67" i="3"/>
  <c r="U67" i="3"/>
  <c r="T67" i="3"/>
  <c r="S67" i="3"/>
  <c r="R67" i="3"/>
  <c r="P67" i="3"/>
  <c r="W66" i="3"/>
  <c r="V66" i="3"/>
  <c r="U66" i="3"/>
  <c r="T66" i="3"/>
  <c r="S66" i="3"/>
  <c r="R66" i="3"/>
  <c r="P66" i="3"/>
  <c r="W65" i="3"/>
  <c r="V65" i="3"/>
  <c r="U65" i="3"/>
  <c r="T65" i="3"/>
  <c r="S65" i="3"/>
  <c r="R65" i="3"/>
  <c r="P65" i="3"/>
  <c r="W64" i="3"/>
  <c r="V64" i="3"/>
  <c r="U64" i="3"/>
  <c r="T64" i="3"/>
  <c r="S64" i="3"/>
  <c r="R64" i="3"/>
  <c r="P64" i="3"/>
  <c r="W63" i="3"/>
  <c r="V63" i="3"/>
  <c r="U63" i="3"/>
  <c r="T63" i="3"/>
  <c r="S63" i="3"/>
  <c r="R63" i="3"/>
  <c r="P63" i="3"/>
  <c r="W62" i="3"/>
  <c r="V62" i="3"/>
  <c r="U62" i="3"/>
  <c r="T62" i="3"/>
  <c r="S62" i="3"/>
  <c r="R62" i="3"/>
  <c r="P62" i="3"/>
  <c r="W61" i="3"/>
  <c r="V61" i="3"/>
  <c r="U61" i="3"/>
  <c r="T61" i="3"/>
  <c r="S61" i="3"/>
  <c r="R61" i="3"/>
  <c r="P61" i="3"/>
  <c r="W60" i="3"/>
  <c r="V60" i="3"/>
  <c r="U60" i="3"/>
  <c r="T60" i="3"/>
  <c r="S60" i="3"/>
  <c r="R60" i="3"/>
  <c r="P60" i="3"/>
  <c r="W59" i="3"/>
  <c r="V59" i="3"/>
  <c r="U59" i="3"/>
  <c r="T59" i="3"/>
  <c r="S59" i="3"/>
  <c r="R59" i="3"/>
  <c r="P59" i="3"/>
  <c r="W58" i="3"/>
  <c r="V58" i="3"/>
  <c r="U58" i="3"/>
  <c r="T58" i="3"/>
  <c r="S58" i="3"/>
  <c r="R58" i="3"/>
  <c r="P58" i="3"/>
  <c r="W57" i="3"/>
  <c r="V57" i="3"/>
  <c r="U57" i="3"/>
  <c r="T57" i="3"/>
  <c r="S57" i="3"/>
  <c r="R57" i="3"/>
  <c r="P57" i="3"/>
  <c r="W56" i="3"/>
  <c r="V56" i="3"/>
  <c r="U56" i="3"/>
  <c r="T56" i="3"/>
  <c r="S56" i="3"/>
  <c r="R56" i="3"/>
  <c r="P56" i="3"/>
  <c r="W55" i="3"/>
  <c r="V55" i="3"/>
  <c r="U55" i="3"/>
  <c r="T55" i="3"/>
  <c r="S55" i="3"/>
  <c r="R55" i="3"/>
  <c r="P55" i="3"/>
  <c r="W54" i="3"/>
  <c r="V54" i="3"/>
  <c r="U54" i="3"/>
  <c r="T54" i="3"/>
  <c r="S54" i="3"/>
  <c r="R54" i="3"/>
  <c r="P54" i="3"/>
  <c r="W53" i="3"/>
  <c r="V53" i="3"/>
  <c r="U53" i="3"/>
  <c r="T53" i="3"/>
  <c r="S53" i="3"/>
  <c r="R53" i="3"/>
  <c r="P53" i="3"/>
  <c r="W52" i="3"/>
  <c r="V52" i="3"/>
  <c r="U52" i="3"/>
  <c r="T52" i="3"/>
  <c r="S52" i="3"/>
  <c r="R52" i="3"/>
  <c r="P52" i="3"/>
  <c r="W51" i="3"/>
  <c r="V51" i="3"/>
  <c r="U51" i="3"/>
  <c r="T51" i="3"/>
  <c r="S51" i="3"/>
  <c r="R51" i="3"/>
  <c r="P51" i="3"/>
  <c r="W50" i="3"/>
  <c r="V50" i="3"/>
  <c r="U50" i="3"/>
  <c r="T50" i="3"/>
  <c r="S50" i="3"/>
  <c r="R50" i="3"/>
  <c r="P50" i="3"/>
  <c r="W49" i="3"/>
  <c r="V49" i="3"/>
  <c r="U49" i="3"/>
  <c r="T49" i="3"/>
  <c r="S49" i="3"/>
  <c r="R49" i="3"/>
  <c r="P49" i="3"/>
  <c r="W48" i="3"/>
  <c r="V48" i="3"/>
  <c r="U48" i="3"/>
  <c r="T48" i="3"/>
  <c r="S48" i="3"/>
  <c r="R48" i="3"/>
  <c r="P48" i="3"/>
  <c r="W47" i="3"/>
  <c r="V47" i="3"/>
  <c r="U47" i="3"/>
  <c r="T47" i="3"/>
  <c r="S47" i="3"/>
  <c r="R47" i="3"/>
  <c r="P47" i="3"/>
  <c r="W46" i="3"/>
  <c r="V46" i="3"/>
  <c r="U46" i="3"/>
  <c r="T46" i="3"/>
  <c r="S46" i="3"/>
  <c r="R46" i="3"/>
  <c r="P46" i="3"/>
  <c r="W45" i="3"/>
  <c r="V45" i="3"/>
  <c r="U45" i="3"/>
  <c r="T45" i="3"/>
  <c r="S45" i="3"/>
  <c r="R45" i="3"/>
  <c r="P45" i="3"/>
  <c r="W44" i="3"/>
  <c r="V44" i="3"/>
  <c r="U44" i="3"/>
  <c r="T44" i="3"/>
  <c r="S44" i="3"/>
  <c r="R44" i="3"/>
  <c r="P44" i="3"/>
  <c r="W43" i="3"/>
  <c r="V43" i="3"/>
  <c r="U43" i="3"/>
  <c r="T43" i="3"/>
  <c r="S43" i="3"/>
  <c r="R43" i="3"/>
  <c r="P43" i="3"/>
  <c r="W42" i="3"/>
  <c r="V42" i="3"/>
  <c r="U42" i="3"/>
  <c r="T42" i="3"/>
  <c r="S42" i="3"/>
  <c r="R42" i="3"/>
  <c r="P42" i="3"/>
  <c r="W41" i="3"/>
  <c r="V41" i="3"/>
  <c r="U41" i="3"/>
  <c r="T41" i="3"/>
  <c r="S41" i="3"/>
  <c r="R41" i="3"/>
  <c r="P41" i="3"/>
  <c r="W40" i="3"/>
  <c r="V40" i="3"/>
  <c r="U40" i="3"/>
  <c r="T40" i="3"/>
  <c r="S40" i="3"/>
  <c r="R40" i="3"/>
  <c r="P40" i="3"/>
  <c r="W39" i="3"/>
  <c r="V39" i="3"/>
  <c r="U39" i="3"/>
  <c r="T39" i="3"/>
  <c r="S39" i="3"/>
  <c r="R39" i="3"/>
  <c r="P39" i="3"/>
  <c r="W38" i="3"/>
  <c r="V38" i="3"/>
  <c r="U38" i="3"/>
  <c r="T38" i="3"/>
  <c r="S38" i="3"/>
  <c r="R38" i="3"/>
  <c r="P38" i="3"/>
  <c r="W37" i="3"/>
  <c r="V37" i="3"/>
  <c r="U37" i="3"/>
  <c r="T37" i="3"/>
  <c r="S37" i="3"/>
  <c r="R37" i="3"/>
  <c r="P37" i="3"/>
  <c r="W36" i="3"/>
  <c r="V36" i="3"/>
  <c r="U36" i="3"/>
  <c r="T36" i="3"/>
  <c r="S36" i="3"/>
  <c r="R36" i="3"/>
  <c r="P36" i="3"/>
  <c r="W35" i="3"/>
  <c r="V35" i="3"/>
  <c r="U35" i="3"/>
  <c r="T35" i="3"/>
  <c r="S35" i="3"/>
  <c r="R35" i="3"/>
  <c r="P35" i="3"/>
  <c r="W34" i="3"/>
  <c r="V34" i="3"/>
  <c r="U34" i="3"/>
  <c r="T34" i="3"/>
  <c r="S34" i="3"/>
  <c r="R34" i="3"/>
  <c r="P34" i="3"/>
  <c r="W33" i="3"/>
  <c r="V33" i="3"/>
  <c r="U33" i="3"/>
  <c r="T33" i="3"/>
  <c r="S33" i="3"/>
  <c r="R33" i="3"/>
  <c r="P33" i="3"/>
  <c r="W32" i="3"/>
  <c r="V32" i="3"/>
  <c r="U32" i="3"/>
  <c r="T32" i="3"/>
  <c r="S32" i="3"/>
  <c r="R32" i="3"/>
  <c r="P32" i="3"/>
  <c r="W31" i="3"/>
  <c r="V31" i="3"/>
  <c r="U31" i="3"/>
  <c r="T31" i="3"/>
  <c r="S31" i="3"/>
  <c r="R31" i="3"/>
  <c r="P31" i="3"/>
  <c r="W30" i="3"/>
  <c r="V30" i="3"/>
  <c r="U30" i="3"/>
  <c r="T30" i="3"/>
  <c r="S30" i="3"/>
  <c r="R30" i="3"/>
  <c r="P30" i="3"/>
  <c r="W29" i="3"/>
  <c r="V29" i="3"/>
  <c r="U29" i="3"/>
  <c r="T29" i="3"/>
  <c r="S29" i="3"/>
  <c r="R29" i="3"/>
  <c r="P29" i="3"/>
  <c r="W28" i="3"/>
  <c r="V28" i="3"/>
  <c r="U28" i="3"/>
  <c r="T28" i="3"/>
  <c r="S28" i="3"/>
  <c r="R28" i="3"/>
  <c r="P28" i="3"/>
  <c r="W27" i="3"/>
  <c r="V27" i="3"/>
  <c r="U27" i="3"/>
  <c r="T27" i="3"/>
  <c r="S27" i="3"/>
  <c r="R27" i="3"/>
  <c r="P27" i="3"/>
  <c r="W26" i="3"/>
  <c r="V26" i="3"/>
  <c r="U26" i="3"/>
  <c r="T26" i="3"/>
  <c r="S26" i="3"/>
  <c r="R26" i="3"/>
  <c r="P26" i="3"/>
  <c r="W25" i="3"/>
  <c r="V25" i="3"/>
  <c r="U25" i="3"/>
  <c r="T25" i="3"/>
  <c r="S25" i="3"/>
  <c r="R25" i="3"/>
  <c r="P25" i="3"/>
  <c r="W24" i="3"/>
  <c r="V24" i="3"/>
  <c r="U24" i="3"/>
  <c r="T24" i="3"/>
  <c r="S24" i="3"/>
  <c r="R24" i="3"/>
  <c r="P24" i="3"/>
  <c r="W23" i="3"/>
  <c r="V23" i="3"/>
  <c r="U23" i="3"/>
  <c r="T23" i="3"/>
  <c r="S23" i="3"/>
  <c r="R23" i="3"/>
  <c r="P23" i="3"/>
  <c r="W22" i="3"/>
  <c r="V22" i="3"/>
  <c r="U22" i="3"/>
  <c r="T22" i="3"/>
  <c r="S22" i="3"/>
  <c r="R22" i="3"/>
  <c r="P22" i="3"/>
  <c r="W21" i="3"/>
  <c r="V21" i="3"/>
  <c r="U21" i="3"/>
  <c r="T21" i="3"/>
  <c r="S21" i="3"/>
  <c r="R21" i="3"/>
  <c r="P21" i="3"/>
  <c r="W20" i="3"/>
  <c r="V20" i="3"/>
  <c r="U20" i="3"/>
  <c r="T20" i="3"/>
  <c r="S20" i="3"/>
  <c r="R20" i="3"/>
  <c r="P20" i="3"/>
  <c r="W19" i="3"/>
  <c r="V19" i="3"/>
  <c r="U19" i="3"/>
  <c r="T19" i="3"/>
  <c r="S19" i="3"/>
  <c r="R19" i="3"/>
  <c r="P19" i="3"/>
  <c r="W18" i="3"/>
  <c r="V18" i="3"/>
  <c r="U18" i="3"/>
  <c r="T18" i="3"/>
  <c r="S18" i="3"/>
  <c r="R18" i="3"/>
  <c r="P18" i="3"/>
  <c r="W17" i="3"/>
  <c r="V17" i="3"/>
  <c r="U17" i="3"/>
  <c r="T17" i="3"/>
  <c r="S17" i="3"/>
  <c r="R17" i="3"/>
  <c r="P17" i="3"/>
  <c r="W16" i="3"/>
  <c r="V16" i="3"/>
  <c r="U16" i="3"/>
  <c r="T16" i="3"/>
  <c r="S16" i="3"/>
  <c r="R16" i="3"/>
  <c r="P16" i="3"/>
  <c r="W15" i="3"/>
  <c r="V15" i="3"/>
  <c r="U15" i="3"/>
  <c r="T15" i="3"/>
  <c r="S15" i="3"/>
  <c r="R15" i="3"/>
  <c r="P15" i="3"/>
  <c r="W14" i="3"/>
  <c r="V14" i="3"/>
  <c r="U14" i="3"/>
  <c r="T14" i="3"/>
  <c r="S14" i="3"/>
  <c r="R14" i="3"/>
  <c r="P14" i="3"/>
  <c r="W13" i="3"/>
  <c r="V13" i="3"/>
  <c r="U13" i="3"/>
  <c r="T13" i="3"/>
  <c r="S13" i="3"/>
  <c r="R13" i="3"/>
  <c r="P13" i="3"/>
  <c r="W12" i="3"/>
  <c r="V12" i="3"/>
  <c r="U12" i="3"/>
  <c r="T12" i="3"/>
  <c r="S12" i="3"/>
  <c r="R12" i="3"/>
  <c r="P12" i="3"/>
  <c r="W11" i="3"/>
  <c r="V11" i="3"/>
  <c r="U11" i="3"/>
  <c r="T11" i="3"/>
  <c r="S11" i="3"/>
  <c r="R11" i="3"/>
  <c r="P11" i="3"/>
  <c r="W10" i="3"/>
  <c r="V10" i="3"/>
  <c r="U10" i="3"/>
  <c r="T10" i="3"/>
  <c r="S10" i="3"/>
  <c r="R10" i="3"/>
  <c r="P10" i="3"/>
  <c r="W9" i="3"/>
  <c r="V9" i="3"/>
  <c r="U9" i="3"/>
  <c r="T9" i="3"/>
  <c r="S9" i="3"/>
  <c r="R9" i="3"/>
  <c r="P9" i="3"/>
  <c r="W8" i="3"/>
  <c r="V8" i="3"/>
  <c r="U8" i="3"/>
  <c r="T8" i="3"/>
  <c r="S8" i="3"/>
  <c r="R8" i="3"/>
  <c r="P8" i="3"/>
  <c r="W7" i="3"/>
  <c r="V7" i="3"/>
  <c r="U7" i="3"/>
  <c r="T7" i="3"/>
  <c r="S7" i="3"/>
  <c r="R7" i="3"/>
  <c r="P7" i="3"/>
  <c r="W6" i="3"/>
  <c r="V6" i="3"/>
  <c r="U6" i="3"/>
  <c r="T6" i="3"/>
  <c r="S6" i="3"/>
  <c r="R6" i="3"/>
  <c r="P6" i="3"/>
  <c r="W5" i="3"/>
  <c r="V5" i="3"/>
  <c r="U5" i="3"/>
  <c r="T5" i="3"/>
  <c r="S5" i="3"/>
  <c r="R5" i="3"/>
  <c r="P5" i="3"/>
  <c r="W4" i="3"/>
  <c r="V4" i="3"/>
  <c r="U4" i="3"/>
  <c r="T4" i="3"/>
  <c r="S4" i="3"/>
  <c r="R4" i="3"/>
  <c r="P4" i="3"/>
  <c r="W3" i="3"/>
  <c r="V3" i="3"/>
  <c r="U3" i="3"/>
  <c r="T3" i="3"/>
  <c r="S3" i="3"/>
  <c r="R3" i="3"/>
  <c r="P3" i="3"/>
  <c r="W2" i="3"/>
  <c r="V2" i="3"/>
  <c r="U2" i="3"/>
  <c r="T2" i="3"/>
  <c r="S2" i="3"/>
  <c r="R2" i="3"/>
  <c r="P2" i="3"/>
</calcChain>
</file>

<file path=xl/sharedStrings.xml><?xml version="1.0" encoding="utf-8"?>
<sst xmlns="http://schemas.openxmlformats.org/spreadsheetml/2006/main" count="20625" uniqueCount="2567">
  <si>
    <t>Nº Operación</t>
  </si>
  <si>
    <t>Fase</t>
  </si>
  <si>
    <t>Fecha</t>
  </si>
  <si>
    <t>Aplicación</t>
  </si>
  <si>
    <t>Importe</t>
  </si>
  <si>
    <t>Texto Libre</t>
  </si>
  <si>
    <t>Tipo Contrato</t>
  </si>
  <si>
    <t>Procedim. Contrato</t>
  </si>
  <si>
    <t>Criterio Contrato</t>
  </si>
  <si>
    <t>AD</t>
  </si>
  <si>
    <t>AdDirec - Adjudicación Directa</t>
  </si>
  <si>
    <t>SinC - Sin Criterio</t>
  </si>
  <si>
    <t>2019 08 1341 619</t>
  </si>
  <si>
    <t>COORDINACIÓN SEGURIDAD Y SALUD CONTRATO GESTIÓN INTEGRAL SISTEMA CENTRALIZADO CONTROL DE TRÁFICO</t>
  </si>
  <si>
    <t>Servicios - De servicios</t>
  </si>
  <si>
    <t>PrAbier - Procedimiento Abierto</t>
  </si>
  <si>
    <t>MultiC - MultiCriterio</t>
  </si>
  <si>
    <t>CONTRATO GESTIÓN INTEGRAL SISTEMA CENTRALIZADO CONTROL DE TRÁFICO</t>
  </si>
  <si>
    <t>2019 06 3232 22200</t>
  </si>
  <si>
    <t>CONTRATACION CENTRALIZADA DE LOS SERVICIOS DE TELEFONIA FIJA Y MOVIL DEL SERVICIO DE EDUCACION.</t>
  </si>
  <si>
    <t>2019 10 2311 22200</t>
  </si>
  <si>
    <t>SERVICIO DE TELECOMUNICACIONES ENERO-JUNIO 2019 ACCION SOCIAL</t>
  </si>
  <si>
    <t>2019 10 2312 22200</t>
  </si>
  <si>
    <t>CONTRATACION TELEFONICA FIJA Y MOVIL SERVICIO DE ATENCION A LA FAMILIA CPMS DE ENERO A 30 DE JUNIO  2019</t>
  </si>
  <si>
    <t>2019 03 9204 22200</t>
  </si>
  <si>
    <t>SERVICIO TELECOMUNICACIONES ENERO - JUNIO 2019.TEC.INFORM.,BIBLIOTECAS , PLANIF Y PATRIM.</t>
  </si>
  <si>
    <t>2019 04 2411 22200</t>
  </si>
  <si>
    <t>SERVICIO DE TELECOMUNICACIONES ENERO-JUNIO 2019 AGENCIA INNOVACION.</t>
  </si>
  <si>
    <t>2019 08 1321 22200</t>
  </si>
  <si>
    <t>SERVICIO DE TELECOMUNICIONES ENERO-JUNIO 2019. POLICIA MPAL.</t>
  </si>
  <si>
    <t>2019 08 1361 22200</t>
  </si>
  <si>
    <t>SERVICIO DE TELECOMUNICACIONES ENERO-JUNIO 2019. SEIS</t>
  </si>
  <si>
    <t>SERV.TELECOMUNICACIONES ENERO- JUNIO 2019.TEC.INFORM., BIBLIOTECAS Y PANIFL.Y PATRI.</t>
  </si>
  <si>
    <t>2019 03 9241 22200</t>
  </si>
  <si>
    <t>SERVICIOS DE TELEFONIA FIJA Y MOVIL DEL CENTRO DE PARTICIPACION CIUDADANA</t>
  </si>
  <si>
    <t>Suministro - De suministro</t>
  </si>
  <si>
    <t>CONTRATO CENTRALIZADO TELEFONÍA MÓVIL ENERO A JUNIO 2019</t>
  </si>
  <si>
    <t>2019 10 2412 22200</t>
  </si>
  <si>
    <t>SERVICIO DE TELECOMUNICACIONES ENERO-JUNIO 2019. FORMACION PARA EL EMPLEO</t>
  </si>
  <si>
    <t>UniC - Único Criterio</t>
  </si>
  <si>
    <t>2019 09 4321 22200</t>
  </si>
  <si>
    <t>CONTRATO GASTO TELEFÓNICO CAJEROS INFORMACIÓN TURÍSTICA</t>
  </si>
  <si>
    <t>2019 09 3301 22706</t>
  </si>
  <si>
    <t>CONTRATO DE MANTENIMIENTO DEL OBSERVATORIO CULTURAL Y TURISTICO DE LA CIUDAD DE VALLADOLID</t>
  </si>
  <si>
    <t>CONTROL DE CALIDAD CONTRATO GESTION INTEGRAL SISTEMA CENTRALIZADO CONTROL DE TRAFICO</t>
  </si>
  <si>
    <t>2019 07 1721 22799</t>
  </si>
  <si>
    <t>CONTRATO MANTENIMIENTO INSTALACIONES FOTOVOLTAICAS MUNICIPALES (V 13/15)</t>
  </si>
  <si>
    <t>2019 10 2312 22799</t>
  </si>
  <si>
    <t>PRORROGA CONTRATO GESTION DEL CENTRO OCUPACIONAL PARA PERSONAS CON DISCAPACIDAD INTELECTUAL DE 16/2/17 AL 15/2/19-EULEN</t>
  </si>
  <si>
    <t>Otros - Otros</t>
  </si>
  <si>
    <t>2019 08 1341 22799</t>
  </si>
  <si>
    <t>AJUSTE ANUALIDADES CONTRATO GESTIÓN SERVICIO PÚBLICO REGULACIÓN ESTACIONAMIENTO VEHÍCULOS VÍA PÚBLICA EN VALLADOLID</t>
  </si>
  <si>
    <t>ServPubl - De gestión de servicios públicos</t>
  </si>
  <si>
    <t>2019 09 3301 22799</t>
  </si>
  <si>
    <t>PRÓRROGA DEL CONTRATO DE ASESORAMIENTO FISCAL DEL AYUNTAMIENTO DE VALLADOLID Y ENTIDADES DEPENDIENTES</t>
  </si>
  <si>
    <t>2019 08 1321 204</t>
  </si>
  <si>
    <t>IMPORTE CONTRATO ARRENDAMIENTO VEHÍCULOS POLICÍA EXP. 1/2017. SECRET. EJEC. SEGURIDAD.- LOTE Nº 1.</t>
  </si>
  <si>
    <t>IMPORTE CONTRATO ARRENDAMIENTO VEHÍCULOS POLICÍA, EXP. 1/2017, SECRET. EJEC. SEGURIDAD. LOTE Nº 2.</t>
  </si>
  <si>
    <t>2019 03 9204 216</t>
  </si>
  <si>
    <t>REAJUSTE DE ANUALIDAD MANTENIMIENTO DE LA RED INTERIOR DE TELEFONÍA Y DATOS</t>
  </si>
  <si>
    <t>2019 07 1631 22104</t>
  </si>
  <si>
    <t>CONCURSO SUMINISTRO VESTUARIO Y CALZADO EJERCICIOS  2018  Y  2019 (LOTE 1)</t>
  </si>
  <si>
    <t>CONCURSO SUMINISTRO VESTUARIO Y CALZADO EJERCICIOS  2018  Y  2019 (LOTES 2 Y 3)</t>
  </si>
  <si>
    <t>CONCURSO SUMINISTRO VESTUARIO Y CALZADO EJERCICIOS  2018  Y  2019 (LOTE 4)</t>
  </si>
  <si>
    <t>CONCURSO SUMINISTRO VESTUARIO Y CALZADO EJERCICIOS  2018  Y  2019 (LOTES 5, 7 Y 8)</t>
  </si>
  <si>
    <t>CONCURSO SUMINISTRO VESTUARIO Y CALZADO EJERCICIOS  2018  Y  2019 (LOTES 9 Y 10)</t>
  </si>
  <si>
    <t>2019 07 1621 22104</t>
  </si>
  <si>
    <t>2019 06 3261 22799</t>
  </si>
  <si>
    <t>SBF 27/2015 P.S. 4. PRORROGA CONTRATO APRENDIZAJE A LO LARGO DE LA VIDA. AÑO 2018 Y ENERO A JULIO, INCLUSIVE, AÑO 2019</t>
  </si>
  <si>
    <t>2019 06 3231 22799</t>
  </si>
  <si>
    <t>SE-EII 28/2016.CONTRATO GESTION DE SEIS ESCUELAS INFANTILES AYTO VALLADOLID. AÑO 2018. ENERO A AGOSTO DE 2019 LOTE 1</t>
  </si>
  <si>
    <t>SE-EII 28/2016.CONTRATO GESTION DE SEIS ESCUELAS INFANTILES AYTO VALLADOLID. AÑO 2018. ENERO A AGOSTO DE 2019. LOTE 2</t>
  </si>
  <si>
    <t>SE-EII 28/2016.CONTRATO GESTION DE SEIS ESCUELAS INFANTILES AYTO VALLADOLID. AÑO 2018. ENERO A AGOSTO DE 2019. LOTE 3</t>
  </si>
  <si>
    <t>SE-EII 28/2016.CONTRATO GESTION DE SEIS ESCUELAS INFANTILES AYTO VALLADOLID. AÑO 2018. ENERO A AGOSTO DE 2019. LOTE 4</t>
  </si>
  <si>
    <t>SE-EII 28/2016.CONTRATO GESTION DE SEIS ESCUELAS INFANTILES AYTO VALLADOLID. AÑO 2018. ENERO A AGOSTO DE 2019. LOTE 5</t>
  </si>
  <si>
    <t>SE-EII 28/2016.CONTRATO GESTION DE SEIS ESCUELAS INFANTILES AYTO VALLADOLID. AÑO 2018. ENERO A AGOSTO DE 2019. LOTE 6</t>
  </si>
  <si>
    <t>2019 02 9332 213</t>
  </si>
  <si>
    <t>ADJUDICACION CONTRATO SERVIC. MANTENIMIENTO ASCENSOR EDIF. SAN AGUSTIN (ARCHIVO) DEL 01/01 AL 30/06/2018    *MANT.</t>
  </si>
  <si>
    <t>ADJUDICACION CONTRATO SERVICIO MANTENIMIENTO ASCENSORES CASA CONSISTORIAL.  DEL 01/01 AL 30/06/2018  (*MANT.)</t>
  </si>
  <si>
    <t>ADJUDIC. CONTRATO SERVIC. MANTENIM. ASCENSORES EDIF. SAN BENITO; SALA EXPOSIC. Y STA. ANA. 1º SEM./2018 EXP. 62/2016 *MA</t>
  </si>
  <si>
    <t>ADJUDICACION CONTRATO SERVIC. MANTENIM. ASCENSOR EDIF. SALUD LABORAL. DEL 01/01 AL 30/06/2918. EXPTE. 62/2016 (*MANTEN.)</t>
  </si>
  <si>
    <t>2019 09 3341 22799</t>
  </si>
  <si>
    <t>CONTRATO SERVICIO DE DISTRIBUCION COMERCIAL, ALMACENAJE Y CUSTODIA REMANENTES PUBLICACIONES COMERCIALES AYTO. VA 2018-21</t>
  </si>
  <si>
    <t>SISTEMA AUTOMATIZADO PRESTAMO BICICLETAS VALLABICI</t>
  </si>
  <si>
    <t>PRORROGA CONTRATO DE EST. DIURNAS Y TEMP. 1-12-17 A 30-11-19-</t>
  </si>
  <si>
    <t>2019 04 9311 22799</t>
  </si>
  <si>
    <t>CONTRATACION DE APLICACION PARA LA VISUALIZACION DEL PRESUPUESTO GENERAL DEL AYTO.DE VALLADOLID. ANUALIDADES 2018 Y 2019</t>
  </si>
  <si>
    <t>2019 08 1321 22104</t>
  </si>
  <si>
    <t>SUMINISTRO UNIFORMES DE GALA PARA POLICÍA AÑOS 2018 Y 2019. LOTE Nº 1.  EXPEDIENTE 12/2017.</t>
  </si>
  <si>
    <t>SUMINISTRO GORRAS COPY Y CALCETINES VESTUARIO POLICÍA MUNICIPAL. LOTE Nº 2. EXPEDIENTE 12/2017.</t>
  </si>
  <si>
    <t>COMPLEMENTOS VESTUARIO SERVICIO POLICÍA MUNICIPAL. LOTE Nº 3. EXPEDIENTE 12/2017.</t>
  </si>
  <si>
    <t>SUMINISTRO CASCOS PARA EL SERVICIO DE POLICIA MUNICIPAL 2018- 2019. LOTE Nº 4. EXPEDIENTE 12/2017.</t>
  </si>
  <si>
    <t>SUMINISTRO GUANTES PARA EL SERVICIO DE POLICÍA MUNICIPAL. 2018- 2019. LOTE Nº 5. EXPEDIENTE 12/2017.</t>
  </si>
  <si>
    <t>2019 09 4321 22799</t>
  </si>
  <si>
    <t>ADJUDICACION CTO. SERV. PLANIFICACION, CAPTACION, GESTION PATROCINIOS, COLABORACION EVENTOS TURISTICO/CULTURAL 2018/19</t>
  </si>
  <si>
    <t>2019 03 9204 641</t>
  </si>
  <si>
    <t>EVOLUCIÓN DE SISTEMAS DE INFORMACIÓN Y OFICINA DE PROYECTOS (PRIMERA PRÓRROGA)</t>
  </si>
  <si>
    <t>2019 06 3321 22799</t>
  </si>
  <si>
    <t>CONTRATO DE GESTION DE LOS PUNTOS DE PRESTAMO BIBLIOTECARIOS, APOYO A LAS BIBLIOTECAS MUNICIPALES. AÑOS 2018 Y 2019.</t>
  </si>
  <si>
    <t>2019 08 1321 213</t>
  </si>
  <si>
    <t>PRESTACIONES BÁSICAS CONTRATO DE MANT. Y CONSERV  INSTALACIONES TÉRMICAS POLICÍA MUNICIPAL  2018 Y 2019</t>
  </si>
  <si>
    <t>PRESTACIONES  COMPLEMENTARIAS CONTRATO DE MANT. Y CONSERV  INSTALACIONES TÉRMICAS  POLICÍA MUNICIPAL  2018 Y 2019</t>
  </si>
  <si>
    <t>2019 02 1651 213</t>
  </si>
  <si>
    <t>ADJUDICAR LOTE 1 CONTRATO SUMINISTRO LÁMPARAS ALUMBRADO PÚBLICO AÑO 2018 Y PRIMER SEMESTRE AÑO 2019</t>
  </si>
  <si>
    <t>ADJUDICAR LOTE 2 CONTRATO SUMINISTRO LÁMPARAS ALUMBRADO PÚBLICO AÑO 2018 Y PRIMER SEMESTRE AÑO 2019</t>
  </si>
  <si>
    <t>CONTRATO SERVICIOS ORGANIZACION ELEMENTOS DECORATIVOS PLAZA MAYOR Y ARBOL PLAZA ZORRILLA,  NAVIDADES 2017-18 Y 2018-19</t>
  </si>
  <si>
    <t>2019 08 1361 22103</t>
  </si>
  <si>
    <t>SUMINISTRO DE COMBUSTIBLE GASOIL PARA LOS EJERCICIOS 2018 Y 2019. SERVICIO DE EXTINCION DE INCENDIOS</t>
  </si>
  <si>
    <t>2019 07 1631 22103</t>
  </si>
  <si>
    <t>CONCURSO SUMINISTRO DE GASÓLEO PARA LOS AÑOS 2018 Y 2019</t>
  </si>
  <si>
    <t>2019 07 1621 22103</t>
  </si>
  <si>
    <t>2019 07 3111 22103</t>
  </si>
  <si>
    <t>SUMINISTRO GASOLEO PARA VEHICULOS DE SALUD PUBLICA 2018 Y 2019</t>
  </si>
  <si>
    <t>CONTRATO ADQUISICON VESTUARIO LIMPIEZA VIARIA: CHAQUETAS (LOTE 1), FORROS POLAR (LOTE 2)</t>
  </si>
  <si>
    <t>CONTRATO ADQUISICION VESTUARIO SERVICIO LIMPIEZA: CHAQUETAS (LOTE 1), FORROS POLAR (LOTE 2)</t>
  </si>
  <si>
    <t>2019 03 9204 636</t>
  </si>
  <si>
    <t>MANTENIMIENTO HARDWARE, LOTE 2</t>
  </si>
  <si>
    <t>SOPORTE Y MANTENIMIENTO DE LA PLATAFORMA PROXIA</t>
  </si>
  <si>
    <t>PrNegSP - Procedimiento Negociado Sin Publicidad</t>
  </si>
  <si>
    <t>2019 02 1532 204</t>
  </si>
  <si>
    <t>ADJUDICACIÓN CONTRATO ARRENDAMIENTOS VEHÍCULOS PARA SERVICIO ESPACIO PÚBLICO E INFRAESTRUCTURAS LOTE 1</t>
  </si>
  <si>
    <t>2019 10 2312 202</t>
  </si>
  <si>
    <t>2019 08 1321 22103</t>
  </si>
  <si>
    <t>CONTRATO CENTRALIZADO DE SUMINISTRO DE GASOLEO POLICÍA MUNICIPAL. APROBACIÓN GASTO 2018-2019.</t>
  </si>
  <si>
    <t>2019 02 1501 22103</t>
  </si>
  <si>
    <t>ADJUDICACION CONTRATO SUMINISTRO GASÓLEO VEHÍCULOS DE CENTRO MANTENIMIENTO AÑOS 2018 Y 2019 (*MANT.)</t>
  </si>
  <si>
    <t>ADJUDICAR EXPEDIENTE DE CONTRATACIÓN SUMINISTRO GASÓLEO VEHÍCULOS ÁREA DE URBANISMO</t>
  </si>
  <si>
    <t>2019 02 9332 204</t>
  </si>
  <si>
    <t>ADJUDICAR CONTRATO ARRENDAMIENTO VEHICULOS PARA CENTRO MANTENIMIENTO. LOTE 5</t>
  </si>
  <si>
    <t>TALL. DROG.DED.-MONEO(SEP-17- JUN-19)LOTE1 2017-3497.47-2018-10747.44-2019:7249.97- LOTE2:2017-3300 -2018-9900-2019:6600</t>
  </si>
  <si>
    <t>2019 07 1711 22103</t>
  </si>
  <si>
    <t>CONTRATO SUMINISTRO GASÓLEO PARA VEHICULOS SERVICIO DE PARQUES Y JARDINES.</t>
  </si>
  <si>
    <t>2019 06 3261 22103</t>
  </si>
  <si>
    <t>CONTRATO DE SUMINISTRO DE GASOLEO PARA LOS VEHICULOS MUNICIPALES. VEHICULO ADSCRITO A LA CONCEJALIA 2024-FSB</t>
  </si>
  <si>
    <t>2019 08 1361 623</t>
  </si>
  <si>
    <t>LOTE 1: EQUIPOS DE PROTECCION INDIVIDUAL PARA INCENDIOS ESTRUCTURALES Y DE INTERIORES.</t>
  </si>
  <si>
    <t>LOTE 2: EQUIPOS DE PROTECCION CRANEAL PARA LA LUCHA CONTRA INCENDIOS ESTRUCTURALES Y DE INTERIORES</t>
  </si>
  <si>
    <t>LOTE 3: EQUIPOS DE PROTECCION INDIVIDUAL PARA EXTREMIDADES INFERIORES PARA INTERVENCIONES DEL SERVICIO.</t>
  </si>
  <si>
    <t>2019 07 1721 22103</t>
  </si>
  <si>
    <t>SUMINISTRO GASOLEO PARA EL SERV. DE MEDIO AMBIENTE</t>
  </si>
  <si>
    <t>2019 01 9203 22103</t>
  </si>
  <si>
    <t>AUTORIZACIÓN DE CREDITO PARA SUMINISTRO GASOLEO AÑOS 2018 Y 2019, R.I.</t>
  </si>
  <si>
    <t>2019 07 1711 619</t>
  </si>
  <si>
    <t>CONTRATO MEJORA, CONSERVACION Y REPARACION DE AREAS DE JUEGOS INFANTILES DE LA CIUDAD.</t>
  </si>
  <si>
    <t>CONTRATO MEJORA, CONSERVACION Y REPARACION DEL MOBILIARIO URBANO DE LA CIUDAD.</t>
  </si>
  <si>
    <t>CONTRATO MEJORA, CONSERVACION Y REPARACION DE LAS FUENTES PUBLICAS ORNAMENTALES DE LA CIUDAD.</t>
  </si>
  <si>
    <t>2019 03 2314 22799</t>
  </si>
  <si>
    <t>CONTRATO OCIO ALTERNATIVO,  VALLANOCHE, VALLATARDE</t>
  </si>
  <si>
    <t>2019 08 1361 213</t>
  </si>
  <si>
    <t>CONTRATO SERVICIO MANTENIMIENTO Y CONSERVACION INSTALACIONES TERMICAS EDIFICIOS S.E.I.S. LOTE 2. PRESTACIONES BASICAS.</t>
  </si>
  <si>
    <t>CONTRATO SERV. MANTENIMIENTO Y CONSERVACION INSTALACIONES TERMICAS EDIFICIOS S.E.I.S. LOTE 2. PRESTACIONES COMPLEMENTAR.</t>
  </si>
  <si>
    <t>2019 10 2311 22799</t>
  </si>
  <si>
    <t>ADJUDIC SERV.RESTAURACION COMEDOR SOCIAL DE FEBRERO DE 2018 A DICIEMBRE DE 2019- PL 18500 (80 CO,50 CE)-2,53 CO-2,2 CE</t>
  </si>
  <si>
    <t>MANTENIMIENTO HARDWARE LOTE 1</t>
  </si>
  <si>
    <t>ADJUDICACION CONTRATACIÓN DE LA GESTIÓN DEL PROGRAMA BANCO DEL TIEMPO- PREVISTO DE 1 DE MARZO DE 2018 A FEBRERO 2019.</t>
  </si>
  <si>
    <t>2019 07 1621 22700</t>
  </si>
  <si>
    <t>PRORROGA CONTRATO MANTENIMIENTO PLATAFORMAS CONTENEDORES SOTERRADOS DEL 1/3/18 AL 28/2/2019</t>
  </si>
  <si>
    <t>CONTRATO ABIERTO DE SERVICIOS DE MANTENIMIENTO DE LOS PORTALES WEB DEL ÁREA DE CULTURA Y TURISMO</t>
  </si>
  <si>
    <t>TALL FORMATIVOS PREVENCION DE LA INTOLERANCIA EN CENTROS DE EDUCACION SECUNDARIA EN 2019.CURSO 2018-2019.PLAN INMIGRACIO</t>
  </si>
  <si>
    <t>2019 08 1321 22799</t>
  </si>
  <si>
    <t>IMPORTE PRÓRROGA CONTRATO COMUNICACIONES DEL 1 DE ENERO  AL 30 DE ABRIL DE 2019.</t>
  </si>
  <si>
    <t>CONTRATO DE SERVICIOS DE GESTION DE LAS PANTALLAS DE GRAN FORMATO UBICADAS EN LA CIUDAD DE VALLADOLID</t>
  </si>
  <si>
    <t>SE-EII 8/2016.P.S.3. PRORROGA CONTRATO SERVICIO DE GESTION ESCUELA INFANTIL.LOTE 1 MAFALDA Y GUILLE. 2019. 01/01 A 31/08</t>
  </si>
  <si>
    <t>SE-EII 8/2016. P.S.3. PRORROGA CONTRATO SERVICIOS DE GESTION ESCUELA INFANTIL. LOTE 2 PLATERO. 2019. 01/01 A 31/08/2020</t>
  </si>
  <si>
    <t>SE-EII 8/2016. P.S.3. PRORROGA CONTRATO SERVICIO DE GESTION ESCUELA INFANTIL. LOTE 3 EL GLOBO. 2019. 01/01 A 31/08/2020</t>
  </si>
  <si>
    <t>S.E. 72/2017. CONTRATO DE PRESTACION DE ACTIVIDADES DE LA ESCUELA MUNICIPAL DE MUSICA. AÑO 2018 Y ENERO A MAYO DE 2019</t>
  </si>
  <si>
    <t>MAYO A NOVIEMBRE 2019. PRESTACIONES BASICAS CONTRATO MANTENIMIENTO CALEFACCIONES.</t>
  </si>
  <si>
    <t>MAYO A NOVIEMBRE 2019. PRESTACIONES COMPLEMENTARIAS CONTRATO MANTENIMIENTO CALEFACCIONES.</t>
  </si>
  <si>
    <t>MANTENIMIENTO DEL SISTEMA DE INFORMACIÓN DEL PADRÓN MUNICIPAL DE HABITANTES DEL AYUNTAMIENTO DE VALLADOLID</t>
  </si>
  <si>
    <t>2019 07 4312 22606</t>
  </si>
  <si>
    <t>CONTRATO TALLERES CONSUMO EN CENTROS ESCOLARES 2019</t>
  </si>
  <si>
    <t>2019 08 1321 22602</t>
  </si>
  <si>
    <t>EMISIÓN  ESPACIO INFORMATIVO  SOBRE TEMAS DE SEGURIDAD Y MOVILIDAD EN TELEVISION DEL 1 JUNIO  2018 AL 31 DE MAYO 2019.</t>
  </si>
  <si>
    <t>LOTE 1 AYUDA A DOMICILIO. UTE CLECE ONET SERALIA. PROYECTO: AYUDA DOMICILIO (ACUERDO MARCO)</t>
  </si>
  <si>
    <t>LOTE 2. COMIDA A DOMICILIO. SERUNION LINCE ASPRONA. PROYECTO AYUDA A DOMICILIO (ACUERDO MARCO)</t>
  </si>
  <si>
    <t>ARRENDAMIENTO LOCAL EN LA ZONA CENTRO  DESTINADO  CENTRO DE PERSONAS MAYORES DE MAYO 2018 A ABRIL 2020</t>
  </si>
  <si>
    <t>PRORROGA CONTRATO MANT. INSTAL. CALEFACCION C.CONSISTORIAL; IMPRENTA; S. LABORAL Y P. LAS ERAS, DEL 01/01 A 14/06/2019 *</t>
  </si>
  <si>
    <t>PRORROGA CONTRATO MANTENIMIENTO INSTALAC. CALEFACCION Y CLIMATIZACION EDIF. SAN AGUSTIN (ACHIVO) DEL 01/01 A 14/06/19 *M</t>
  </si>
  <si>
    <t>PRORROGA CONTRATO MANTENIMIENTO INSTALACIONES CLIMATIZACION EDIF. SAN AGUSTIN (ARCHIVO), DEL 01/01 A 14/06/2019 (*MANT.</t>
  </si>
  <si>
    <t>PRORROGA CONTRATO MANTENIMIENTO INSTALACIONES CALEFACCION YCLIMATIZACION EDIF. SANTA ANA, DEL 01/01 A 14/06/2019 (*MANT.</t>
  </si>
  <si>
    <t>PRORROGA CONTRATO MANT. INSTAL. AIRE ACONDICIONADO C.CONSISTORIAL; EDIF. S.LABORAL Y P. LAS ERAS, DEL 01/01 A 14/06/19 *</t>
  </si>
  <si>
    <t>REVISIÓN IPC IMPORTE CONTRATO MANTENIMIENTO PLATAFORMAS CONTENEDORES SOTERADOS 1-1 AL 28-2-2019</t>
  </si>
  <si>
    <t>2019 03 9241 22799</t>
  </si>
  <si>
    <t>SERVICIO DE ASESORAMIENTO AL PROCESO DE PRESUPUESTOS PARTICIPATIVOS</t>
  </si>
  <si>
    <t>MANTENIMIENTO Y GESTIÓN ÁREAS WIFI MUNICIPALES</t>
  </si>
  <si>
    <t>ESCUELA DE FORMACIÓN Y ANIMACIÓN JUVENIL SE-PC 76/2017</t>
  </si>
  <si>
    <t>2019 10 2412 22103</t>
  </si>
  <si>
    <t>GASOLEO PARA EL CENTRO DE FORMACION PARA EL EMPLEO-JACINTO BENAVENTE</t>
  </si>
  <si>
    <t>2019 07 1721 633</t>
  </si>
  <si>
    <t>MANTENIMIENTO INTEGRAL RCCAVA (ANUALIDADES 2019  A  2021 INCLS.) .- EXP. VS 3/17</t>
  </si>
  <si>
    <t>PRORROGA CONTRATO MANTENIMIENTO ASCENSOR EDIF. SAN AGUSTIN (ARCHIVO) AÑO 2019. EXPTE. 62/2016 (*MANT.)</t>
  </si>
  <si>
    <t>PRORROGA CONTRATO MANTENIMIENTO ASCENSORES CASA CONSISTORIAL AÑO 2019. EXPTE. 62/2016 (*MANT.)</t>
  </si>
  <si>
    <t>PRORROGA CONTRATO MANTENIMIENTO ASCENSORES EDIF. S. BENITO; SALA EXPOSICIONES Y EDIF. SANTA ANA. AÑO 2019 EXP. 62/2016 *</t>
  </si>
  <si>
    <t>PRORROGA CONTRATO MANTENIMIENTO ASCENSOR EDIF. SALUD LABORAL.  AÑO 2019 - EXPTE. 62/2016 (*MANT.)</t>
  </si>
  <si>
    <t>SE-EII 4/2018. GESTION Y PUESTA EN FUNCIONAMIENTO E.M.I. ""CABALLITO BLANCO"" EN C.P. A.MACHADO.AÑO 2019 Y ENE-AGOSTO 2020</t>
  </si>
  <si>
    <t>2019 06 2315 22799</t>
  </si>
  <si>
    <t>SE-EII 5/2018 TALLERES DIRIGIDOS A ALUMNOS Y AMPAS DE CENTROS ESCOLARES, LOTE 1 ENERO-MAYO 2019</t>
  </si>
  <si>
    <t>SE-EII 5/2018 TALLERES DIRIGIDOS A ALUMNOS Y AMPAS DE CENTROS ESCOLARES, LOTE 2 ENERO-MAYO 2019</t>
  </si>
  <si>
    <t>ADJ.ALQUILER VEHÍCULOS LOTE I (VEHÍC. SEPI)</t>
  </si>
  <si>
    <t>ADJ.ALQUILER VEHÍCULOS LOTE II (VEH.SEPI)</t>
  </si>
  <si>
    <t>2019 06 3232 22799</t>
  </si>
  <si>
    <t>S.E. 6/2016. P.S. 1. PRORROGA DEL CONTRATO DE CONSERVACION ZONAS VERDES. LOTE 1. COLEGIOS. AÑO 2019 Y 01/01 A 22/09/2020</t>
  </si>
  <si>
    <t>S.E. 6/2016.P.S.1.PRORROGA CONTRATO CONSERVACION ZONAS VERDES. LOTE 2.ESCUELAS INFANTILES. AÑO 2019 Y 01/01 A 22/09/2020</t>
  </si>
  <si>
    <t>2019 02 1532 619</t>
  </si>
  <si>
    <t>PRORROGA CONTRATO SERVICIOS CONTROL CALIDAD OBRAS MUNICIPALES (ORG., PLANIFC.,Y COORD.)</t>
  </si>
  <si>
    <t>CONTRATO AUDITORIA EXTERNA PROYECTO 0390_ MOVBIO_2_E COOP. TERRITORIAL EUROPEA (INTERREG V A ESPAÑA PORTUGAL POCTEP)</t>
  </si>
  <si>
    <t>2019 10 2311 22102</t>
  </si>
  <si>
    <t>PRORROGA CTTO SUMINISTRO GAS DE CENTROS DE ACCION SOCIAL DE ENERO A SEPTIEMBRE DE 2019</t>
  </si>
  <si>
    <t>PRORROGA CTTO SUMINISTRO GAS PARA COMEDOR SOCIAL DE ENERO A SEPTIEMBRE 2019.</t>
  </si>
  <si>
    <t>2019 10 2412 22102</t>
  </si>
  <si>
    <t>PRORROGA SUMINISTRO GAS CALEFACCION CFE JACINTO BENAVENTE DE ENERO A SEPTIEMBRE 2019</t>
  </si>
  <si>
    <t>2019 10 2312 22102</t>
  </si>
  <si>
    <t>PRORROGA CTTO SUMINISTRO GAS CPM TRANSFERIDOS DE ENERO A SEPTIEMBRE 2019</t>
  </si>
  <si>
    <t>PRORROGA CTTO SUMINISTRO GAS DE LOS CPM MUNICIPALES DE ENERO A SEPTIEMBRE 2019</t>
  </si>
  <si>
    <t>2019 06 3232 22102</t>
  </si>
  <si>
    <t>EXPTE S.E. 8/2018. PRORROGA CONTRATO SUMINISTRO DE GAS NATURAL. COLEGIOS PUBLICOS. 1 ENERO A 30 SEPTIEMBRE DE 2019</t>
  </si>
  <si>
    <t>2019 06 3321 22102</t>
  </si>
  <si>
    <t>EXPTE S.E. 8/2018. PRORROGA CONTRATO SUMINISTRO DE GAS NATURAL. BIBLIOTECAS PUBLICAS. 1 ENERO A 30 SEPTIEMBRE 2019</t>
  </si>
  <si>
    <t>2019 06 3231 22102</t>
  </si>
  <si>
    <t>EXPTE S.E. 8/2018. PRORROGA CONTRATO SUMINISTRO GAS NATURAL. ESCUELAS INFANTILES. 1 DE ENERO A 30 DE SEPTIEMBRE DE 2019</t>
  </si>
  <si>
    <t>2019 07 1621 22102</t>
  </si>
  <si>
    <t>PRORROGA CONTRATO SUMINISTRO GAS NATURAL OCTUBRE 2018 - SEPTIEMBRE 2019</t>
  </si>
  <si>
    <t>2019 07 4312 22102</t>
  </si>
  <si>
    <t>PRORROGA SUMINISTRO GAS NATURAL OMIC -ENERO A SEPTIEMBRE 2019-</t>
  </si>
  <si>
    <t>PRORROGA CONTRATO SERVICIOS AUDIOVISUALES</t>
  </si>
  <si>
    <t>2019 10 2312 22606</t>
  </si>
  <si>
    <t>PRORROGA CTTO DEL SERVICIO DE ALOJAMIENTO EN REGIMEN PENSIÓN COMPLETA DEL ALUMNADO DE CURSOS  COOPERACION TECNICA 2019</t>
  </si>
  <si>
    <t>PRORROGA CTTO SERVIC TELEASISTENCIA 2019 (A.MARCO) 2020  Y HASTA 30-JUNIO 2021</t>
  </si>
  <si>
    <t>2019 08 1321 22102</t>
  </si>
  <si>
    <t>CONSUMO GAS DEPENDENCIAS POLICÍAMUNICIPAL DEL 1 DE ENERO AL 30 DE SEPTIEMBRE DE 2019.</t>
  </si>
  <si>
    <t>2019 08 1361 22102</t>
  </si>
  <si>
    <t>CONSUMO DE GAS NATURAL PARA LOS TRES PRIMEROS TRIMESTRES DE 2019. SERVICIO DE EXTINCION DE INCENDIOS, SALVAMENTO Y P. C.</t>
  </si>
  <si>
    <t>S.E. 3/2018.CONTRATACION DEL PROGRAMA ABSENTISMO ESCOLAR EN EL AYUNTAMIENTO DE VALLADOLID. ANO 2019. ENERO A AGOSTO 2020</t>
  </si>
  <si>
    <t>S.E. 24/2018. CONTRATO GESTION DE LA ESCUELA DE FAMILIAS. CURSO 2018/2019. PERIODO 01/01/2019 A 31/05/2019.</t>
  </si>
  <si>
    <t>2019 07 4312 22799</t>
  </si>
  <si>
    <t>SERVICIO DE COORDINACION PARALA PUESTA EN MARCHA DEL MERCADO ECOLOGICO DE VALLADOLID</t>
  </si>
  <si>
    <t>2019 07 1701 22102</t>
  </si>
  <si>
    <t>CONSUMO BIOMASA 2018 A 2026.-</t>
  </si>
  <si>
    <t>2019 07 1621 22799</t>
  </si>
  <si>
    <t>PRORROGA CONTRATO EXPLOTACIÓN PUNTO LIMPIO C/ LAGUNAS DE VILLAFÁFILA 1-10-18 AL 30-09-2019</t>
  </si>
  <si>
    <t>CONTRATO DE SUMINISTRO DE INSTALACIONES ELECTRICAS PROVISIONALES PARA LAS ACTIVIDADES DEL AREA DE CULTURA Y TURISMO</t>
  </si>
  <si>
    <t>CONTRATO RETIRADA VEHÍCULOS. 2019, + DE 1 DE ENERO A 24 SEP. 2020. EXP. 10/2018. SEASM.</t>
  </si>
  <si>
    <t>2019 01 9201 22799</t>
  </si>
  <si>
    <t>PRÓRROGA CONTRATO REALIZACIÓN, EMISIÓN, GRABACIÓN SESIONES PLENARIAS Y OTROS EVENTOS, AÑO 2019 Y HASTA JUNIO 2010</t>
  </si>
  <si>
    <t>2019 03 9204 22700</t>
  </si>
  <si>
    <t>LIMPIEZA DEL CENTRO DE DIFUSIÓN TECNOLÓGICA (CDIT)</t>
  </si>
  <si>
    <t>2019 02 9332 22102</t>
  </si>
  <si>
    <t>PRORROGA CONTRATO GAS NATURAL EDIFICIOS MUNICIPALES AÑO 2019  (*MANTENIMIENTO)</t>
  </si>
  <si>
    <t>2019 03 9241 22102</t>
  </si>
  <si>
    <t>SUMINISTRO GAS CENTROS PARTICIPACIÓN CIUDADANA</t>
  </si>
  <si>
    <t>2019 04 2411 22799</t>
  </si>
  <si>
    <t>SEGUNDA CONVOCATORIA CONTRATO DE CESION DE DATOS, PROYECTO REMOURBAN. ANUALIDADES 2019 Y 2020 (LOTES I Y II).</t>
  </si>
  <si>
    <t>SEGUNDA CONVOCATORIA CONTRATO DE CESION DE DATOS, PROYECTO REMOURBAN. ANUALIDADES 2019 Y 2020 (LOTE I).</t>
  </si>
  <si>
    <t>SEGUNDA CONVOCATORIA CONTRATO DE CESION DE DATOS, PROYECTO REMOURBAN. ANUALIDADES 2019 Y 2020 (LOTE II).</t>
  </si>
  <si>
    <t>2019 07 1711 610</t>
  </si>
  <si>
    <t>CONSERVACION Y MEJORA DE PARQUES Y JARDINES ZONAS CENTRO Y NORTE DE LA CIUDAD, LOTE 1 (CENTRO)</t>
  </si>
  <si>
    <t>CONSERVACION Y MEJORA DE PARQUES Y JARDINES ZONAS CENTRO Y NORTE DE LA CIUDAD, LOTE 2 (NORTE)</t>
  </si>
  <si>
    <t>2019 07 1711 22799</t>
  </si>
  <si>
    <t>PRESTACIONES BÁSICAS MANTENIMIENTO Y CONSERVACIÓN INSTALACIONES TÉRMICAS POLICÍA DEL 1 DE MAYO AL 30 DE NOV.. DE 2019</t>
  </si>
  <si>
    <t>PRESTACIONES COMPLEMENTARIAS, MANTEN.  Y CONSERVACIÓN INSTALACIONES TÉRMICAS POLICÍA DEL 1 DE MAYO AL 30 DE NOV. DE 2019</t>
  </si>
  <si>
    <t>2019 08 1361 633</t>
  </si>
  <si>
    <t>2019 03 9231 22799</t>
  </si>
  <si>
    <t>CONTRATO SERVICIO ATENCION TELEFONICA 010</t>
  </si>
  <si>
    <t>CONTRAT. SERV. DATOS USO VEH. ELÉCTRICOS Y PUNTOS RECARGA PARA FLOTAS Y ESTABLEC. COMERC. EN VA-PROYECTO REMOURBAN (1ª)</t>
  </si>
  <si>
    <t>ADJUDICACION SERV PROMOCION DEL ENVEJECIMIENTO ACTIVO Y LA ANIMACION SOCIOCULTURAL EN CPMS MPALES DE ENERO A AGOSTO 2019</t>
  </si>
  <si>
    <t>ADJUD SERV PROMOCION DEL ENVEJECIMIENTO ACTIVO Y LA ANIMACION SOCIOCULTURAL EN CPMS TRANSFERIDOS DE ENERO A AGOSTO 2019</t>
  </si>
  <si>
    <t>SERV.DE ACCION SOCIAL COMUNITARIA Y PROMOC SOLIDARIDAD EN CEAS DE ENERO A AGOSTO 2019. ADJUDICACION CLECE.</t>
  </si>
  <si>
    <t>2019 08 1341 22103</t>
  </si>
  <si>
    <t>SUMINISTRO GASOLINA 95ª PARA VEHÍCULOS DEL CENTRO DE MOVILIDAD URBANA</t>
  </si>
  <si>
    <t>2019 10 2311 22104</t>
  </si>
  <si>
    <t>CONTRATO SUMINISTRO VESTUARIO 2019. LOTE 1:120,90 Y LOTE 2: 70,66</t>
  </si>
  <si>
    <t>CONTRATO SUMINISTRO VESTUARIO 2019. LOTE 3</t>
  </si>
  <si>
    <t>2019 10 2312 22104</t>
  </si>
  <si>
    <t>VESTUARIO 2019 CPM TRANSFERIDOS,LOTE 1: 302,26 LOTE 2: 176,66</t>
  </si>
  <si>
    <t>VESTUARIO 2019 CPM TRANSFERIDOS,LOTE 3</t>
  </si>
  <si>
    <t>VESTUARIO 2019 CPM SIN TRANSFERIR,LOTE 1: 120,90 Y LOTE 2: 70,66</t>
  </si>
  <si>
    <t>VESTUARIO 2019 CPM SIN TRANSFERIR,LOTE 3</t>
  </si>
  <si>
    <t>2019 07 4312 22104</t>
  </si>
  <si>
    <t>2019 LOTES 1, 2, 5 Y 6 SUMINISTRO VESTUARIO PERSONAL CONSUMO (L1) 2.485,27 + (L2) 1.580,08 + (L5) 764,72 + (L6) 808,28</t>
  </si>
  <si>
    <t>2019 LOTES 3 Y 4 SUMINISTRO VESTUARIO PERSONAL CONSUMO  (L3) 1.923,90 + (L4) 669,74</t>
  </si>
  <si>
    <t>2017 LOTES 1, 2, 5 Y 6 SUMINISTRO VESTUARIO PERSONAL CONSUMO (L1) 2.757,30 + (L2) 1.890,25 + (L5) 879,43 + (L6) 965,58</t>
  </si>
  <si>
    <t>2017 LOTES 3 Y 4  SUMINISTRO VESTUARIO PERSONAL CONSUMO (L3) 2.116,29 +  (L4) 669,74</t>
  </si>
  <si>
    <t>2019 06 3232 22700</t>
  </si>
  <si>
    <t>EXPTE 13/2016. CONTRATO CENTRALIZADO LIMPIEZA. LOTE 13. COLEGIOS PÚBLICOS. PRÓRROGA AÑO 2019</t>
  </si>
  <si>
    <t>EXPTE 13/2016. CONTRATO CENTRALIZADO LIMPIEZA. LOTE 14. COLEGIOS PÚBLICOS. PRÓRROGA AÑO 2019</t>
  </si>
  <si>
    <t>EXPTE 13/2016. CONTRATO CENTRALIZADO LIMPIEZA. LOTE 15. COLEGIOS PÚBLICOS. PRÓRROGA AÑO 2019</t>
  </si>
  <si>
    <t>2019 06 3231 22700</t>
  </si>
  <si>
    <t>EXPTE 13/2016. CONTRATO CENTRALIZADO LIMPIEZA. LOTE 18. ESCUELAS INFANTILES. PRÓRROGA AÑO 2019</t>
  </si>
  <si>
    <t>2019 06 3321 22700</t>
  </si>
  <si>
    <t>EXPTE 13/2016. CONTRATO CENTRALIZADO LIMPIEZA. LOTE 17. BIBLIOTECAS PÚBLICAS. PRÓRROGA AÑO 2019</t>
  </si>
  <si>
    <t>2019 06 3261 22700</t>
  </si>
  <si>
    <t>EXPTE 13/2016. CONTRATO CENTRALIZADO LIMPIEZA. LOTE 17. ESCUELA MUNICIPAL DE MÚSICA. PRÓRROGA AÑO 2019</t>
  </si>
  <si>
    <t>2019 02 9332 22700</t>
  </si>
  <si>
    <t>PRORROGA CONTRATO SERVICIO MANTENIMIENTO LIMPIEZA CASA CONSISTORIAL.  AÑO 2019  (*MANT.)</t>
  </si>
  <si>
    <t>PRORROGA CONTRATO SERVICIO MANTENIMIENTO LIMPIEZA PARQUE LAS ERAS.  AÑO 2019  (*MANT.)</t>
  </si>
  <si>
    <t>PRORROGA CONTRATO SERVICIO MANTENIMIENTO LIMPIEZA EDIF. SAN BENITO  (*MANT.)</t>
  </si>
  <si>
    <t>PRORROGA CONTRATO SERVICIO MANTENIMIENTO LIMPIEZA EDIF. SANTA ANA.  AÑO 2019  (*MANT.)</t>
  </si>
  <si>
    <t>PRORROGA CONTRATO SERVICIO MANTENIMIENTO LIMPIEZA NAVE SOTO DE MEDINILLA.  AÑO 2019  (*MANT.)</t>
  </si>
  <si>
    <t>PRORROGA CONTRATO SERVICIO MANTENIMIENTO LIMPIEZA EDIF. SAN AGUSTIN (ARCHIVO).  AÑO 2019  (*MANT.)</t>
  </si>
  <si>
    <t>PRORROGA CONTRATO SERVICIO MANTENIMIENTO LIMPIEZA EDIF. SALUD LABORAL.  AÑO 2019  (*MANT.)</t>
  </si>
  <si>
    <t>PRORROGA CONTRATO SERVICIO MANTENIMIENTO LIMPIEZA CENTRO MEDICO C/ FLOR, 10.  AÑO 2019  (*MANT.)</t>
  </si>
  <si>
    <t>2019 10 2412 22700</t>
  </si>
  <si>
    <t>PRORROGA CTTO LIMPIEZA. CENTRO FORMACION PARA EL EMPLEO-OSGA-2019</t>
  </si>
  <si>
    <t>PRÓRROGA SUSPENSIÓN CONTRATO SEÑALIZACIÓN LOTE 2 (01-01-2019/07-07-2019)</t>
  </si>
  <si>
    <t>2019 03 9204 22100</t>
  </si>
  <si>
    <t>SUMINISTRO ENERGÍA ELÉCTRICA EDIFICIO CDIT (ENRIQUE IV)</t>
  </si>
  <si>
    <t>2019 02 1651 22100</t>
  </si>
  <si>
    <t>PRÓRROGA CONTRATO SUMINISTRO ENERGÍA ELÉCTRICA</t>
  </si>
  <si>
    <t>2019 07 4312 22100</t>
  </si>
  <si>
    <t>PRÓRROGA CONTRATO SUMINISTRO ENERGÍA ELÉCTRICA ENERO - DICIEMBRE 2019</t>
  </si>
  <si>
    <t>2019 03 9241 22100</t>
  </si>
  <si>
    <t>PRÓRROGA CONTRATO ENERGÍA ELÉCTRICA PARTICIPACIÓN CIUDADANA</t>
  </si>
  <si>
    <t>2019 03 2314 22100</t>
  </si>
  <si>
    <t>PRÓRROGA CONTRATO ENERGÍA ELÉCTRICA PARA EL ESPACIO JOVEN</t>
  </si>
  <si>
    <t>2019 10 2412 22100</t>
  </si>
  <si>
    <t>PRORROGA CONTRATO SUMINISTRO DE ENERGIA ELECTRICA EN CENTRO DE FORMACIÓN JACIENTO BENAVENTE DEL 1/1 AL 31/12/2019</t>
  </si>
  <si>
    <t>2019 02 9332 22100</t>
  </si>
  <si>
    <t>PRORROGA CONTRATO SUMINISTRO ENERGIA ELECTRICA EDIF. MUNICIPALES DEPENDIENTES DEL AREA DE URBANISMO. AÑO 2019 (*MANTEN.)</t>
  </si>
  <si>
    <t>2019 08 1341 22100</t>
  </si>
  <si>
    <t>ENERGÍA ELÉCTRICA 2019</t>
  </si>
  <si>
    <t>PRÓRROGA SUSPENSIÓN CONTRATO SEÑALIZACIÓN LOTE 1 (01-01-2019/07-07-2019)</t>
  </si>
  <si>
    <t>PRÓRROGA SUSPENSIÓN CONTRATO SEÑALIZACIÓN - SEGURIDAD Y SALUD (01-01-2019/07-07-2019)</t>
  </si>
  <si>
    <t>PRÓRROGA SUSPENSIÓN CONTRATO SEÑALIZACIÓN - CONTROL DE CALIDAD - (01-01-2019/07-07-2019)</t>
  </si>
  <si>
    <t>2019 10 2311 22100</t>
  </si>
  <si>
    <t>PRORROGA CONTRATO SUMINISTRO DE ENERGIA ELECTRICA PARA CEAS 1/1 A 31/12/2019</t>
  </si>
  <si>
    <t>PRORROGA CONTRATO SUMINISTRO DE ENERGIA ELECTRICA PARA COMEDOR SOCIAL DEL 1/1 AL 31/12/2019</t>
  </si>
  <si>
    <t>2019 10 2312 22100</t>
  </si>
  <si>
    <t>PRORROGA CONTRATO SUMINISTRO DE ENERGIA ELECTRICA DE 1/1 AL 31/12/2019 EN CPM TRANSFERIDOS POR JCYL</t>
  </si>
  <si>
    <t>PRORROGA CONTRATO SUMINISTRO ENERGÍA ELECTRICA EN CPM MUNICIPALES DEL 1/1 AL 31/12/2019</t>
  </si>
  <si>
    <t>2019 09 3341 22700</t>
  </si>
  <si>
    <t>CONTRATO SERVICIO  LIMPIEZA CÚPULA DEL MILENIO 2019</t>
  </si>
  <si>
    <t>2019 08 1361 22700</t>
  </si>
  <si>
    <t>CONTRATO DE SERVICIO DE LIMPIEZA PARA PARQUES DE LAS ERAS Y CANTERAC DEL S.E.I.S. Y P.C.. EJERCICIO 2019. LOTE NUMERO 11</t>
  </si>
  <si>
    <t>2019 10 2312 22700</t>
  </si>
  <si>
    <t>PRORROGA LIMPIEZA L 7.SERV INICIATIVAS SOCIALES.CPMS TRANSFERIDOS-OSGA-AÑO 2019-PROYECTO TRASF CPMS Y COMEDOR</t>
  </si>
  <si>
    <t>2019 10 2311 22700</t>
  </si>
  <si>
    <t>CTTO LIMPIEZA-LOTE 8 INTERV SOCIAL. COMEDOR SOCIAL.PROY TRANSF CPMS Y COMEDOR</t>
  </si>
  <si>
    <t>CTTO LIMPIEZA LOTE 8 SERV INTERVENCION SOCIAL. CEAS AÑO 2019 - ILUNION</t>
  </si>
  <si>
    <t>PRORROGA CTTO LIMPIEZA-LOTE 7 SERVICIO DE INICIATIVAS SOCIALES: CPMS MPALES-SERV OSGA-AÑO 2019</t>
  </si>
  <si>
    <t>2019 07 1711 22700</t>
  </si>
  <si>
    <t>PRORROGA CONTRATO LIMPIEZA DE VESTUARIOS DEL SERVICIO DE PARQUES Y JARDINES.</t>
  </si>
  <si>
    <t>2019 07 1721 22700</t>
  </si>
  <si>
    <t>PRORROGA CONTRATO SERV. .LIMPIEZA INSTALACIONES CENTRO MUNICIPAL DE ACUSTICA 2019.</t>
  </si>
  <si>
    <t>2019 04 2411 22700</t>
  </si>
  <si>
    <t>PRÓRROGA CONTRATO SERVICIO LIMPIEZA INSTALACIONES AGENCIA DE INNOVACION 2019</t>
  </si>
  <si>
    <t>PRORROGA CONTRATO LIMPIEZA DEPENDENCIAS DEL SERVICIO DE LIMPIEZA EJERCICIO 2019</t>
  </si>
  <si>
    <t>2019 07 1631 22700</t>
  </si>
  <si>
    <t>PRORROGA CONTRATO LIMPIEZA DEPENDENCIAS DEL S. LIMPIEZA VIARIA EJERCICIO 2019</t>
  </si>
  <si>
    <t>2019 08 1321 22700</t>
  </si>
  <si>
    <t>PRÓRROGA 1ª CONTRATO  LIMPIEZA EDIFICIOS MUNICIPALES ( DEL 1 DE ENERO AL 31 DICIEMBRE 2019) EXPTE 13/2016, LOTE 5.</t>
  </si>
  <si>
    <t>PRORROGA CONTRATO SERV. LIMPIEZA DEL CENTRO DE ATENCION AL INMIGRANTE-(PROY.GASTOS)</t>
  </si>
  <si>
    <t>2019 08 1321 22100</t>
  </si>
  <si>
    <t>IMPORTE PRÓRROGA CONTRATO PERIODO ENERO-DICIEMBRE 2019</t>
  </si>
  <si>
    <t>2019 07 3111 22100</t>
  </si>
  <si>
    <t>PRÓRROGA CONTRATO SUMINISTRO ENERGÍA ELECTRICA ENERO-DICIEMBRE 2019</t>
  </si>
  <si>
    <t>2019 07 1711 22100</t>
  </si>
  <si>
    <t>PRÓRROGA CONTRATO SUMINISTRO ENERGÍA ELÉCTRICA ENERO - DICIEMBRE 2019 PARA PARQUES Y JARDINES</t>
  </si>
  <si>
    <t>2019 07 1721 22100</t>
  </si>
  <si>
    <t>ENERGIA ELÉCTRICA SERVICIO MEDIO AMBIENTE AÑO 2019</t>
  </si>
  <si>
    <t>2019 07 1621 22100</t>
  </si>
  <si>
    <t>PRORROGA CONTRATO SUMINISTRO ENERGIA ELECTRICA EJERCICIO 2019, SERVICIO LIMPIEZA</t>
  </si>
  <si>
    <t>2019 07 1631 22100</t>
  </si>
  <si>
    <t>PRORROGA SUMINISTRO ENERGIA ELECTRICA EJERCICIO 2019, S. LIMPIEZA VIARIA</t>
  </si>
  <si>
    <t>2019 07 1701 22100</t>
  </si>
  <si>
    <t>PRÓRROGA CONTRATO SUMINISTRO ENERGÍA ELÉCTRICA -ENERO A DICIEMBRE 2019-</t>
  </si>
  <si>
    <t>2019 06 3232 22100</t>
  </si>
  <si>
    <t>PRORROGA SUMINISTRO DE ENERGIA ELECTRICA EN COLEGIOS PUBLICOS DEPENDIENTES DEL SERVICIO DE EDUCACION. AÑO 2019</t>
  </si>
  <si>
    <t>2019 06 3321 22100</t>
  </si>
  <si>
    <t>PRORROGA SUMINISTRO DE ENERGIA ELECTRICA EN BIBLIOTECAS PUBLICAS DEPENDIENTES DEL SERVICIO DE EDUCACION. AÑO 2019</t>
  </si>
  <si>
    <t>2019 06 3231 22100</t>
  </si>
  <si>
    <t>PRORROGA SUMINISTRO DE ENERGIA ELECTRICA EN ESCUELAS INFANTILES DEPENDIENTES DEL SERVICIO DE EDUCACION. AÑO 2019</t>
  </si>
  <si>
    <t>2019 09 4321 22100</t>
  </si>
  <si>
    <t>CONTRATO SUMINISTRO ENERGIA ELECTRICA PARA ALBERGUE PEREGRINOS Y PANTALLA PLAZA ALBERTO FERNANDEZ. ENERO-DICIEMBRE 2019</t>
  </si>
  <si>
    <t>2019 09 3341 22100</t>
  </si>
  <si>
    <t>CONTRATO SUMINISTRO ENERGIA ELECTRICA PARA LA CUPULA DEL MILENIO. ENERO-DICIEMBRE 2019</t>
  </si>
  <si>
    <t>2019 08 1361 22100</t>
  </si>
  <si>
    <t>PRORROGA CONTRATO SUMINISTRO DE ENERGIA ELECTRICA PARA EL EJERCICIO 2019</t>
  </si>
  <si>
    <t>2019 04 2411 22100</t>
  </si>
  <si>
    <t>PRORROGA DEL CONTRATO DE SUMINISTRO DE ELECTRICIDAD DE LA AGENCIA DE INNOVACION PARA EL AÑO 2019</t>
  </si>
  <si>
    <t>2019 01 9205 22100</t>
  </si>
  <si>
    <t>PRORROGA CONTRATO SUMINISTRO ENERGÍA ELÉCTRICA A IMPRENTA PERÍODO ENERO A DICIEMBRE 2019</t>
  </si>
  <si>
    <t>2019 06 3232 22104</t>
  </si>
  <si>
    <t>VESTUARIO ROPA DE TRABAJO Y COMPLEMENTOS PERSONAL DEL SERVICIO DE EDUCACION. AÑO 2019 LOTE 1. PANTALONES</t>
  </si>
  <si>
    <t>VESTUARIO ROPA DE TRABAJO Y COMPLEMENTOS PERSONAL DEL SERVICIO DE EDUCACION. AÑO 2019 LOTE 2. BLUSAS Y CAMISAS</t>
  </si>
  <si>
    <t>2019 03 9241 22104</t>
  </si>
  <si>
    <t>VESTUARIO. LOTE 1: 1.934,45 EUROS; LOTE 2: 3.500,58 EUROS</t>
  </si>
  <si>
    <t>VESTUARIO. LOTE 3: 2.462,59 EUROS</t>
  </si>
  <si>
    <t>EXPEDIENTE 17/2017. CONTRATO DE VESTUARIO. LOTE 1</t>
  </si>
  <si>
    <t>EXPEDIENTE 17/2017. CONTRATO DE VESTUARIO. LOTE 2</t>
  </si>
  <si>
    <t>2019 01 9203 22104</t>
  </si>
  <si>
    <t>SUMINISTRO VESTUARIO ALMACEN INVIERNO-VERANO (LOTE 1-2-5-6) AÑO 2019, R.I.</t>
  </si>
  <si>
    <t>SUMINISTRO CALZADO ALMACEN INVIERNO-VERANO (LOTE 3), AÑO 2019, R.I.</t>
  </si>
  <si>
    <t>SE/23 2018 CONTRATO DE SERVICIO DE CELADURIA PARA EL CENTRO MUNICIPAL DE IGUALDAD AÑO 2019. LOTE 2</t>
  </si>
  <si>
    <t>CONTRATO DE SERVICIO DE MANTENIMIENTO DE LA CLIMATIZACION Y LAS INSTALACIONES ELECTRICAS DE LA CUPULA DEL MILENIO. 18-19</t>
  </si>
  <si>
    <t>SE 22/2018 GESTIÓN DE ACTIVIDADES EXTRAESCOLARES TECNOLOGICAS PARA EL CURSO 2018 2019. 1 ENERO A 30 JUNIO 2019.</t>
  </si>
  <si>
    <t>SE 38/2018. TALLERES DE ROBOTICA EDUCATIVA DURANTE EL CURSO 2018/2019. ENERO A MAYO DE 2019</t>
  </si>
  <si>
    <t>SERVICIO DE CELADURIA DE ENERO A JULIO DE 2019 CPM TRANSFERIDOS, LOTE 1.</t>
  </si>
  <si>
    <t>SERVICIOS DE CELADURIA DE ENERO A JULIO DE 2019 CPM , LOTE 1.</t>
  </si>
  <si>
    <t>REAJUSTE PRESUPUESTARIO SERVICIO DE CELADURIA EN CPM TRANSFERIDOS DE ENERO A JULIO DE 2019.</t>
  </si>
  <si>
    <t>REAJUSTE PRESUPUESTARIO SERVICIO DE CELADURIA EN CPMS MPALES DE ENERO A JULIO DE 2019.</t>
  </si>
  <si>
    <t>REAJUSTE PRESUPUESTARIO ADJUDICACION SER.CELADURIA EN COMEDOR SOCIAL DE ENERO A JULIO 2019.</t>
  </si>
  <si>
    <t>REAJUSTE PRESUPUESTARIO ADJUDICACION SERV.CELADURIA EN CENTROS DE ACCION SOCIAL-DE ENERO A JULIO 2019.</t>
  </si>
  <si>
    <t>2019 10 2412 22799</t>
  </si>
  <si>
    <t>SERVICIO DE CELADURIA DE ENERO A JULIO  2019  DEL JACINTO BENAVENTE DEL CENTRO DE FORMACION PARA EL EMPLEO.</t>
  </si>
  <si>
    <t>REAJUSTE PRESUPUESTARIO SERV.CELADURIA EN CENTRO DE FORMACION PARA EL EMPLEO DE ENERO A JULIO DE 2019.</t>
  </si>
  <si>
    <t>SERVICIO DE CELADURIA PARA  INTERVENCION SOCIAL DE 1 ENERO A 31 JULIO  (CTTO 1 AÑO) LOTE 2.</t>
  </si>
  <si>
    <t>SERVICIO CELADURIA EN COMEDOR SOCIAL/PROYECTO (INTERVENCION SOCIAL) DEL 1 ENERO A 31 JULIO (CTTO 1 AÑO) LOTE 2.</t>
  </si>
  <si>
    <t>ASIGNACION PROY CONSTRUYENDO MI FUTURO AL SERV ACC SOCIAL COMUNITARIA Y PROMOC SOLIDARIDAD EN CEAS ENERO-AGOSTO 2019</t>
  </si>
  <si>
    <t>2019 01 9206 22706</t>
  </si>
  <si>
    <t>PRÓRROGA CONTRATO GUARDA, CUSTORDIA, LOGÍSTICA Y APOYO A CONSULTAS 1 ENERO A 25 SEPTIEMBRE 2019 - ARCHIVO -</t>
  </si>
  <si>
    <t>CONTRATACION DEL PROGRAMA PREVENCION DEL CONSUMO DE ALCOHOL Y CANNABIS EN ZONAS DE OCIO DE VALLADOLID PARA 2019 Y 2020</t>
  </si>
  <si>
    <t>PRORROGA CONTRATO GESTION INTEGRAL DEL ESPACIO JOVEN</t>
  </si>
  <si>
    <t>SE-23/2018 CONTRATO DE SERVICIO DE CELADURIA PARA LOS COLEGIOS PUBLICOS DE VALLADOLID AÑO 2019. LOTE 1</t>
  </si>
  <si>
    <t>TALL.Y ACTIV. DE SENSIBILIZACION S/ INMIGRACION- L1 EN CENTROS ESCOLARES 1720- L2 EN CEAS 3050- DE ENERO A SEPTIEMBRE.</t>
  </si>
  <si>
    <t>TALLERES SENSIBILIZACION EN CENTROS ESCOLARES-L1: ACCESIBILIDAD 2435 - ENERO A SEPTIEMBRE</t>
  </si>
  <si>
    <t>2019 03 9241 213</t>
  </si>
  <si>
    <t>CONTRATO DE MANTENIMIENTO LOTE 1 CLIMATIZACIÓN</t>
  </si>
  <si>
    <t>CONTRATO DE MANTENIMIENTO LOTE 2 ELECTRÓGENOS</t>
  </si>
  <si>
    <t>CONTRATO DE MANTENIMIENTO LOTE 3 ASCENSORES</t>
  </si>
  <si>
    <t>CONTRATO DE MANTENIMIENTO LOTE 4 EXTINTORES</t>
  </si>
  <si>
    <t>2019 03 9241 22700</t>
  </si>
  <si>
    <t>CONTRATO DE MANTENIMIENTO LOTE 5 LIMPIEZA ZONAS VERDES</t>
  </si>
  <si>
    <t>CONTRATO DE MANTENIMIENTO LOTE 6 DESINSECTACIÓN</t>
  </si>
  <si>
    <t>CONTRATO DE MANTENIMIENTO LOTE 7 ALARMAS</t>
  </si>
  <si>
    <t>2019 02 1512 619</t>
  </si>
  <si>
    <t>ADJ. CONSERV., REPARAC. Y REFORM. INFRAESTRUC.VIARIAS MUNICIIPIO VALLAD. LOTE I PARTICIPATIVAS</t>
  </si>
  <si>
    <t>2019 04 3121 22706</t>
  </si>
  <si>
    <t>Analisis Clinicos desde Enero a Junio 2019 por Prorroga contrato para Departamento de Prevencion y Salud Laboral</t>
  </si>
  <si>
    <t>PRORROGA CONTRATO EXPLOTACIÓN PUNTO LIMPIO AVDA DEL MUNDIAL DEL 1/11/18 AL 31/10/2019</t>
  </si>
  <si>
    <t>CONEXIÓN REDUNDANTE A INTERNET. LOTE Nº 1</t>
  </si>
  <si>
    <t>TALLERES EDUCATIVOS SOBRE COMERCIO JUSTO EN LOS CENTROS ESCOLARES EN VALLADOLID.DE ENERO A 31 MAYO DE 2019.</t>
  </si>
  <si>
    <t>COMPLEMENTO TALL FORMATIVOS PREVENCION INTOLERENCIA Y DELITOS DE ODIO EN CENTR EDUCATIVOS EDUCA SECUNDARIA 18-19.P.INMIG</t>
  </si>
  <si>
    <t>2019 06 3232 213</t>
  </si>
  <si>
    <t>SE 8/2016. P.S. 1. PRORROGA CONTRATO MANTENIMIENTO DE ASCENSORES EN COLEGIOS PUBLICOS. AÑO 2019 Y 01/01 AL 10/11/2020.</t>
  </si>
  <si>
    <t>SE 8/2016. P.S. 1. PRORROGA MANTENIMIENTO ASCENSORES COLEGIOS PUBLICOS. EMM Y LA COMETA. AÑO 2019 Y 01/01 AL 10/11/2020.</t>
  </si>
  <si>
    <t>ADJUDICAR EXPTE. CONTRATO SUMINISTRO GASOLINA 95º PARA VEHÍCULOS URBANISMO Y MANTENIMIENTO</t>
  </si>
  <si>
    <t>IMPORTE SUMINISTRO GASOLINA 95º VEHÍCULOS POLICÍA EJERCICIOS 2019 Y 2020.</t>
  </si>
  <si>
    <t>SUMINISTRO DE GASOLINA PARA EL SERVICIO DE PARQUES Y JARDINES.</t>
  </si>
  <si>
    <t>SERVICIO CONSULTORIA Y ASISTENCIA TECNICA CANDIDATURA CIUDAD DE VALLADOLID RED UNESCO CATEGORIA CINE 2019 LOTE 1</t>
  </si>
  <si>
    <t>SERVICIO CONSULTORIA Y ASISTENCIA TECNICA CANDIDATURA CIUDAD DE VALLADOLID RED UNESCO CATEGORIA CINE 2019 LOTE  2</t>
  </si>
  <si>
    <t>ADJUDICACION SUMINISTRO GASOLINA 95º VEHICULOS DEL SERVICIO DE SALUD Y CONSUMO -AÑOS 2019 y 2020-</t>
  </si>
  <si>
    <t>SUMINISTRO GASOLINA PARA VEHICULOS Y MAQUINARIA SERVICIO LIMPIEZA VIARIA, EJERCICIOS 2019 Y 2020</t>
  </si>
  <si>
    <t>CONTRATO SUMINISTRO GASOLINA PARA MAQUINARIA JARDINERIA Y CONSER.ESPACIO NATURALES-CENTRO FORM PARA EL EMPLEO 2019-2020</t>
  </si>
  <si>
    <t>AMPLIACION CONTRATO SERVICIO DE COMIDAS A DOMILIO-DURACION AÑO 2019: 68571- AÑO 2020 DE ENERO AL 19 DE FEBRERO: 8571</t>
  </si>
  <si>
    <t>AMPLIACION CONTRATO AYUDA A DOMICILIO-DURACION: AÑO 2019:1085714-AÑO 2020 DE ENERO AL 11 DE FEBRERO: 135714</t>
  </si>
  <si>
    <t>LIMPIEZA DE CENTROS DEL SERVICIO DE PARTICIPACIÓN CIUDADANA Y JUVENTUD. LOTE 2</t>
  </si>
  <si>
    <t>2019 03 2314 22700</t>
  </si>
  <si>
    <t>LIMPIEZA DE LOS LOCALES DESTINADOS A ""ESPACIO JOVEN"" DEL SERVICIO DE PARTICIPACIÓN CIUDADANA Y JUVENTUD. LOTE 2</t>
  </si>
  <si>
    <t>2019 07 3111 22706</t>
  </si>
  <si>
    <t>CONTRATO DE SUMINISTRO DE GASOLINA 95 DURANTE 2019 Y 2020 PARA VEHICULOS DEL SERVICIO DE EXTINCION DE INCENDIOS.</t>
  </si>
  <si>
    <t>2019 07 1711 22104</t>
  </si>
  <si>
    <t>CONTRATO PARA SUMINISTRO DE VESTUARIO AL PERSONAL DEL Sº DE PARQUES Y JARDINES, 2019. LOTE 2.</t>
  </si>
  <si>
    <t>CONTRATO PARA SUMINISTRO DE VESTUARIO AL PERSONAL DEL Sº DE PARQUES Y JARDINES, 2019. LOTE 3.</t>
  </si>
  <si>
    <t>CONTRATO PARA SUMINISTRO DE VESTUARIO AL PERSONAL DEL Sº DE PARQUES Y JARDINES, 2019. LOTES 5 Y 6.</t>
  </si>
  <si>
    <t>CONTRATO TRANSPORTE DESDE INSTALACIONES Sº LIMPIEZA A PLANTA TRATAMIENTO, RESIDUOS PROCEDENTES DE LIMPIEZA VIARIA</t>
  </si>
  <si>
    <t>PRORROGA CONTRATO SERVICIO MANTENIMIENTO Y LAVADO CONTENEDORES DEL 10/12/2018 AL 30/04/2019</t>
  </si>
  <si>
    <t>2019 08 1321 22701</t>
  </si>
  <si>
    <t>PRÓRROGA DE SEIS MESES DEL CONTRATO DE SEGURIDAD ( DEL 1 DE ENERO AL 30 DE JUNIO DE 2019)</t>
  </si>
  <si>
    <t>S.E. 23/2016. P.S. 1. PRORROGA CONSERVACION Y MANTENIMIENTO DE CENTROS EDUCATIVOS. LOTE 1. AÑO 2019 Y 2020.</t>
  </si>
  <si>
    <t>PRÓRROGA CONTRATO EXPLOTACIÓN 2 PUNTOS LIMPIOS: CAMINO VIEJO DE SIMANCAS Y MÓVIL DEL 13/12/2018 AL 12/12/2019</t>
  </si>
  <si>
    <t>2019 02 1651 619</t>
  </si>
  <si>
    <t>PRIMERA PRÓRROGA CONTRATO SERVICIOS MANTENIMIENTO ALUMBRADO PÚBLICO</t>
  </si>
  <si>
    <t>SEGURIDAD Y SALUD PRIMERA PROR.CONTRATO SERV.MANTENIMIENTO ALUMBRADO PÚBLICO</t>
  </si>
  <si>
    <t>ASISTENCIA TÉCNICA OPERACIÓN, CAU, Y MANTENIMIENTO  DEL SOFTWARE DE BASE. LOTE 3</t>
  </si>
  <si>
    <t>PRORROGA SUMINISTRO DE LICENCIAS DEL GESTOR DOCUMENTAL ALFRESCO (CAMBIO SOCIEDAD INDRA)</t>
  </si>
  <si>
    <t>SOPORTE Y MANTENIMIENTO EVOLUTIVO SISTEMA DE ADMINISTRACIÓN ELECTRÓNICA AMARA (CAMBIO SOCIEDAD INDRA)</t>
  </si>
  <si>
    <t>MANTENIMIENTO Y ASISTENCIA TÉCNICA DEL SISTEMA DE GESTIÓN DE PERSONAL Y NÓMINA. REAJUSTE ANUALIDADES (CAMBIO SOCIEDAD)</t>
  </si>
  <si>
    <t>PRORROGA SERVICIO DE MANTENIMIENTO DEL SISTEMA DE INFORMACION GEOGRAFICA (GIS)</t>
  </si>
  <si>
    <t>EVOLUCIÓN DE SISTEMAS DE INFORMACIÓN Y OFICINA TÉCNICA DE PROYECTOS (SEGUNDA PRÓRROG)</t>
  </si>
  <si>
    <t>PRÓRROGA CONTRATO EXPLOTACIÓN PUNTO LIMPIO SITO EN C/PESETA,2 DEL 19/12/2018 AL 18/12/2019</t>
  </si>
  <si>
    <t>SE 67/2018. CONTRATO DE MANTENIMIENTO DE EXTINTORES DE COLEGIOS PUBLICOS. AÑO 2019</t>
  </si>
  <si>
    <t>SERVICIO PUBLICACION WEB DE LOS DATOS DEL OBSERVATORIO TURISTICO DE LA CIUDAD DE VALLADOLID PARA 2019 Y 2020</t>
  </si>
  <si>
    <t>2019 06 3231 213</t>
  </si>
  <si>
    <t>SE 66/2018. CONTRATO MENOR CONSERVACION Y MANTENIMIENTO E.I., CASITA NIÑOS Y NIÑAS Y CENTRO PERSONAS ADULTAS.</t>
  </si>
  <si>
    <t>ADJUDICACION  LOTE 1  DE SERVICIOS EDUCATIVO/LÚDICOS QUE INTEGRAN EL PROGRAMA VallacreActivos. AÑO 2019</t>
  </si>
  <si>
    <t>ADJUDICACION LOTE 2  CONTRATO DE SERVICIOS EDUCATIVO/LÚDICOS QUE INTEGRAN EL PROGRAMA VallacreActivos. AÑO 2019</t>
  </si>
  <si>
    <t>ADJUDICACION LOTE 3 CONTRATO DE SERVICIOS EDUCATIVO/LÚDICOS QUE INTEGRAN EL PROGRAMA VallacreActivos. AÑO 2019</t>
  </si>
  <si>
    <t>DJUDICACION LOTE 4 CONTRATO DE SERVICIOS EDUCATIVO/LÚDICOS QUE INTEGRAN EL PROGRAMA VallacreActivos. AÑO 2019</t>
  </si>
  <si>
    <t>SERVICIOS DE AUDITORÍA Y CONTROL EXTERNO DEL PROYECTO EUROPEO ""0032_CIUDADES_CENCYL_6_E"" Y ""PGI05173, PE4TRANS""</t>
  </si>
  <si>
    <t>CONTRATO EXPLOTACIÓN PUNTO LIMPIO C/ VALLE DE ARAN, ENERO 2019 - NOVIEMBRE 2020</t>
  </si>
  <si>
    <t>2019 07 3111 22700</t>
  </si>
  <si>
    <t>LIMPIEZA DEPENDENCIAS CONSULTORIO PINAR DE ANTEQUERA AÑO 2019 - EXPTE. V.18/2018 - EXPTE. 19/2018 -LOTE 3</t>
  </si>
  <si>
    <t>LIMPIEZA DEPENDENCIAS CENTRO CANINO AÑO 2019 - EXPTE. V.18/2018 - EXPTE. 19/2018 - LOTE 3</t>
  </si>
  <si>
    <t>2019 07 4312 22700</t>
  </si>
  <si>
    <t>LIMPIEZA DEPENDENCIAS OMIC AÑO 2019 - EXPTE. V.18/2018 - EXPTE. 19/2018 - LOTE 3</t>
  </si>
  <si>
    <t>ASISTENCIA TÉCNICA OPERACIÓN, CAU, Y MANTENIMIENTO  DEL SOFTWARE DE BASE Y COMUNICACIONES. LOTE 1</t>
  </si>
  <si>
    <t>ASISTENCIA TÉCNICA OPERACIÓN, CAU, Y MANTENIMIENTO  DEL SOFTWARE DE BASE Y COMUNICACIONES. LOTE 2</t>
  </si>
  <si>
    <t>PRÓRROGA SERVICIO DE MANTENIMIENTO DE LA RED DE VOZ Y DATOS DEL EXCMO. AYTO. DE VALLADOLID</t>
  </si>
  <si>
    <t>PRÓRROGA DEL CONTRATO DE LOS SERVICIOS DE SOPORTE Y MANTENIMIENTO DE LAS HERRAMIENTAS TÉCNICAS PROXIA SUITE SE-PC42/2017</t>
  </si>
  <si>
    <t>CONTRATO MENOR SUMINISTRO VEHÍCULO PARA CENTRO CARTOGRAFÍA E INFORMACIÓN URBANÍSTICA</t>
  </si>
  <si>
    <t>CONTRATO SUMINISTRO INSTALACIONES ELECTRICAS PROVISIONALES ACTIVIDADES AREA CULTURA Y TURISMO. REAJUSTE ANUALIDAD 2019</t>
  </si>
  <si>
    <t>CONTRATO PUENTE PARA LA GESTIÓN DEL SERVICIO DE MANTENIMIENTO DE LA COMUNICACIÓN 2.0 DEL AYUNTAMIENTO DE VALLADOLID</t>
  </si>
  <si>
    <t>CONTRATO PUENTE MANTENIMIENTO SISTEMA ALARMA DENOMINADO CUPULA DEL MILENIO</t>
  </si>
  <si>
    <t>CONTRATO OBSERVATORIO URBANO PARA LOS AÑOS 2019 Y 2020</t>
  </si>
  <si>
    <t>2019 04 2411 213</t>
  </si>
  <si>
    <t>CONTRATO MANTENIMIENTO DEL ASCENSOR AGENCIA DE INNOVACIÓN ENERO A JUNIO DE 2019</t>
  </si>
  <si>
    <t>PRORROGA TRES MESES AÑO 2019. LOTE 16. COLEGIOS PUBLICOS.</t>
  </si>
  <si>
    <t>2019 10 2313 22799</t>
  </si>
  <si>
    <t>PRORROGA DEL CONTRATO PARA EL SERVICIO DEMANTENIMIENTO DE LA APLICACION INFORMATICA PRESTAVA DE 1/1/2019 AL 31/12/2019</t>
  </si>
  <si>
    <t>2019 03 9241 22701</t>
  </si>
  <si>
    <t>CONTRATO CELADURÍA PARTICIPACIÓN CIUDADANA 2019 LOTE 1</t>
  </si>
  <si>
    <t>CONTRATO CELADURÍA PARTICIPACIÓN CIUDADANA 2019- LOTE 2</t>
  </si>
  <si>
    <t>CONTRATO SERVICIOS AUXILIARES DE LA CÚPULA DEL MILENIO POR 4 MESES</t>
  </si>
  <si>
    <t>ADJUDICACION PRESTACIONES PARA SERV CENTRO OCUPACIONAL PERSONAS CON DISCAPACIDAD INTELECTUAL 15/2/19 AL 14/2/21 A.MARCO</t>
  </si>
  <si>
    <t>2019 06 2315 22613</t>
  </si>
  <si>
    <t>2019 04 9341 22699</t>
  </si>
  <si>
    <t>ASUNCIÓN POR UNICAJA CONTRATO SERVICIO DATÁFONOS INSTALACIONES MUNICIPALES Y PAGO TELEMÁTICO</t>
  </si>
  <si>
    <t>CONTRATO SERVICIO DE  PUBLICACION EN WEB DE LA INFORMACION DEL OBSERVATORIO URBANO DE VALLADOLID</t>
  </si>
  <si>
    <t>2019 07 1701 22700</t>
  </si>
  <si>
    <t>LIMPIEZA DEPENDENCIAS CASA DEL BARCO Y EDIFICIO ANEXO AÑO 2019 - EXPTE. V.18/2018 - EXPTE. 19/2018 - LOTE 3</t>
  </si>
  <si>
    <t>MANTENIMIENTO EN 2019 DE ZONAS VERDES DE CPMS DELICIAS Y RONDILLA- SIFU</t>
  </si>
  <si>
    <t>2019 09 3341 22602</t>
  </si>
  <si>
    <t>CONTRATO PATROCINIO SERIE PASSION.- ANUALIDAD 2019</t>
  </si>
  <si>
    <t>2019 02 1512 632</t>
  </si>
  <si>
    <t>REMODELACIÓN Y ADAPTACIÓN DEL COLEGIO PÚBLICO SANTIAGO LÓPEZ</t>
  </si>
  <si>
    <t>Obras - De Obras</t>
  </si>
  <si>
    <t>2019 01 9205 203</t>
  </si>
  <si>
    <t>ARRENDAMIENTO/MANTENIMIENTO SISTEMA PRODUCCIÓN DIGITAL BIZHUB C-6500 PARA IMPRENTA: ENERO y FEBRERO 2019</t>
  </si>
  <si>
    <t>ADO</t>
  </si>
  <si>
    <t>2019 02 9332 212</t>
  </si>
  <si>
    <t>SUMINISTRO MATERIAL REPARACIONES  (*MANTENIMIENTO)</t>
  </si>
  <si>
    <t>REPARACION GENERADOR PRAMAC  DE CENTRO MANTENIMIENTO  (*MANT.)</t>
  </si>
  <si>
    <t>F-324.LACERA SERVICIOS Y MANTENIMIENTO, S.A.LIMPIEZA GRAL.ESPACIOS UTILIZADOS POR CIBERCAIXA RONDILLA.1/01/19 AL 9/01/19</t>
  </si>
  <si>
    <t>GASTOS DE INSPECCIÓN PERIODICA DE IRI GAS NATURAL  FECHA 12/12/2018 HASTA 14/12/2018  PORTERIA JORGE GUILLEN</t>
  </si>
  <si>
    <t>INSPECCIÓN PERIODICA DE IRI DE GAS NATURAL  FECHA 12/12/2018 HASTA 13/12/2018 CP ROSA CHACEL</t>
  </si>
  <si>
    <t>INSPECCIÓN PERIODICA DE IRI DE GAS NATURAL  FECHA 12/12/2018 HASTA 14/12/2018 COMEDOR ROSA CHACEL</t>
  </si>
  <si>
    <t>SUMINISTRO MATERIAL REPARACIONES  (PINGÜINOS 2019)  *MANTENIMIENTO</t>
  </si>
  <si>
    <t>2019 06 3232 212</t>
  </si>
  <si>
    <t>MATERIAL VARIO CONSTRUCCION PARA COLEGIO ENTRE RÍOS</t>
  </si>
  <si>
    <t>DESATASCO TUBERÍA EN ASEOS 1ª PLANTA DE COLEGIO ISABEL LA CATÓLICA</t>
  </si>
  <si>
    <t>MATERIALES VARIOS PARA DIFERENTES COLEGIOS</t>
  </si>
  <si>
    <t>ABRAZADERA TAPAPOROS GEBO DC 1-1/4""  01.26. COLEGIO LEÓN FELIPE</t>
  </si>
  <si>
    <t>2019 04 9321 22799</t>
  </si>
  <si>
    <t>REPARTO Y BUZONEO DE LA GUÍA DEL CONTRUBUYENTE, EJERCICIO 2019</t>
  </si>
  <si>
    <t>2019 10 2311 213</t>
  </si>
  <si>
    <t>MANTENIMIENTO DE LAS ALARMAS EN LOS CENTROS DEPENDIENTES INTERVENCION SOCIAL EJERCICIO 2019.</t>
  </si>
  <si>
    <t>2019 10 2312 216</t>
  </si>
  <si>
    <t>MANTENIMIENTO DE LAS CIBERAULAS DEL CPM HUERTA DEL REY, Z. ESTE, ARCA REAL Y FRAY LUIS DE LEON DURANTE 2019</t>
  </si>
  <si>
    <t>2019 03 9241 22602</t>
  </si>
  <si>
    <t>PUBLICIDAD DE EXPOSICIONES 2019 EN CENTROS CÍVICOS</t>
  </si>
  <si>
    <t>PUBLICIDAD DE MUESTRAS DE CULTURA TRADICIONAL Y TEATRO VECINAL 2019</t>
  </si>
  <si>
    <t>2019 04 9202 16204</t>
  </si>
  <si>
    <t>2019 03 2314 22602</t>
  </si>
  <si>
    <t>SERVICIO DE DIFUSIÓN DE INICIATIVAS JUVENILES A TRAVÉS DE LA GUÍA GO</t>
  </si>
  <si>
    <t>2019 10 2312 212</t>
  </si>
  <si>
    <t>MANTENIMIENTO, MATERIALES PARA REPARACIONES  CPM LAS DELICIAS-DURACION 1 DIA</t>
  </si>
  <si>
    <t>2019 10 2312 22699</t>
  </si>
  <si>
    <t>BAFLES PEQUEÑOS PARA ACTIVIDADES DEL CENTRO  Y RECEPTOR PARA CPM HUERTA DEL REY.DURACION 1 DIA</t>
  </si>
  <si>
    <t>2019 01 9206 22001</t>
  </si>
  <si>
    <t>Revista de Derecho Urbanístico y Medio Ambiente (RENOVACIÓN SUSCRIP. 01/01/19 HASTA 31/12/19 ) - ARCHIVO -</t>
  </si>
  <si>
    <t>Revista de Estudios Locales CUNAL 2019. (ARCHIVO MUNICIPAL)</t>
  </si>
  <si>
    <t>COSITALNETWORK enero 2019 a diciembre 2019 (Ignacio Cano Mazón Tesorero Gral.) - ARCHIVO -</t>
  </si>
  <si>
    <t>COSITALNETWORK enero 2019 a diciembre 2019 (Eva Rodríguez Martínez Jefa del Servicio de Contabilidad) - ARCHIVO -</t>
  </si>
  <si>
    <t>COSITALNETWORK enero 2019 a diciembre 2019 (Rafael Salgado Jimeno Interventor Gral.) - ARCHIVO -</t>
  </si>
  <si>
    <t>2019 01 9121 23100</t>
  </si>
  <si>
    <t>GASTOS DE ANULACIÓN BILLETE TREN LUIS VÉLEZ</t>
  </si>
  <si>
    <t>2019 01 9121 22601</t>
  </si>
  <si>
    <t>ATENCIONES PROTOCOLARIAS SR.ALCALDE</t>
  </si>
  <si>
    <t>OBQUESIOS REYES MAGOS 2019</t>
  </si>
  <si>
    <t>SUMINISTRO MATERIAL REPARACIONES (*MANTENIMIENTO)</t>
  </si>
  <si>
    <t>2019 07 1701 22602</t>
  </si>
  <si>
    <t>PUBLICIDAD AGENDA AVADECO. Plazo de Ejecución  1 día.-</t>
  </si>
  <si>
    <t>2019 07 1621 634</t>
  </si>
  <si>
    <t>ACUERDO MARCO: REPARACIÓN EMBRAGUE VEHICULO 7743BGR DEL SERVICIO DE LIMPIEZA</t>
  </si>
  <si>
    <t>ACUERDO MARCO: REPUESTOS REPARACION VEHICULOS DEL SERVICIO DE LIMPIEZA</t>
  </si>
  <si>
    <t>ACUERDO MARCO: RENOVACION TIS WEB ANUAL 20 PARA  GESTIÓN TACOGRAFOS VEHICULOS DEL SERVICIO DE LIMPIEZA</t>
  </si>
  <si>
    <t>2019 07 1711 214</t>
  </si>
  <si>
    <t>REPARACION VEHICULOS, JARDINES.</t>
  </si>
  <si>
    <t>2019 07 1711 213</t>
  </si>
  <si>
    <t>REPARACION DE VEHICULO 5833-BZK.</t>
  </si>
  <si>
    <t>2019 01 9207 22799</t>
  </si>
  <si>
    <t>ACCESO POR WEB AL SERVICIO DE NOTICIAS DE LA AGENCIA EUROPA PRESS - AÑO 2019</t>
  </si>
  <si>
    <t>ACCFESO AL SERVICIO DE NOTICIAS DE LA AGENCIA EFE - AÑO 2019</t>
  </si>
  <si>
    <t>ACCESO POR WEB AL SERVICIO DE NOTICIAS Y FOTOGRAFIAS AGENCIA ICAL - AÑO 2019</t>
  </si>
  <si>
    <t>ACUERDO MARCO: SUSTITUCIÓN JUNTA CULATA VEHICULO 9325GKS DEL SERVICIO DE LIMPIEZA</t>
  </si>
  <si>
    <t>2019 03 9241 22699</t>
  </si>
  <si>
    <t>INSTALACIONES DE TOMA DE CORRIENTE ELÉCTRICA TEMPORAL</t>
  </si>
  <si>
    <t>2019 03 9241 22609</t>
  </si>
  <si>
    <t>ACTUACIONES DE FREDDY VARÓ EN CENTROS CÍVICOS DENTRO DEL PROGRAMA MENUDO FIN DE SEMANA</t>
  </si>
  <si>
    <t>ACTUACIONES DE KINUNA TEATRO EN CENTROS CÍVICOS DENTRO DEL PROGRAMA MENUDO FIN DE SEMANA</t>
  </si>
  <si>
    <t>ACTUACIONES DE ALICIA SANZ EN CENTROS CÍVICOS DENTRO DEL PROGRAMA MENUDO FIN DE SEMANA</t>
  </si>
  <si>
    <t>2019 02 9332 203</t>
  </si>
  <si>
    <t>CONTRATO ALQUILER ANUAL MAQUINA FOTOCOPIADORA MDO. KYOCERA TSKALFA 2552, DE CENTRO DE MANTENIMIENTO AÑO 2019 (*MANT.)</t>
  </si>
  <si>
    <t>ACTUACIONES DE BOLOLO TEATRO EN CENTROS CÍVICOS DENTRO DEL PROGRAMA MENUDO FIN DE SEMANA</t>
  </si>
  <si>
    <t>MANTENIMIENTO SISTEMA CONTRA INCENDIOS CUPULA DEL MILENIO POR 6 MESES</t>
  </si>
  <si>
    <t>2019 03 2314 22699</t>
  </si>
  <si>
    <t>VÍDEO DE PRESENTACIÓN DE LA REFORMA DEL ESPACIO JOVEN ZONA NORTE</t>
  </si>
  <si>
    <t>ACTUACIONES DE 'MARGARITO Y CÍA' EN CENTROS CÍVICOS DENTRO DEL PROGRAMA MENUDO FIN DE SEMANA</t>
  </si>
  <si>
    <t>2019 06 3321 22001</t>
  </si>
  <si>
    <t>SUSCRIPCIONES DIARIO ABC PARA BIBLIOTECAS AÑO 2019</t>
  </si>
  <si>
    <t>MATERIALES VARIOS PARA COLEGIOS</t>
  </si>
  <si>
    <t>Período 01/01/2019-31/12/2019. Suscripción de 6 ej. de la REVISTA MENSUAL ""SUPER FOTO DIGITAL""</t>
  </si>
  <si>
    <t>10 ALTAS DE SUSCRIPCION SER PADRES ENERO A DICIEMBRE 2019</t>
  </si>
  <si>
    <t>Suscripción a la Revista CLIJ (Cuadernos de Literatura Infantil y Juvenil) por el periodo del 287 (Enero - febrero 2019)</t>
  </si>
  <si>
    <t>RENOVACION DIEZ SUSCRIPCIONES ANUALES A PRIMICIAS NEWS PARA AÑO 2019, QUE CONTINUAN CON EL Nº 85</t>
  </si>
  <si>
    <t>Suscripción a IMAGENES DE ACTUALIDAD a partir del nº397 al nº407, total 11 ejemplares</t>
  </si>
  <si>
    <t>SUSCRIPCION ANUAL REVISTA LA LECHE 2019</t>
  </si>
  <si>
    <t>ALTA SUSCRIPCION  12/12/2018---18 REVISTAS MUY INTERESANTE</t>
  </si>
  <si>
    <t>2019 07 1621 22706</t>
  </si>
  <si>
    <t>MEMORIA EJECUCION OBRAS CONEXION SANEAMIENTO CASETA S LIMPIEZA C/ FEDERICO GARCIA LORCA, PLAZO EJECUCION 12 DIAS</t>
  </si>
  <si>
    <t>CIRCUITO Y SUSTITUCION DE CAMPANA DE AVISOS ACUSTICOS EN EL CP MIGUEL ISCAR, SEGUN PRESUPUESTO P-2420/19</t>
  </si>
  <si>
    <t>SERVICIO DE LIMPIEZA EDIFICIO OFICINA MUNICIPAL DE INFORMACION AL CONSUMIDOR (OMIC) DICIEMBRE 2018</t>
  </si>
  <si>
    <t>SERVICIO DE LIMPIEZA DE EDIFICIOS DE CENTRO CANINO DURANTE EL MES DE DICIEMBRE  PRORROGA EXPTE. V11</t>
  </si>
  <si>
    <t>SERVICIO DE LIMPIEZA EDIFICIO CONSULTORIO DE PINAR DE ANTEQUERA DURANTE EL MES DE DICIEMBRE  PRORRO</t>
  </si>
  <si>
    <t>2019 08 1321 214</t>
  </si>
  <si>
    <t>OA SU TJTA ACCESO Y ARRANQUE  MATRICULA 8782DHV / 1 7701209135 - POR TARJ 3B+LLAVE</t>
  </si>
  <si>
    <t>OA REVISION VEHICULO  MATRICULA 3934JTY / OS SU FILTRO DEL HABITACULO / 1 7711656361 - 1L EVORNTE FE5W30 / 1 GAU - MANUA</t>
  </si>
  <si>
    <t>2019 03 9241 22199</t>
  </si>
  <si>
    <t>GALAXY TAB A 16 (32GB+LTE) BCO (  Nº pedido:  - Nº albarán: ) / GALAXY TAB A 16 (32GB+LTE) BCO (  Nº pedido:  - Nº albar</t>
  </si>
  <si>
    <t>2019 03 9241 212</t>
  </si>
  <si>
    <t>PINTURAS PARA CENTRO MUNICIPAL LAS FLORES Y CC PARQUESOL</t>
  </si>
  <si>
    <t>DISEÑO FOLLETO Y MAQUETACION DE PROGRAMA MENUDO FIN DE SEMANA</t>
  </si>
  <si>
    <t>ACUERDO MARCO: DIAGNOSIS Y PROGARMACIÓN VÁLVULA VEHICULO 2688 FXK Sº LIMPIEZA</t>
  </si>
  <si>
    <t>ACUERDO MARCO: REPRACION EMBRGAUE VEHICULO 3511 BHT DEL Sº DE LIMPIEZA</t>
  </si>
  <si>
    <t>ACUERDO MARCO: DIAGNOSIS VEHICULO 4223 JDZ DEL Sº LIMPIEZA</t>
  </si>
  <si>
    <t>ACUERDO MARCO; REPARACION FALLO EJE DIRECCIÓN TRASERO VEHICULO 1520 DZM DEL Sº LIMPIEZA</t>
  </si>
  <si>
    <t>ACUERDO MARCO: REPARACION DIRECCIÓN EJE TRASERO VEHICULO 1526DZM DEL Sº LIMPIEZA</t>
  </si>
  <si>
    <t>2019 08 1321 16200</t>
  </si>
  <si>
    <t>ACUERDO MARCO REPARACIÓN VEHÍCULO 3928JTY.</t>
  </si>
  <si>
    <t>ACUERDO MARCO. REPARACIÓN VEHÍCULO POLICÍA MUNICIPAL.</t>
  </si>
  <si>
    <t>ACUERDO MARCO REPARACIÓN VEHÍCULO DE POLICIA.</t>
  </si>
  <si>
    <t>ACUERDO MARCO REPARACIÓN MOTOCICLETA POLICÍA.</t>
  </si>
  <si>
    <t>REPARACIÓN DE URGENCIA MAGNETOTÉRMICO AVERIADO EN DEPÓSITO DEL PERAL.</t>
  </si>
  <si>
    <t>SOPORTE / SOPORTE / TORNILLO / INTERRUPTOR / MANO DE OBRA REPARACIÓN VEHÍCULO POLICÍA.</t>
  </si>
  <si>
    <t>REPARACION VEHICULO 2098HCN</t>
  </si>
  <si>
    <t>TRABAJOS  REALIZADOS EN PROGRAMACION, GESTION Y REALIZACION DE TALLERES ESCOLARES DE CONSUMO EN LA ESCUELA</t>
  </si>
  <si>
    <t>2019 08 1321 22699</t>
  </si>
  <si>
    <t>Análisis de drogas en saliva  en laboratorio acreditado</t>
  </si>
  <si>
    <t>ACUERDO MARCO REPARACION EN VEHICULO 4178 JDZ DEL Sº LIMPIEZA</t>
  </si>
  <si>
    <t>2019 07 1701 213</t>
  </si>
  <si>
    <t>Servicio mantenimiento equipo Ps. Hospital Militar (G. Morato), 11BIS durante el período 01/01/19 al 31/12/19.</t>
  </si>
  <si>
    <t>SERVICIO DE LIMPIEZA DE MANTENIMIENTO DE LOS EDIFICIOS DE CASA DEL BARCO Y ANEXO DURANTE EL MES DE DICIEMBRE  PRORROGA E</t>
  </si>
  <si>
    <t>ACUERDO MARCO. ACEITE PARA VEHICULOS.</t>
  </si>
  <si>
    <t>ACUERDO MARCO. REPARACION DE VEHICULO 5833-BZK.</t>
  </si>
  <si>
    <t>MANTENIMIENTO DE VEHICULO 0515K-FV. Plazo ejec. 2 días.</t>
  </si>
  <si>
    <t>500 unidades kits detector de drogas.</t>
  </si>
  <si>
    <t>ACUERDO MARCO: REPUESTOS REPARACIONES VEHICULOS SERVICIO DE LIMPIEZA</t>
  </si>
  <si>
    <t>ACUEDO MARCO: REPARACIION VEHICULO 1273GKG DEL Sº LIMPIEZA</t>
  </si>
  <si>
    <t>ACUEDRO MARCO: COMPROBACION NYECTOR BOMBA VEHICILO 9325 GKS DEL Sº LIMPIEZA</t>
  </si>
  <si>
    <t>ACUERDO MARCO: REPARACION VEHICULO 7632 HDT DEL Sº LIMPIEZA</t>
  </si>
  <si>
    <t>2019 07 1631 634</t>
  </si>
  <si>
    <t>ACUERDO MARCO: REPUESTOS REPARACIONES VEHICULOS S. LIMPIEZA VIARIA</t>
  </si>
  <si>
    <t>TRABAJOS REPARACIÓN UTILLAJE DE GRUA. 8831JXF</t>
  </si>
  <si>
    <t>2019 08 1321 223</t>
  </si>
  <si>
    <t>2018-12-20 VAD MAD PRIORITY ESTANDAR 1010689 CTRO ESPANOL METROLOGIA ENVIO ANUAL ETILÓMETRO.</t>
  </si>
  <si>
    <t>REPOSICIÓN, CON CARÁCTER ANUAL DE PISTOLAS PARA TIRO VIRTUAL POLICÍA.</t>
  </si>
  <si>
    <t>1ª PRÓRROGA CONTRATO DE SUMINISTRO VESTUARIO, CALZADO Y EQUIPACIÓN PERSONAL AREA SEGURIDAD. EXPTE. 16/2016. LOTE Nº 11.</t>
  </si>
  <si>
    <t>1ª PRÓRROGA CONTRATO SUMINISTRO VESTUARIO, CALZADO Y EQUIPACIÓN PERSONAL AREA SEGURIDAD EXPTE. 16/2016 SESM. LOTE Nº 7.</t>
  </si>
  <si>
    <t>1ª PRÓRROGA CONTRATO SUMINISTRO VESTUARIO, CALZADO Y EQUIPACIÓN PERSONAL AREA SEGURIDAD. EXPTE. 16/2'016 SESM- LOTE Nº 9</t>
  </si>
  <si>
    <t>1ª PRÓRROGA CONTRATO SUMINISTRO VESTUARIO, CALZADO Y EQUIPACION PERSONAL AREA SEGURIDAD EXPTE 16/206 SESM. LOTE Nº 6.</t>
  </si>
  <si>
    <t>1ª PRÓRROGA SUMINISTRO VESTUARIO, CALZADO Y EQUIPACIÓN PERSONAL AAREA SEGURIDAD EXPTE. 16/2016 SESM. lote nº 12.</t>
  </si>
  <si>
    <t>2019 08 1361 22104</t>
  </si>
  <si>
    <t>LOTE 3 EXPTE. 16/2016: BOTAS Y ZAPATOS DEL SERVICIO DE EXTINCION DE INCENDIOS, SALVAMENTO Y PROTECCIÓN CIVIL.</t>
  </si>
  <si>
    <t>ACTUACIONES DE ZOLOPOTROKO TEATRO EN CENTROS CÍVICOS DENTRO DEL PROGRAMA MENUDO FIN DE SEMANA</t>
  </si>
  <si>
    <t>SERVICIO DE MANTENIMIENTO ASCENSOR COMISARIA DISTRITO 3º DEL 1 DE ENERO AL 31 DE DICIEMBRE DE 2019.</t>
  </si>
  <si>
    <t>ACTUACIONES DE MARÍA ROSARIO GONZÁLEZ EN CENTROS CÍVICOS DENTRO DEL PROGRAMA MENUDO FIN DE SEMANA</t>
  </si>
  <si>
    <t>ACTUACIONES DE TEATRO MUTIS EN CENTROS CÍVICOS DENTRO DEL PROGRAMA MENUDO FIN DE SEMANA</t>
  </si>
  <si>
    <t>ACTUACIONES DE ATHENEA MUSICAL EN CENTROS CÍVICOS DENTRO DEL PROGRAMA MENUDO FIN DE SEMANA</t>
  </si>
  <si>
    <t>2019 04 9321 22602</t>
  </si>
  <si>
    <t>ANUNCIO de la exposición pública del Padrón cobratorio del IVTM y del período de cobranza, ejercicio 2019</t>
  </si>
  <si>
    <t>ACTUACIONES DE 'PIE IZQUIERDO' EN CENTROS CÍVICOS DENTRO DEL PROGRAMA MENUDO FIN DE SEMANA</t>
  </si>
  <si>
    <t>Diseño, maquetación y confección de la GUÍA DEL CONTRIBUYENTE 2019</t>
  </si>
  <si>
    <t>LOTE 1 EXPTE. 16/2016: ROPA DE PARQUE DEL SERVICIO DE EXTINCIÓN DE INCENDIOS, SALVAMENTO Y PROTECCIÓN CIVIL.</t>
  </si>
  <si>
    <t>LOTE 2 EXPTE. 16/2016: COMPLEMENTOS TÉCNICOS DEL SERVICIO DE EXTINCIÓN DE INCENDIOS, SALVAMENTO Y PROTECCIÓN CIVIL.</t>
  </si>
  <si>
    <t>LOTE 4 EXPTE. 16/2016: EQUIPAMIENTO DEPORTIVO, ACUÁTICO Y BOLSAS DEL SERVICIO DE EXTINCIÓN DE INCENDIOS, SALVAMENTO Y PC</t>
  </si>
  <si>
    <t>2019 03 9231 22201</t>
  </si>
  <si>
    <t>SERVICIOS POSTALES Y TELEGRAFICOS 2019</t>
  </si>
  <si>
    <t>2019 03 9231 213</t>
  </si>
  <si>
    <t>FOTOCOPIADORAS SERVICIO INFORMACION Y ADMINISTRACION ELECTRONICA</t>
  </si>
  <si>
    <t>2019 01 9207 203</t>
  </si>
  <si>
    <t>PRÓRROGA FEBRERO DICIEMBRE 2019 ALQULER COPIADORAS (EXP SE-PC 28/2017) GABINETE GOBIERNO RELACIONES: 1261/1243/1283/4359</t>
  </si>
  <si>
    <t>2019 04 9331 203</t>
  </si>
  <si>
    <t>ALQUILER FOTOCOPIADORA MESES FEBRERO A DICIEMBRE DE 2019. DPTO. PATRIMONIO. MODELO TIPO 6-IR ADV C5540i.</t>
  </si>
  <si>
    <t>2019 04 9331 213</t>
  </si>
  <si>
    <t>ESTIMACIÓN COPIAS FOTOCOPIADORA MESES FEBRERO A DICIEMBRE DE 2019.-DPTO. DE PATRIMONIO. MODELO TIPO 6-IR ADV C5540i.</t>
  </si>
  <si>
    <t>CONTRATO FOTOCOPIADORAS POLICÍA DEL 1 DE FEBRERO AL 31 DE DICIEMBRE DE 2019.</t>
  </si>
  <si>
    <t>2019 07 3111 203</t>
  </si>
  <si>
    <t>FOTOCOPIADORAS CASA DEL BARCO DEL 1 DE FEBRERO AL 31 DE DICIEMBRE 2019 -PRORROGA</t>
  </si>
  <si>
    <t>2019 04 9341 213</t>
  </si>
  <si>
    <t>ALQUILER Y COPIAS CANON XMF04342 -TESORERÍA-, FEBRERO A DICIEMBRE 2019</t>
  </si>
  <si>
    <t>ALQUILER Y COPIAS CANON XMF04329 -SERVICIO DE GESTIÓN RECAUDATORIA-, FEBRERO A DICIEMBRE 2019</t>
  </si>
  <si>
    <t>ALQUILER Y COPIAS CANON XVD04879 -CONTROL DE INGRESOS-, FEBRERO A DICIEMBRE 2019</t>
  </si>
  <si>
    <t>2019 07 4312 203</t>
  </si>
  <si>
    <t>FOTOCOPIADORAS CONSUMO/OMIC DEL 1 DE FEBRERO AL 31 DE DICIEMBRE DEL 2019 - PRORROGA</t>
  </si>
  <si>
    <t>2019 04 9209 203</t>
  </si>
  <si>
    <t>IMPRESIÓN Y FOTOCOPIADO CONCEJALÍA/DIRECCIÓN Y SECRETARÍA EJECUTIVA ÁREA DE HACIENDA. PERIODO 01/02/2019 A 31/12/2019.</t>
  </si>
  <si>
    <t>2019 04 2411 203</t>
  </si>
  <si>
    <t>Prórroga contrato centralizado de alquiler y copias de fotocopiadoras,año 2019 Febrero a Diciembre. 2 máquinas Agencia</t>
  </si>
  <si>
    <t>2019 06 3202 213</t>
  </si>
  <si>
    <t>PRORROGA CONTRATO SE-PC 28/2017. CONTRATACION SISTEMAS DE IMPRESIÓN Y FOTOCOPIADO. DIRECCIÓN DE ÁREA 06. FEB A DIC 2019.</t>
  </si>
  <si>
    <t>2019 06 2315 213</t>
  </si>
  <si>
    <t>SE-PC 28/2017 PRORRGA CONTRATO SISTEMAS DEIMPRESIÓN Y FOTOCOPIADO. SERVICIO DE IGUALDAD E INFANCIA FEBRERO A DCBRE 2019</t>
  </si>
  <si>
    <t>SE-PC 27/2018. PRÓRROGA CONTRATO IMPRESIÓN Y FOTOCOPIADO. SERVICIO DE EDUCACION. FEBRERO A DICIEMBRE 2019</t>
  </si>
  <si>
    <t>2019 04 2411 22699</t>
  </si>
  <si>
    <t>Ampliacion de plazo de ejecución de contraro de apoyo a la gestión de charlas y jornadas organizadas por la Agencia Inno</t>
  </si>
  <si>
    <t>2019 08 1301 203</t>
  </si>
  <si>
    <t>ALQUILER FOTOCOPIADORA CONCEJALÍA Y SECRETARÍA EJECUTIVA DEL ÁREA DE SEGURIDAD Y MOVILIDAD (01-02-2019 AL 31-12-2019)</t>
  </si>
  <si>
    <t>2019 08 1301 213</t>
  </si>
  <si>
    <t>CONSUMOS FOTOCOPIADORA CONCEJALÍA Y SECRETARÍA EJECUTIVA ÁREA DE SEGURIDAD Y MOVILIDAD (01-02-2019 AL 31-12-2019)</t>
  </si>
  <si>
    <t>2019 03 9241 203</t>
  </si>
  <si>
    <t>PRÓRROGA ALQUILER Y MANTENIMIENTO FOTOCOPIADORAS PARTICIPACIÓN CIUDADANA</t>
  </si>
  <si>
    <t>2019 04 3121 213</t>
  </si>
  <si>
    <t>Contrato de Fotocopiadora periodo de Febrero a Diciembre de 2019  del Departamento de Prevención y Salud Laboral.</t>
  </si>
  <si>
    <t>2019 09 3301 213</t>
  </si>
  <si>
    <t>CONTRATO IMPRESORA Y FOTOCOPIADORA AREA CULTURA Y TURISMO 2019/2020</t>
  </si>
  <si>
    <t>2019 07 1621 213</t>
  </si>
  <si>
    <t>PRORROGA CONTRATO SISTEMAS IMPRESIÓN Y FOTOCOPIADO FEB-DIC 2019 (SERVICIO DE LIMPIEZA)</t>
  </si>
  <si>
    <t>2019 07 1721 203</t>
  </si>
  <si>
    <t>PRORROG.CONTRATO IMPRES,Y FOTOCS.(EXP.SE-PC 28/2017).- SECRETª EJECUTª Y SERV.MA.-O1/02/  A  31/12/2019 (GE /3948)</t>
  </si>
  <si>
    <t>2019 04 9321 203</t>
  </si>
  <si>
    <t>Sistemas de impresión/fotocopiado/escáner para los Servicios de GI (3) e Inspección (1) febrero/2019 a diciembre/2019</t>
  </si>
  <si>
    <t>2019 10 2313 213</t>
  </si>
  <si>
    <t>PRORROGA SERV.INTEGRAL DE FOTOCOPIADO-SECRETARIA EJECUTIVA Y CONCEJALIA-DIRECCION DE AREA DE SERVICIOS SOCIALES-2019</t>
  </si>
  <si>
    <t>2019 04 9311 203</t>
  </si>
  <si>
    <t>PREVISION COPIAS OFICINA PRESUPESUPUESTARIA  1 DE FEBRERO AL 31 DE DICIEMBRE DE 2019. MAQU. Nº SERIE XVD 02482</t>
  </si>
  <si>
    <t>ALQUILER FOTOCOPIADORA OFICINA PRESUPUESTARIA 1 DE FEBRERO A 31 DE DICIEMBRE DE 2019. MAQUINA Nº SERIE XVD 02482</t>
  </si>
  <si>
    <t>2019 04 9202 203</t>
  </si>
  <si>
    <t>ALQUILER FOTOCOPIADORAS CANON XVD02490, DPTO. RR. HH. Y XMF04279, A.S. Y FORMACION, DEL 1 DE FEB. AL 31 DE DIC. DE 2019</t>
  </si>
  <si>
    <t>2019 04 9202 213</t>
  </si>
  <si>
    <t>COPIAS BLANCO/NEGRO Y COLOR FOTOCOPIADORAS CANON XVD02490, DPTO. RR.HH Y XMF04279, A.S.Y FORMACION, DEL 1 FEB-31 DIC/19</t>
  </si>
  <si>
    <t>2019 02 1501 203</t>
  </si>
  <si>
    <t>ALQUILER MÁQUINAS FOTOC.URBANISMO FEBRERO-DICIEMB. 19 EN CONTRATO</t>
  </si>
  <si>
    <t>2019 01 9312 203</t>
  </si>
  <si>
    <t>ALQUILER FOTOCPIADORA NUMERO XVD04865 DE INTERVENCION GENERAL. FEBRERO A DICIEMBRE DE 2019</t>
  </si>
  <si>
    <t>ALQUILER FOTOCOPIADORA NUMERO XVD04868 DEL DEPARTAMENTO DE CONTABILIDAD. FEBRERO DICIEMBRE 2019</t>
  </si>
  <si>
    <t>2019 01 9312 213</t>
  </si>
  <si>
    <t>ESTIMACION REALIZACION COPIAS FOTOCOPIADORA NUMERO XVD04868 DEPARTAMENTO DE CONTABILIDAD AÑO 2019</t>
  </si>
  <si>
    <t>ESTIMACION REALIZACION COPIAS FOTOCOPIADORA NUMERO XVD04865 DE LA OFICINA DE INTERVENCION GENERAL. AÑO 2019</t>
  </si>
  <si>
    <t>2019 01 9201 203</t>
  </si>
  <si>
    <t>Alquiler fotocopiadora C356i 2AG01369 Sec. Gob. y Actas, prórroga contrato marco de fotocopiadoras Marzo-Diciembre 2019</t>
  </si>
  <si>
    <t>Alquiler fotocopiadoras  A. Jurídica T5-iRADU 4545, T6-iRADV5540, de febrero a diciembre de 2019.</t>
  </si>
  <si>
    <t>2019 01 9201 213</t>
  </si>
  <si>
    <t>Fotocopias de toda Secretaría General de febrero a diciembre de 2019.</t>
  </si>
  <si>
    <t>2019 01 9207 22001</t>
  </si>
  <si>
    <t>SUMINISTRO DIARIO AÑO 2019 DE PRENSA PARA ALCALDÍA, GABINETE DE GOBIERNO Y UNIDAD DE MEDIOIS DE COMUNICACIÓN</t>
  </si>
  <si>
    <t>2019 06 3232 22103</t>
  </si>
  <si>
    <t>CONTRATACIÓN DE SUMINISTRO DE PELLETS, PARA LA CADERA DE VIOMASA DEL CEIP NUESTRA SRA DEL DUERO AÑO 2019 SE-1/2019</t>
  </si>
  <si>
    <t>IMPRESIÓN DE LOS RECIBOS DE LOS PADRONES DEL IVTM Y DEL IBI DEL EJERCICIO 2019 (impesión y preparación de documentos)</t>
  </si>
  <si>
    <t>ª PRÓRROGA CONTRATO SUMINISTRO VESTUARIO, CALZADO Y EQUIPACIÓN PERSONAL, AREA SEGURIDAD EXPTE. 16/2016. LOTE Nº 10.</t>
  </si>
  <si>
    <t>1ª PRÓRROGA CONTRATO SUMINISTRO VESTUARIO, CALZADO Y EQUIPACIÓN PERSONAL AREA SEGURIDAD EXPTE. 16/2016. LOTE Nº 8.</t>
  </si>
  <si>
    <t>2019 08 1341 22699</t>
  </si>
  <si>
    <t>RENOVACIÓN HOSTING PÁGINA "" igualdadvalladolid.es"" HASTA 13-01-2020</t>
  </si>
  <si>
    <t>CONCIERTO FAMILIAR EL 21/12/2018 EN EL CENTRO MUNICIPAL DE LA IGUALDAD</t>
  </si>
  <si>
    <t>REPARATO DE CARTA DE ASAMBLEA VECINAL PINAR DE ANTEQUERA</t>
  </si>
  <si>
    <t>REPARTO DE CARTAS PARA ASAMBLEA VECINAL ARTURO EYRIES</t>
  </si>
  <si>
    <t>2019 10 2311 212</t>
  </si>
  <si>
    <t>F-404. CADIELSA SOLAR VALLADOLID,S.L. GRIFO MONO SOBIME SX50 LAVABO. CEAS BARRIO BELÉN. DURACIÓN 1 DÍA</t>
  </si>
  <si>
    <t>2019 06 3261 22699</t>
  </si>
  <si>
    <t>PLANCHA VIOLETA PARA EL LIBRO PERIPLO POR LA GEOMETRIA DE VALLADOLID.</t>
  </si>
  <si>
    <t>MATERIAL DE IMPRENTA PARA LIBRO PERIPLO POR LA GEOMETRÍA DE VALLADOLID</t>
  </si>
  <si>
    <t>Minipuzzle grabado a un color en rojo Olimpiadas Matemáticas</t>
  </si>
  <si>
    <t>F-603.TECNICAS DE AHORRO ENERGETICO, S.L.,Material reparación fugas calef., centro Segundo Montes,C/ Duratón 2.DUR.1DÍA</t>
  </si>
  <si>
    <t>RECONOCIMIENTO MEDICO PARA OBTENCION DEL CERTIFICADO MEDICO CLASE LAPL AESA PARA TRES AGENTES DE LA POLICIA</t>
  </si>
  <si>
    <t>1 7711220016 - PILA CR 2032 (X1) PARA VEHÍCULO 3721 KGD DE POLICÍA</t>
  </si>
  <si>
    <t>ACUERDO MARCO REPARACIÓN VEHÍCULO 0902KCB POLICIA</t>
  </si>
  <si>
    <t>|TREN: REN- 7181600951295- RENFE|Localizador: LC: JDBTB6|Fec. Emision: 09/01/2019|Nro. Autorizacion: 00|14/01/2019 VALLA</t>
  </si>
  <si>
    <t>2019 01 9121 23120</t>
  </si>
  <si>
    <t>|TREN: REN- 7181600951287- RENFE|Localizador: LC: JDBTB6|Fec. Emision: 09/01/2019|Nro. Autorizacion: 00|14/01/2019 VALLA</t>
  </si>
  <si>
    <t>TREN: Localizador: LC: MMFEV4| -VIAJE MADRID VALLADOLID IDA Y VUELTA DIA 30/01/2019 DE LUIS LUCIDO</t>
  </si>
  <si>
    <t>BILLETE TREN SR.ALCALDE</t>
  </si>
  <si>
    <t>2019 02 9332 22699</t>
  </si>
  <si>
    <t>INSPECCION PERIODICA ASCENSOR UBICADO EN EDIF. SANTA ANA  (*MANTENIMIENTO)</t>
  </si>
  <si>
    <t>2019 08 1301 22602</t>
  </si>
  <si>
    <t>PLASTIFICADO TROQUELADO Y PEGADO CARPETA AYTO VALLADOLID</t>
  </si>
  <si>
    <t>2019 01 9207 22699</t>
  </si>
  <si>
    <t>OTROS GASTOS GABINETE: ALQUILER CAMIÓN ESCENARIO PARA PZ. PORTUGALETE, MANIFESTACION DEFENSA SANIDAD (Pleno 15012019)</t>
  </si>
  <si>
    <t>OTROS GASTOS: INSTALACIÓN ELÉCTRICA TEMPORAL Y TOMAS CORRIENTE MANIFESTACION SANIDAD PUBLICA (Pleno 15012019)</t>
  </si>
  <si>
    <t>SUSCRIPCIONES PUBLICACION AÑO 2019 AL FICHERO DE CARGOS</t>
  </si>
  <si>
    <t>Servicio de acceso a las noticias y fotografías de la comunidad de Castilla y León, recogidas en la página web DICIEMBRE</t>
  </si>
  <si>
    <t>ARRENDAMIENTO Y MANTENIMIENTO SISTEMA PRODUCCIÓN DIGITAL BIZHUB C-6500 EN  IMPRENTA: MARZO a DICIEMBRE 2019</t>
  </si>
  <si>
    <t>2019 01 9205 213</t>
  </si>
  <si>
    <t>MANTENIMIENTO Y DISPOSICIÓN AÑO 2019 MÁQUINA FILMADORA PLANCHAS PF-R 2055VI - IMPRENTA</t>
  </si>
  <si>
    <t>SE 3/2019 CONTRATO DE LIMPIEZA DEL CENTRO EDUCATIVO ESPECIAL COVARESA DEL 8 DE ENERO AL 12 DE ABRIL DE 2019.</t>
  </si>
  <si>
    <t>CONTRATO MANTENIMIENTO SISTEMA SEGURIDAD DE LA CÚPULA DEL MILENIO 6 MESES</t>
  </si>
  <si>
    <t>VIDEOCONFERENCIA EN DIRECTO 26 DICIEMBRE 2017 AL 04/01/2019  ACTUACIONES EN NAVIVAL</t>
  </si>
  <si>
    <t>BAND.SEMILLEROS / MANTILLO ECO 40L / SUS.NATURAL GREENTOP 20L / T.BAMBU 210 CM 20/22 / SEM.HORTIC.ECOLOGICA / BOMBA PRES</t>
  </si>
  <si>
    <t>2019 08 1321 22199</t>
  </si>
  <si>
    <t>CUBIERTAS MICHELIN PARA SERVICIO DE POLICIA MUNICIPAL</t>
  </si>
  <si>
    <t>2 CUBIERTAS MICHELIN, PARA VEHICULO RENAULT SCENIC 3551FZR</t>
  </si>
  <si>
    <t>2019 10 2312 215</t>
  </si>
  <si>
    <t>REPARACION CENTRO PERSONAS MAYORES DE DELICAS  TAPETE Y MESA BILLAR - DURACION 1 DIA</t>
  </si>
  <si>
    <t>DOMINO EDICION EXCLUSIVA AQUAMARINE GAMES, CUATRO UNIDADES,  PARA EL  C.P.M. HUERTA DEL REY- DURACION 1 DIA</t>
  </si>
  <si>
    <t>2019 07 1711 22199</t>
  </si>
  <si>
    <t>POLICARBONATO INCOLORO PARA JARDINES. Plazo ejec. 1 día.</t>
  </si>
  <si>
    <t>SUMINISTRO DE PLANTA DE FLOR. Plazo ejec. 3 días.</t>
  </si>
  <si>
    <t>2019 10 2312 213</t>
  </si>
  <si>
    <t>DESPLAZAMIENTO Y HORA DEL TECNICO  EN TRABAJOS. DE MEGAFONIA DEL CPM PUENTE COLGANTE- DURACION 1 DIA</t>
  </si>
  <si>
    <t>PINTURAS PARA COLEGIOS GARCÍA QUINTANA Y GONZÁLO DE CÓRDOBA</t>
  </si>
  <si>
    <t>CLASES DE INGLES ESPECIFICO PARA POLICIAS LOCALES-24 HORAS</t>
  </si>
  <si>
    <t>ACUERDO MARCO, SUMINISTRO TABLERO PARA PARQUES Y JARDINES.</t>
  </si>
  <si>
    <t>ACUERDO MARCO, MATERIAL DE FERRETERIA.</t>
  </si>
  <si>
    <t>ACUERDO MARCO, REPARACION VEHICULO 5729-KJK.</t>
  </si>
  <si>
    <t>ACUERDO MARCO, PIEZAS DE HIERRO PARA JARDINES.</t>
  </si>
  <si>
    <t>ACUERDO MARCO, REPARACION VEHICULO 4272-GHL.</t>
  </si>
  <si>
    <t>MATERIALES PARA JARDINES. Plazo ejec. 1 día.</t>
  </si>
  <si>
    <t>ACUERDO MARCO, CERRADURAS PARA CASETAS DE JARDINES.</t>
  </si>
  <si>
    <t>ACUERDO MARCO, REPARACION VEHICULO 1617-DTJ.</t>
  </si>
  <si>
    <t>2019 04 2411 22001</t>
  </si>
  <si>
    <t>8487032/1 - AYUNTAMIENTO DE VALLADOLID Renovacion Suscripcion 06/11/18-05/11/19 - diario el EL MUNDO</t>
  </si>
  <si>
    <t>8487032/1 - AYUNTAMIENTO DE VALLADOLID Renovacion Suscripcion 06/11/17-05/11/18 pago atrasado por error en fac. anterior</t>
  </si>
  <si>
    <t>ENTRADA DE CONDE ANSUREZ DIA 27 OCTUBBRE</t>
  </si>
  <si>
    <t>RESMAS PARA CARPETAS DE SEGURIDAD Y MOVILIDAD</t>
  </si>
  <si>
    <t>2019 03 9231 22699</t>
  </si>
  <si>
    <t>RESMAS PARA INSCRIPCIÓN PADRONAL</t>
  </si>
  <si>
    <t>CONTRATACIÓN DE SISTEMAS DE IMPRESIÓN Y FOTOCOPIADO DE 1 DE FEBRERO A 31 DE DICIEMBRE 2019. SERVICIO EXTINCIÓN INCENDIOS</t>
  </si>
  <si>
    <t>2019 07 1631 213</t>
  </si>
  <si>
    <t>CONTRATO MANTENIMIENTO Y UBICACIÓN REPETIDOR TRANSMISION COMUNICACIONES INTERNAS Sº LIMPIEZA</t>
  </si>
  <si>
    <t>2019 07 1621 203</t>
  </si>
  <si>
    <t>CONTRATO MANTENIMIENTO EQUIPO POU PARA EL Sº DE LIMPIEZA</t>
  </si>
  <si>
    <t>CONTRATO MANTENIMIENTO MAQUINA LAVAPIEZAS TALLER MECANICO Sº LIMPIEZA</t>
  </si>
  <si>
    <t>CONTRATO MANTENIMIENTO ASCENSOR SITO EN C/ TOPACIO DEL Sº DE LIMPIEZA</t>
  </si>
  <si>
    <t>CONTRATO MANTENIMIENTO INSTALACIONES CALEFACIÓN, CLIMATIZACIÓN Y ACS DEL Sº LIMPIEZA</t>
  </si>
  <si>
    <t>CONTRATO MANTENIMIENTO INSTALACIONES CONTRA INCENDIOS DEL Sº DE LIMPIEZA</t>
  </si>
  <si>
    <t>SERVICIO MANTENIMINETO DE ASCENSORES EDIFICIO JEFATURA POLICIA MUNICIPAL DEL 1 DE ENERO AL 31 DE DIC. DE 2019.</t>
  </si>
  <si>
    <t>ACTUACIONES DE KLINKLANKLOWN EN CENTROS CÍVICOS DENTRO DEL PROGRAMA MENUDO FIN DE SEMANA</t>
  </si>
  <si>
    <t>TALLERES DE GESTIÓN DEL ESTRÉS EN EL CENTRO MUNICIPAL DE LA IGUALDAD HASTA EL MES DE JUNIO 2019</t>
  </si>
  <si>
    <t>DISEÑO Y MAQUETACIÓN DEL PROGRAMA MENSUAL DEL CENTRO MUNICIPAL DE LA IGUALDAD</t>
  </si>
  <si>
    <t>2019 07 3111 214</t>
  </si>
  <si>
    <t>LAVADO VEHICULOS SERVICIO SALUD Y CONSUMO 2019</t>
  </si>
  <si>
    <t>ACTUACIONES DE KAMTXATKA EN CENTROS CÍVICOS DENTRO DEL PROGRAMA MENUDO FIN DE SEMANA</t>
  </si>
  <si>
    <t>2019 09 3341 22699</t>
  </si>
  <si>
    <t>ENCUADERNACIÓN REVISTA ""EL CONDE PEDRO ANSUREZ (15 DIAS)</t>
  </si>
  <si>
    <t>ACTUACIONES DE LIBERA TEATRO EN CENTROS CÍVICOS. PROGRAMA MENUDO FIN DE SEMANA</t>
  </si>
  <si>
    <t>GASTOS DE BUZONEO - AÑO 2019</t>
  </si>
  <si>
    <t>CONSUMO DE COPIAS DE FOTOCOPIADORAS PREVISTAS EN EL 2019  CON CONTRATO CON COMERCIAL CUATRO. CEAS LA VICTORIA.</t>
  </si>
  <si>
    <t>ACTUACIONES DE CIA GARRAPETE EN CENTROS CÍVICOS EN MENUDO FIN DE SEMANA Y CARNAVAL</t>
  </si>
  <si>
    <t>2019 07 3111 22199</t>
  </si>
  <si>
    <t>MICROCHIP, CERTIFICADOS, CARTILLAS, DOCUMENTACION OFICIAL PERROS Y GATOS -AÑO 2019-</t>
  </si>
  <si>
    <t>2019 08 1321 22706</t>
  </si>
  <si>
    <t>CONTRATO MANTENIMIENTO PROGRAMA INFORMÁTICO SISTEMA DE CALIDAD DE POLICIA DEL 1 DE ENERO AL 31 DE DIC. DE 2019.</t>
  </si>
  <si>
    <t>CONTRATO DE SUSTITUCIÓN DE APARATOS Y MECANISMOS ELECTRONICOS, ELECTRICOS, MECÁNICOS  DE FONTANERÍA, CERRAJERÍA ETC.</t>
  </si>
  <si>
    <t>MATERIAL DE IMPRENTA PARA FOLLETO CONDE ANSUREZ</t>
  </si>
  <si>
    <t>MANTENIMIENTO EQUIPOS ELECTRÓNICOS DE SEGURIDAD Y VIGILANCIA DEPENDENCIAS DE POLICÍA DEL 1 DE ENERO AL 31 DE DIC.</t>
  </si>
  <si>
    <t>2019 07 1721 223</t>
  </si>
  <si>
    <t>2018-12-03 VAD OVI SEUR 24 ESTANDAR 989105 472013610504 A 2.25 / 2018-12-05 VAD MAD SEUR.PERIOD.EJECUC.:15 DIAS</t>
  </si>
  <si>
    <t>ACUERDO MARCO REPARACIÓN VEHÍCULO 8715DHV.</t>
  </si>
  <si>
    <t>ACUERDO MARCO: 4075JKP: REVISAR FALLO SISTEMA CARGA, PROGRAMACIÓN UCH Y UPC MÓDULOS.</t>
  </si>
  <si>
    <t>COPIAS COLOR Y BLANCO-NEGRO MAQUINA FOTOCOPIADORA KYOCERA TASKALFA 2552.  (*MANTENIMIENTO)</t>
  </si>
  <si>
    <t>ACUERDO MARCO:  SUMINISTRO MATERIAL REPARACIONES  (*MANTENIMIENTO)</t>
  </si>
  <si>
    <t>ACUERDO MARCO: SUMINISTRO MATERIAL REPARACIONES  (*MANTENIMIENTO)</t>
  </si>
  <si>
    <t>2019 02 9332 214</t>
  </si>
  <si>
    <t>ACUERDO MARCO:  SUMINISTRO MATERIALES REPARACION  VEHICULOS  (*MANTENIMIENTO)</t>
  </si>
  <si>
    <t>ACUERDO MARCO MATERIALES VARIOS PARA reparación VEHÍCULOS DE POLICÍA</t>
  </si>
  <si>
    <t>ACUERDO MARCO RECAMBIOS PARA VEHÍCULOS DE POLICÍA</t>
  </si>
  <si>
    <t>ACUERDO MARCO, RECAMBIOS VARIOS PARA VEHÍCULOS POLICÍA</t>
  </si>
  <si>
    <t>ACUERDO MARCO ACEITES PARA VEHICULOS DE POLICIA MUNICIPAL</t>
  </si>
  <si>
    <t>ACUERDO MARCO MATERIAL ELECTRICIDAD PARA PEQUEÑAS REPARACIONES POLICIA.-</t>
  </si>
  <si>
    <t>ACUERDO MARCO SUMINISTRO MATERIALES  CONSTRUCCION PARA PEQUEÑAS REPARACIONES  POLICÍA</t>
  </si>
  <si>
    <t>ACUERDO MARCO SUMINISTRO MATERIAL ELÉCTRICO PARA REPARACIONES POLICÍA.-</t>
  </si>
  <si>
    <t>REPARACION DOS  SCOOTER DE POLICIA MUNICIPAL</t>
  </si>
  <si>
    <t>ACUERDO MARCO REPARACION VEHICULO 9447HMT POLICIA MUNICIPAL</t>
  </si>
  <si>
    <t>ACUERDO MARCO, REPARACIÓN VEHÍCULO 5343BVH POLICIA.</t>
  </si>
  <si>
    <t>ACUERDO MARCO REPARACION Y PIEZAS PARA VEHICULO DE POLICIA -CIERRE PTA COFRE</t>
  </si>
  <si>
    <t>RESMAS PARA CARTEL ALCOHOLEMIA</t>
  </si>
  <si>
    <t>RESMAS PARA REALIZACION PARTES DE SERVICIO POLICIA MUNICIPAL.</t>
  </si>
  <si>
    <t>ACUERDO MARCO MATERIAL DE FERRETERIA PARA DEPENDENCIAS POLICIA.</t>
  </si>
  <si>
    <t>BILLETE TREN ANA REDONDO</t>
  </si>
  <si>
    <t>2019 07 4312 22199</t>
  </si>
  <si>
    <t>SUMINISTRO LINEA INTERNET IP FIJA MONITORIZACION DESDE ITALIA MERCADO DEL VAL AÑO 2019</t>
  </si>
  <si>
    <t>SUMINISTRO DE PINTURA PARA LA CONSERVACION DE LOS EDIFICIOS DESTINADOS A COLEGIOS PUBLICOS DEPENDIENTES DEL AYTO DE VALL</t>
  </si>
  <si>
    <t>2019 07 3111 213</t>
  </si>
  <si>
    <t>MANTENIMIENTO PREVENTIVO Y SERVICIO CORRECTIVO DE PLACAS SOLARES Y CALDERA BIOMASA CENTRO PROTECCION ANIMAL</t>
  </si>
  <si>
    <t>2019 10 2412 22699</t>
  </si>
  <si>
    <t>SUM.MATERIAL SANITARIO PARA EJECUCION P.M.FORMACIÓN Y EMPLEO ""VALLADOLID CUIDA II"" EN EL C.F. JACINTO BENAVENTE</t>
  </si>
  <si>
    <t>ACTUACIONES DE TEATRO DEL GATTO EN CENTROS CÍVICOS DENTRO DEL PROGRAMA MENUDO FIN DE SEMANA</t>
  </si>
  <si>
    <t>REPARACION DE PLATAFORMA. Plazo ejec. 3 días.</t>
  </si>
  <si>
    <t>ACUERDO MARCO: REPARACION TACOGRAFO VEHICULO 3511 BHT Sº LIMPIEZA</t>
  </si>
  <si>
    <t>ACUERDO MARCO: REPARACION VEHICULO 6976DHV DEL Sº LIMPIEZA</t>
  </si>
  <si>
    <t>ACUERDO MARCO: REPARACION CIRCUITO REFRIGERACIÓN VEHÍCULO 3368CMZ DEL Sº LIMPIEZA</t>
  </si>
  <si>
    <t>ACUERDO MARCO: REPUESTOS PARA REPARCIONES VEHICULOS DEL SERVICIO DE LIMPIEZA</t>
  </si>
  <si>
    <t>ACUERDO MARCO: REPUESTOS PARA REPARACIONES VEHCIULOS DEL S. DE LIMPIEZA VIARIA</t>
  </si>
  <si>
    <t>2019 07 1621 214</t>
  </si>
  <si>
    <t>REPARACION EMISORA VEHICULO E3462BGW Sº LIMPIEZA, PLAZO EJECUCION UN DIA</t>
  </si>
  <si>
    <t>TRABAJOS REALIZADOS  EN CAMION MATRICULA  2941 CBL, PLAZO EJECUCION UN DIA</t>
  </si>
  <si>
    <t>REPARACIÓN PULSADOR ALARMA CONTRAINCENDIOS Sº LIMPIEZA C/TOPACIO, PLAZO EJEUCIÓN UN DIA</t>
  </si>
  <si>
    <t>2019 07 1631 214</t>
  </si>
  <si>
    <t>COLOCACION ANTENA EMISORA VEHICULO 4976HSK, PLAZO EJECUCION UN DIA</t>
  </si>
  <si>
    <t>2019 07 1631 22110</t>
  </si>
  <si>
    <t>DESENGARANTE LIMPIEZA VEHICULOS, PLAZO EJECUCION UN DIA</t>
  </si>
  <si>
    <t>SACOS URE EN GRANO PARA LIMPIEZA VIARIA, PLAZO EJECUCION UN DIA</t>
  </si>
  <si>
    <t>2019 07 1631 212</t>
  </si>
  <si>
    <t>REPARACION DE PINTURA EN VESTUARIO EN Pº JARDIN BOTANICO DE LIMPIEZA VIARIA, PLAZO EJECUCION UN DIA</t>
  </si>
  <si>
    <t>CONTROL DE MATERIALES MES ENERO, INFRAESTRUCTURAS SISTEMAS DE VIALIDAD INVERNAL, PLAZO EJECUCION UN DIA</t>
  </si>
  <si>
    <t>REPUESTOS REPARACION VEHIUCLO LIMPIEZA VIARIA, PLAZO EJECUCION UN DIA</t>
  </si>
  <si>
    <t>2019 07 1631 22199</t>
  </si>
  <si>
    <t>M. tuberia poliuretano c/ espiral acero LIMPIEZA VIARIA, PLAZO EJECUCION UN DIA</t>
  </si>
  <si>
    <t>SUMINISTRO DE 25,320 TM. SAL MARINA A GARNEL PARA SILO VILAIDAD INVERNAL, PLAZO EJECUCIÓN UN DIA</t>
  </si>
  <si>
    <t>2019 07 1631 219</t>
  </si>
  <si>
    <t>RUEDAS COMPLETAS PARA REPARACION CARROS BARRIDO DE LIMPIEZA VIARIA, PLAZO EJECUCION UN DIA</t>
  </si>
  <si>
    <t>ACUERDO MARCO: REPUESTOS REPARACIONES VEHICULOS DEL SERVICIO DE LIMPIEZA</t>
  </si>
  <si>
    <t>ACUERDO MARCO: REPARACION EJE DIRECCIÓN TRASERO VEHICULO 4118JCV DEL Sº LIMPIEZA</t>
  </si>
  <si>
    <t>TUBO REPARACION VEHICULO 2688 FXK DEL SERVICIO DE LIMPIEZA, PLAZO EJECUCION UN DIA</t>
  </si>
  <si>
    <t>2019 07 1621 219</t>
  </si>
  <si>
    <t>PERNO DE ROTACION PARA TAPA 660/770 LT REPARACION CONTENEDORES Sº LIMPIEZA, PALZO EJECUCION UN DIA</t>
  </si>
  <si>
    <t>ACUERDO MARCO: REPUESTOS REPARACIONES VEHICULOS Sº LIMPIEZA</t>
  </si>
  <si>
    <t>2019 07 1621 22199</t>
  </si>
  <si>
    <t>ACUERDIO MARCO: SUMINISTRO MATERIALES ELECTRICOS PARA EL Sº DE LIMPIEZA</t>
  </si>
  <si>
    <t>ACUERDO MARCO, REPARACION VEHICULOS DE PARQUES Y JARDINES.</t>
  </si>
  <si>
    <t>ACUERDO MARCO: REPUESTOS PARA REPARACIONES VEHICULOS DEL Sº DE LIMPIEZA</t>
  </si>
  <si>
    <t>ACUERDO MARCO: SUMINISTRO MATERIALES (CEPILLOS, MANGIOS, GARRAS) PARA EL Sº DE LIMPIEZA</t>
  </si>
  <si>
    <t>ACUERDO MARCO: SUMINISTRO MATERIALES PARA EL Sº DE LIMPIEZA</t>
  </si>
  <si>
    <t>ACUERDO MARCO: REPUESTOS PARA REPARACIONES VEHCIULOS Sº LIMPIEZA</t>
  </si>
  <si>
    <t>ACUERDO MARCO: SUMINSITRO BOBINAS PAPEL Sº LIMPIEZA</t>
  </si>
  <si>
    <t>ACUERDO MARCO: REPUESTOS PARA REPARACIONES VEHICULOS Sº LIMPIEZA</t>
  </si>
  <si>
    <t>ACUERDO MARCO: RADIADOR DE INTERCAMBIO REPARACION VEHICULO 0848 BVS DEL SERVICIO DE LIMPIEZA</t>
  </si>
  <si>
    <t>ACUERDO MARCO: SUMINISTROS MATERIALES VARIOS PARA EL Sº DE LIMPIEZA</t>
  </si>
  <si>
    <t>ACUERDO MARCO: LUBRICANTES HIDRÁULICOS PARA VEHICULOS DEL SERVICIO DE LIMPIEZA</t>
  </si>
  <si>
    <t>ACUERDO MARCO: LUBRICANTES PARA MOTORES VEHICULOS SERVICIO DE LIMPIEZA</t>
  </si>
  <si>
    <t>ACUERDO MARCO: SUMINSITRO MATERIALES Sº LIMPIEZA</t>
  </si>
  <si>
    <t>ACUERDO MARCO: SUMINSITROS SERVICIO LIMPIEZA</t>
  </si>
  <si>
    <t>ACUERDO MARCO: SUMINISTRO MATERIALES Sº LIMPIEZA</t>
  </si>
  <si>
    <t>ACUERDO MARCO: SUMINISTROS SERVICIO LIMPIEZA</t>
  </si>
  <si>
    <t>ACUERDO MARCO: CASQUILLO BRONCE VALONA B-14X18X14/22-2</t>
  </si>
  <si>
    <t>ACUERDO MARCO: DESENGRASANTE MANTENIMIENTO LOCTITE 1290340</t>
  </si>
  <si>
    <t>ACUERDO MARCO: BOLSA NEGRA 115X150 G-150 BDR PARA LIMPIEZA VIARIA</t>
  </si>
  <si>
    <t>ACUERDO MARCO: SUMINSITROS VARIOS S. LIMPIEZA VIARIA</t>
  </si>
  <si>
    <t>ACUERDO MARCO, RECAMBIOS PARA VEHICULOS.</t>
  </si>
  <si>
    <t>LAVADO VEHICULO 0634-DHJ. Plazo ejec. 1 día.</t>
  </si>
  <si>
    <t>MANTENIMIENTO DE DUMPER. Plazo ejec. 1 día.</t>
  </si>
  <si>
    <t>ACUERDO MARCO, COPIA DE LLAVE NORMAL.</t>
  </si>
  <si>
    <t>ACUERDO MARCO, MATERIAL DIVERSO DE CERRAJERÍA.</t>
  </si>
  <si>
    <t>ACUERDO MARCO, CANDADOS PARA PARQUES Y JARDINES.</t>
  </si>
  <si>
    <t>AD BLUE VEHICULOS SERVICIO LIMPIEZA, PLAZO EJECUCION UN DIA</t>
  </si>
  <si>
    <t>AD BLUE VEHICULOS Sº LIMPIEZA 11-1-19, PLAZO EJECUCION UN DIA</t>
  </si>
  <si>
    <t>AD BLUE VEHICULOSA Sº LIMPIEZA 21-1-19, PLAZO EJECUCION UN DIA</t>
  </si>
  <si>
    <t>COLCACIÓN EQUIPO AIRE EN GARITA DE VIGILANCIA C/ TOPACIO, PLAZO EJECUCION UN DIA</t>
  </si>
  <si>
    <t>COLOCACION EXTINTOS EN PUNTO LIMPIO CABILDO SUR, PLAZO EJECUCION UN DIA</t>
  </si>
  <si>
    <t>ACUERDO MARCO: PULSADOR ENRASADO D1P/D2P PARA EL Sº LIMPIEZA</t>
  </si>
  <si>
    <t>ACUERDO MARCO: PIEZA REPUESTO REPARCIONES VEHICULOS Sº LIMPIEZA</t>
  </si>
  <si>
    <t>ACUERDO MARCO: MATERIALES DE FERRETERIA PARA Sº LIMPIEZA</t>
  </si>
  <si>
    <t>ACUERDDO MARCO: REPARACION FRENOS VEHICULO 4976HSK DEL Sº LIMPIEZA</t>
  </si>
  <si>
    <t>ACUERDO MARCO: REPARACION EMBRAGUE VEHICULO 2453FZB DEL Sº LIMPIEZA</t>
  </si>
  <si>
    <t>ACUERDO MARCO: REPARACION VEHICULO 4223JDZ DEL Sº LIMPIEZA</t>
  </si>
  <si>
    <t>DESATASCO DE ARQUETAS EL 04/02/19 EN JOSE CANTALAPIEDRA 1 .PLAZO EJECUCION UN DIA</t>
  </si>
  <si>
    <t>ACUERDO MARCO: BOTAS Y VESTUARIO PARA Sº LIMPIEZA</t>
  </si>
  <si>
    <t>ACUERDO MARCO: REPARACIONES EN VEHICULOS 1273GKG Y 4118JCV DEL Sº DE LIMPIEZA</t>
  </si>
  <si>
    <t>BOBINAS PAPEL EXPENDEDOR TICKETS EQUIPO GASOIL Sº LIMPIEZA, PLAZO EJECUCION UN DIA</t>
  </si>
  <si>
    <t>RESMAS, IMPRESOS PARA SERVICIO LIMPIEZA, PLAZO EJECUCION UN DIA</t>
  </si>
  <si>
    <t>ACUERDO MARCO: CAMBIO ACEITE, CORREAS Y FILTROS VEHICULO 9067 JCH DEL S. LIMPIEZA VIARIA</t>
  </si>
  <si>
    <t>ACUERDO MARCO: MATERIALES PARA LIMPIEZA VIARIA</t>
  </si>
  <si>
    <t>BOBINAS PAPEL TALLER, PLAZO EJECUCION UN DIA</t>
  </si>
  <si>
    <t>MONTAJE Y DESMONTAJE DE ESCENARIO Y MOBILIARIO PARA EVENTOS, TALLERES Y CONCIERTOS EN EL CENTRO MUNICIPAL DE LA IGUALDAD</t>
  </si>
  <si>
    <t>SERVICIO DE ORGANIZACIÓN DE EVENTOS PARA EL SERVICIO DE IGUALDAD E INFANCIA EN EL EJERCICIO 2019</t>
  </si>
  <si>
    <t>MONTAJE Y DESMONTAJE DE LONAS EN FACHADAS Y DISEÑO DE LAS MISMAS PARA LOS DIFERENTES EVENTOS DEL SERVICIO EN 2019</t>
  </si>
  <si>
    <t>SUMINISTRO GASOLEO B PARA HORNO INCINERADOR CPA DURANTE EL AÑO 2019</t>
  </si>
  <si>
    <t>SUSCRIPCION DE REVISTAS PARA LAS BIBLIOTECAS MUNICIPALES DE LA EMPRESA BAYARD REVISTAS S.A.U. PARA EL AÑO 2019</t>
  </si>
  <si>
    <t>SE 73/2018. SERVICIO DE CANGUROS PARA ACTIVIDADES EDUCATIVAS DESTINADAS A PADRES Y MADRES DESARROLLADAS POR EL ÁREA 06.</t>
  </si>
  <si>
    <t>MANTENIMIENTO SISTEMA INTEGRADO  FORMACIÓN Y ENTRENAMIENTO POLICIA. ( SIMULADOR DE TIRO, SALA TÁCTICA, ETC.</t>
  </si>
  <si>
    <t>CONTRATO SUMINISTRO DE TODO TIPO DE PINTURA PARA EL MANTENIMIENTO DE EDIFICIOS ADSCRITOS AL AREA DE URBANISMO. (*MANT.)</t>
  </si>
  <si>
    <t>CONTRATO ADQUISICION PINTURA ESPECIAL PARA ESTUCOS DE LOS PARAMENTOS DE PASILLOS PLANTA 1ª Y 3ª DEL EDIF. SAN BENITO (*M</t>
  </si>
  <si>
    <t>RENOVACIÓN ALQUILER LICENCIA ECOPY EU Nº CSPECO54739247 AÑO 2019 - UNIDAD DE MEDIOS DE COMUNICACIÓN</t>
  </si>
  <si>
    <t>ACUERDO MARCO: REPARACIÓN EN VEHICULO 1508 DZM DEL SERVICIO DE LIMPIEZA</t>
  </si>
  <si>
    <t>PRÓRROGA ENERO 2019 ALQUILER FOTOCOPIADORAS (EXPED SE-PC 28/2017) GABINETE GOBIERNO Y RELACIONES(1261/1243/1283/4359)</t>
  </si>
  <si>
    <t>GASTOS FOTOCOPIADORA DEL DPTO. DE PATRIMONIO. MODELO T6-IR ADV C5540i.</t>
  </si>
  <si>
    <t>CONTRATO FOTOCOPIADORAS POLICIA  DEL 1 AL 31 DE ENERO DE 2019 . EXPTE. 28/2017.</t>
  </si>
  <si>
    <t>ALQUILER FOTOCOPIADORA CONCEJALÍA Y SECRETARÍA EJECUTIVA ÁREA DE SEGURIDAD Y MOVILIDAD (01-01-2019 l AL 31-01-2019)</t>
  </si>
  <si>
    <t>CONSUMOS FOTOCOPIADORA CONCEJALÍA Y SECRETARÍA EJECUTIVA DEL ÁREA DE SEGURIDAD Y MOVILIDAD (01-01-2019 AL 31-01-2019)</t>
  </si>
  <si>
    <t>FOTOCOPIADORAS SERVICIO INFORMACION Y ADMINISTRACION ELECTRONICA - ENERO 2019</t>
  </si>
  <si>
    <t>REAJUSTE ANUALIDAD PARA SISTEMA IMPRESION Y FOTOCOPIADO DESDE 1 ENERO 2019 A 31 ENERO 2019</t>
  </si>
  <si>
    <t>Para el pago de Diciembre de 2018 y Enero de 2019  gasto de Fotocopiadora del Departamento de Prevencion y Salud Laboral</t>
  </si>
  <si>
    <t>CONTRATO IMPRESORA FOTOCOPIADORA. AREA DE CULTURA Y TURISMO 2018/2019</t>
  </si>
  <si>
    <t>FOTOCOPIADORAS CASA DEL BARCO ENERO 2019</t>
  </si>
  <si>
    <t>ALQUILER Y COPIAS CANON XMF04329 -SERVICIO DE GESTIÓN RECAUDATORIA, DIC-2018 - ENERO 2019</t>
  </si>
  <si>
    <t>ALQUILER Y COPIAS CANON XMF04342 -TESORERÍA-, DIC-2018 - ENERO 2019</t>
  </si>
  <si>
    <t>ALQUILER Y COPIAS CANON XVD04879 -CONTROL DE INGRESOS-, DIC-2018 - ENERO 2019</t>
  </si>
  <si>
    <t>FOTOCOPIADORAS CONSUMO/OMIC ENERO 2019</t>
  </si>
  <si>
    <t>CONTRATO SISTEMAS IMPRESIÓN Y FOTOCOPIADO DIC-18 ENE-19 (SERVICIO LIMPIEZA)</t>
  </si>
  <si>
    <t>ALQUILER Y MANTENIMIENTO FOTOCOPIADORAS PARTICIPACION CIUDADANA ENERO-FEBRERO 2019</t>
  </si>
  <si>
    <t>IMPRESIÓN Y FOTOCOPIADO CONCEJALÍA/DIRECCIÓN Y SECRETARÍA EJECUTIVA ÁREA DE HACIENDA. DICIEMBRE 2018-ENERO 2019.</t>
  </si>
  <si>
    <t>Sistemas de impresión/fotocopiado/escáner para los Servicios de GI (3) e Inspección (1) diciembre/2018 y enero/2019</t>
  </si>
  <si>
    <t>Importe del contrato de contrato centralizado de alquiler y copias. Reajuste para la anualidad 2018</t>
  </si>
  <si>
    <t>ALQUILER FOTOCOPIADORA CANON XVD02490, DPTO. RR.HH. Y XMF04279, A.S. Y FORMACIÓN, OCT.- DIC. 2018 Y ENERO 2019</t>
  </si>
  <si>
    <t>SE-PC 28/2017.CONTRATACION SISTEMAS DE IMPRESIÓN Y FOTOCOPIADO AYUNTAMIENTO DE VALLADOLID. DIRECCIÓN DE ÁREA. ENERO 2019</t>
  </si>
  <si>
    <t>REAJUSTE ANUALIDAD CONTRATO SERV.INTEGRAL FOTOCOPIADO-SECRETARIA EJECUT. Y CONCEJALIA-DIRECC.AREA SERVICIOS SOCILES-2019</t>
  </si>
  <si>
    <t>REAJUSTE ENERO 2019 ADJUDICACIÓN CONTRATO CENTRALIZADO FOTOCOPIADORA A FAVOR DE CANON. MAQUINA Nº SERIE XVD 02482</t>
  </si>
  <si>
    <t>SE-PC 28/2017 CONTRATACIÓN SISTEMAS DE IMPRESIÓN Y FOTOCOPIADO. SERVICIO DE IGUALDAD E INFANCIA ENERO 2019</t>
  </si>
  <si>
    <t>REAJUSTE ENERO 2019 FOTOCOPIAS OFICINA PRESUPUESTARIA. MAQUINA Nº DE SERIE XVD 02482</t>
  </si>
  <si>
    <t>SE-PC 27/2018 CONTRATO DE IMPRESION Y FOTOCOPIADO. SERVICIO DE EDUCACION. ENERO 2019</t>
  </si>
  <si>
    <t>COPIAS BLANCO/NEGRO Y COLOR FOTOCOPIADORAS CANON XVD02490, DPTO. RR.HH. Y XMF04279, A.S. Y FORMACION, DIC./18 Y ENE./19</t>
  </si>
  <si>
    <t>ALQUILER MÁQUINAS FOTOC.URBANISMO EN CONTRATO MES ENERO 2019 (REAJUSTE)</t>
  </si>
  <si>
    <t>ALQUILER FOTOCOPIADORA NUMERO XVD04865 DE INTERVENCION GENERAL. NVBRE, DCBRE Y ENERO.</t>
  </si>
  <si>
    <t>ALQUILER FOTOCOPIADORA NUMERO XVD04868 DEL DEPARTAMENTO DE CONTABILIDAD. NVBRE, DCBRE Y ENERO.</t>
  </si>
  <si>
    <t>Alquiler fotocopiadora Secretaría General, T4-C356if, noviembre, diciembre 2018 y enero 2019.</t>
  </si>
  <si>
    <t>Alquiler fotocopiadoras  A. Jurídica T5-iRADU 4545, T6-iRADV5540, Nov, diciembre 2018 y enero 2019.</t>
  </si>
  <si>
    <t>Fotocopias de toda Secretaría General, meses noviembre, diciembre de 2018, y enero de 2019.</t>
  </si>
  <si>
    <t>CONTRATACIÓN DE LOS SISTEMAS DE IMPRESIÓN Y FOTOCOPIADO DEL 1 AL 31 DE ENERO DE 2019. SERVICIO DE EXTINCION DE INCENDIOS</t>
  </si>
  <si>
    <t>ANALISIS ACREDITADO DE BENZO (A) PIRENO  (VS  1/19) .- PLAZO EJCUCION : 1MES</t>
  </si>
  <si>
    <t>ELABORACION ESTUDIO ESTRATÉGICO ""TURISMO &amp; CINE"" PARA LA CIUDAD DE VALLADOLID (1 mes)</t>
  </si>
  <si>
    <t>2019 02 1501 22699</t>
  </si>
  <si>
    <t>2 ENCUADERNACION A3 PLANOS COLOR , 1 CARTON PLUMA IMPRESO Y ADHESIVOS DOS CARAS</t>
  </si>
  <si>
    <t>MAXTOR 2.5"" 2TB USB 3.0 N/S NM15FHEB -MATERIALES PARA ORDENADOR.</t>
  </si>
  <si>
    <t>2019 10 2311 22199</t>
  </si>
  <si>
    <t>F-612. JOSE MANUEL CIMAS ORDUÑA.PERSIANA VENECIANA PARA CEAS DELICIAS. DURACION 1 DIA</t>
  </si>
  <si>
    <t>F-738. JOSE MANUEL CIMAS  ORDUÑA. PERSIANA VENECIANA PARA CEAS CANTERAC. DURACION 1 DIA</t>
  </si>
  <si>
    <t>2019 07 1721 213</t>
  </si>
  <si>
    <t>MANTENIMIENTO PREVENTIVO Y SERVICIO MANTENIMIENTO CORRECTIVO AÑO 2019, CALDERA BIOMASA</t>
  </si>
  <si>
    <t>OBRA / SERVICIO: LDR - CONTROL AMBIENTAL / 16 DE ENERO AL 18 DE FEBRERO DE 2.019 / CAMINO CABILDO Prox</t>
  </si>
  <si>
    <t>2019 07 1721 22199</t>
  </si>
  <si>
    <t>GUANTES, ALGODON, ETC....</t>
  </si>
  <si>
    <t>2019-01-16 MAD VAD SEUR 24 ESTANDAR 7208910 TECNATOM S.A.   1 30.000 S 1.90 / 2019-01-23 MAD VAD SEUR 24 ESTANDAR 786334</t>
  </si>
  <si>
    <t>F-458.VATEC VALLADOLID ASIST. TECNICA. ANALISIS COMBUST, JUNTA TAPA, VALVULA INVERSORA, MANO DE OBRA, CTRO. OCUP. 1 DIA</t>
  </si>
  <si>
    <t>TRANSPORTE DE SAL DE ANTIGUAS INSTALACIONES CALLE MIESES A LAS NUEVAS INSTALACIONES DEL SERVICIO DE LIMPIEZA, PLAZO EJEC</t>
  </si>
  <si>
    <t>REVSIÓN ANUAL JUEGO 4 COLUMNAS ELEVADORAS VEHCIULOS PARA TALLER Sº LIMPIEZA, PLAZO EJECUCION UN DIA</t>
  </si>
  <si>
    <t>ACUERDO MARCO: SUMINISTRO MATERAILES PARA Sº LIMPIEZA</t>
  </si>
  <si>
    <t>ACUERDO MARCO: REPUESTOS PARA REPARACIONES DE VEHICULOS DEL Sº DE LIMPIEZA</t>
  </si>
  <si>
    <t>2019 07 1621 212</t>
  </si>
  <si>
    <t>VÁLVULA BY-PASS REPARACION VEHICULO 5461BZY DEL Sº LIMPIEZA</t>
  </si>
  <si>
    <t>TRANSPORTE BARREDORA AVERIADA E7334BDK EN DOMINGO AL PARQUE Sº LIMPIEZA, PLAZO EJECUCION UN DIA</t>
  </si>
  <si>
    <t>REPUESTOS PARA REPARACIONES VEHICULOS LIMPIEZA VIARIA, PLAZO EJECUCION UN DIA</t>
  </si>
  <si>
    <t>CUBIERTAS RECAUCHUTADAS DE VEHICULOS DEL SERVICIO DE LIMPIEZA, PLAZO EJECUCION UN DIA</t>
  </si>
  <si>
    <t>REPUESTOS HIDRÁULICOS PARA REPARACIONES DE VEHICULOS Sº LIMPIEZA, PLAZO EJECUCION UN DIA</t>
  </si>
  <si>
    <t>ACUERDO MARCO, REPARACION DE VEHICULOS, JARDINES.</t>
  </si>
  <si>
    <t>ACUERDO MARCO, REPARACION VEHICULO 5833-BZK.</t>
  </si>
  <si>
    <t>ACUERDO MARCO, REPARACION VEHICULO 4416-KJX.</t>
  </si>
  <si>
    <t>Utilización instalación deportiva  (PM LA RUBIA) para actividad de fútbol sala, 13 miércoles del primer trimestre 2019</t>
  </si>
  <si>
    <t>UTILIZACION PABELLON CANTERAC ENERO ,FEBREO Y MARZO, COMPETICION SANTA RITA,</t>
  </si>
  <si>
    <t>ACUERDO MARCO REPARACION VEHICULO 7087CCD</t>
  </si>
  <si>
    <t>ACUERDO MARCO REPARACION VEHICULO 3357GHK DE POLICIA</t>
  </si>
  <si>
    <t>REVISION MANTENIMIENTO EN GARANTIA  VEHICULO 8671JXF (GRUA DE  POLICIA).</t>
  </si>
  <si>
    <t>REPARACION 6 TELEMANDOS DE TELEAPERTURA Y CENTRALITA RECEPTORA POLICIA.</t>
  </si>
  <si>
    <t>SUMINISTRO ROLLOS PAPEL Y SERVILLES PARA CELEBRACIONES POLICIA .</t>
  </si>
  <si>
    <t>REPARACION HERRAMIENTA (SIERRA) DE CENTRO MANTENIMIENTO  (*MANT.)</t>
  </si>
  <si>
    <t>REPARACIÓN PINCHAZO RUEDA VEHÍCULO POLICÍA.</t>
  </si>
  <si>
    <t>SUMINISTRO BOMBA GASOIL RECICLADA PARA POLICÍA.</t>
  </si>
  <si>
    <t>ALQUILER Y COPIAS CANON LYK216113 PRIMER TRIMESTRE 2019, SECCIÓN DE PROCEDIMIENTO</t>
  </si>
  <si>
    <t>TRASLADO DE MATERIAL A LA FERIA DE NAVIVAL.</t>
  </si>
  <si>
    <t>Alquiler fotocopiadora Secretaría General, T4-C356if,  de febrero a diciembre de 2019.</t>
  </si>
  <si>
    <t>2019 01 9203 213</t>
  </si>
  <si>
    <t>MANTENIMIENTO APLICACION INFORMATICA DE CONTROL HORARIO, AÑO 2019, R.I.</t>
  </si>
  <si>
    <t>CENTRO MUNICIPAL DE IGUALDAD / C/ANTONIO ROYO VILLANOVA, S/N / REPARACION ELECTRICA DE URGENCIA</t>
  </si>
  <si>
    <t>ANIMACIÓN PAJE REAL EN LA FERIA NAVIVAL, REALIZADO DEL 26 DE DICIEMBRE DE 2018 AL 4 DE ENERO DE 2019. (Según Presupuesto</t>
  </si>
  <si>
    <t>Orden 473/2018 C.P.P.Fray luis  tala de árbol dto.</t>
  </si>
  <si>
    <t>PRODUCTO: EL NORTE DE CASTILLA - AÑO 2019 PARA BIBLIOTECAS MUNICIPALES</t>
  </si>
  <si>
    <t>RENOVACION  SUSCRIPCION 01/01/2019-31/12/2019  DIARIO EL PAIS `PARA BIBLIOTECAS PUBLICAS</t>
  </si>
  <si>
    <t>SUSCRIPCIÓN GRANDES ESPACIOS 2019</t>
  </si>
  <si>
    <t>ALTA SUSCR. AD142/152 BIBLIOTECAS VALLADOLID / 5 SUSCRIP.ANUALES AD ENERO/DICIEMBRE 2019</t>
  </si>
  <si>
    <t>5 SUSCRIPCIONES REVISTA AIRELIBRE PARA EL CENTRO DE BIBLIOTECAS MUNICIPALES DE VALLADOLID</t>
  </si>
  <si>
    <t>2019 06 3321 22199</t>
  </si>
  <si>
    <t>LAPIZ GRAFITO PELIKAN 2/HB C/GOMA CAJA 12 UDS / ROTULADOR CALIBRADO STAEDTLER 308 S1WP3 3 UDS / ESCUADRA PLASTICO LIDERP</t>
  </si>
  <si>
    <t>MATERIAL DE PINTURA PARA COLEGIOS</t>
  </si>
  <si>
    <t>2019 01 9205 22199</t>
  </si>
  <si>
    <t>OTROS SUMINISTROS PARA TRABAJOS IMPRENTA: PLASTIFICADO CARPETAS AYTO VA</t>
  </si>
  <si>
    <t>JUEGO PULSADOR KPL.(BLANCO) 007802321 MÁQUINA OFFSET IMPRENTA</t>
  </si>
  <si>
    <t>OTROS SUMINISTROS TRABAJOS IMPRENTA (FISURADO Y PEGADO) CALENDARIO SOBREMESA AYUNTAMIENTO VALLADOLID</t>
  </si>
  <si>
    <t>MATERIALES DE PINTURA PARA SERVICIO DE POLICIA MUNICIPAL</t>
  </si>
  <si>
    <t>ACUERDO MARCO  - SUMINISTRO HERRAMIENTAS PARA POLICIA.</t>
  </si>
  <si>
    <t>ACUERDO MARCO MATERIALES VARIOS PARA TALLER REPARACIÓN VEHÍCULOS POLICIA.</t>
  </si>
  <si>
    <t>ACUERDO MARCO  SUMINISTRO MATERIAL ELECTRICO PARA POLICÍA</t>
  </si>
  <si>
    <t>MATERIAL  DE PINTURA PARA SERVICIO DE POLICIA MUNICIPAL-JEFATURA LA VITORIA.</t>
  </si>
  <si>
    <t>LOCALIZACIÓN REPARACIÓN URGENTE  AVERÍA DE ALUMBRADO EN INSTALACION: DEPOSITO DE VEHICULOS - EL PERAL -</t>
  </si>
  <si>
    <t>SUSCRIPCION Nº 798 - Periodico EL NORTE DE CASTILLA - PERIODO: 01/01/19-31/12/19 .MEDIOS DE COMUNICACIÓN</t>
  </si>
  <si>
    <t>SUSCRIPCION Nº 802 PERIÓDICO EL NORTE DE CASTILLA EDICION VALLADOLID AÑO 2019. GABINETE DE PRENSA</t>
  </si>
  <si>
    <t>Alquiler y montaje de Equipos Audiovisuales ""Manifestación en defensa del Sistema SANITARIO PUBLICO 26/01/2019</t>
  </si>
  <si>
    <t>TUBO EVACUACION 50 ""B"" 1 ML. ENCOLAR</t>
  </si>
  <si>
    <t>PIEZAS CERRAJERIA</t>
  </si>
  <si>
    <t>ASIENTO VICTORIA ACERO BLANCO / MASILLA POLIMERO-CP COLEGIO IÑIGO DE TORO  Y OTROS COLEGIOS</t>
  </si>
  <si>
    <t>TACO FISCHER SX 10 ( ALB.367 DEL 29/01/2019 COLEGIO P. PABLO PICASSO )</t>
  </si>
  <si>
    <t>MATERIALES DE SANEAMIENTO PARA COLEGIOS</t>
  </si>
  <si>
    <t>19.16 ( REPARACION DE HUNDIMIENTO DE SOLERA EN AULA DEL CEIP GONZALO DE CORDOBA )</t>
  </si>
  <si>
    <t>REFORMA ASEO MASCULINO CEIP ALONSO BERRUGUETE</t>
  </si>
  <si>
    <t>MATERIALES DE SANEAMIENTO PARA COLEGIOS PUBLICOS- ENERO</t>
  </si>
  <si>
    <t>2019 07 3111 22113</t>
  </si>
  <si>
    <t>CONTRATO MENOR PARA EL SUMINISTRO DE ALIMENTOS Y PRODUCTOS ESPECIFICOS PARA LOS ANIMALES DEL CENTRO DE PROTECCION ANIMAL</t>
  </si>
  <si>
    <t>DISEÑO Y CREACIÓN DE INFOGRAFÍA ANIMADA (CASTELLANO E INGLÉS), PARA PROMOCIONAR EL USO DEL VEHÍCULO ELÉCTRICO</t>
  </si>
  <si>
    <t>SUMINISTRO GAS VEHICULO HIBRIDO 0634DHJ - AÑO 2019</t>
  </si>
  <si>
    <t>2019 01 9207 22602</t>
  </si>
  <si>
    <t>CAMPAÑA DE PROMOCIÓN DEL CONCURSO NACIONAL DE PINCHOS Y TAPAS</t>
  </si>
  <si>
    <t>2019 06 2315 22700</t>
  </si>
  <si>
    <t>SERVICIO DE LIMPIEZA EN EL CENTRO MUNICIPAL DE LA IGUALDAD HASTA JUNIO 2019.</t>
  </si>
  <si>
    <t>CONTRATO SERVICIO MANTENIM. INSTALAC. DEL CONTROL DE ACCESOS EN EDIF. SAN AGUSTIN (ARCHIVO). AÑO/2019 (EXPTE. 2/2019) *M</t>
  </si>
  <si>
    <t>MANTENIM.  INSTALACIONES CONTRA INCENDIOS Y EQUIPOS MÓVILES Y FIJOS (EXTINTORES) EN CONDICONES OPTIMAS DE FUNCIONAMIENTO</t>
  </si>
  <si>
    <t>2019 06 2315 22611</t>
  </si>
  <si>
    <t>EXPTE. SII 3/2019 CONTRATO DE SERVICIO DE UNA SEMANA ESCOLAR SOBRE VIOLENCIA DE GÉNERO EN CENTROS D EDUCACIÓN SECUNDARIA</t>
  </si>
  <si>
    <t>2019 08 1361 22199</t>
  </si>
  <si>
    <t>ACUERDO MARCO: SUMINISTRO DE DIVERSO MATERIAL DE ELECTRICIDAD PARA EL SERVICIO DE EXTINCIÓN DE INCENDIOS.</t>
  </si>
  <si>
    <t>MATERIALES DE PINTURA EMPLEADOS POR CENTRO DE MANTENIMIENTO DE EDIFICIOS PARA EL SERVICIO DE EXTINCIÓN DE INCENDIOS.</t>
  </si>
  <si>
    <t>2019 08 1361 214</t>
  </si>
  <si>
    <t>ACUERDO MARCO: 1 MANECILLA Y 2 TIRANTES PARA VEHÍCULO DEL SERVICIO DE EXTINCIÓN DE INCENDIOS.</t>
  </si>
  <si>
    <t>10 JUNTAS PLANAS NBR 52x74,5x4. SERVICIO DE EXTINCION DE INCENDIOS</t>
  </si>
  <si>
    <t>ACUERDO MARCO: RECAMBIOS DE 1 LUZ HALÓGENA Y 2 LAMPARAS PARA VEHÍCULOS DEL SERVICIO DE EXTINCIÓN DE INCENDIOS.</t>
  </si>
  <si>
    <t>SUMINISTRO DE OXÍGENO MEDICINAL - X2S 200.0B PARA EL SERVICIO DE EXTINCIÓN DE INCENDIOS.</t>
  </si>
  <si>
    <t>OTROS SUMINISTROS PARA TRABAJOS IMPRENTA: PAPEL NOVATE BLANCO (OT FIMASCOTA)</t>
  </si>
  <si>
    <t>MATERIAL VARIO CONSTRUCCION PARA CENTRO CÍVICO DELICIAS</t>
  </si>
  <si>
    <t>COMMENT|RETIRA: JAVIER ANDRES / COMMENT|DESTINA: CENTRO CIVICO JOSE LUIS MOSQUERA / TOR.AUTO.C/EXA. 7301 5,5x19 ZINC ARA</t>
  </si>
  <si>
    <t>PARTICIPACION CIUDADANA ( CENTRO MUNICIPAL LAS FLORES ) / TUBO CUADRADO 40X40X1,5 DD11</t>
  </si>
  <si>
    <t>SUMINISTRO DE 600 LITROS DE ESPUMÓGENO BIO T3. SERVICIO DE EXTINCIÓN DE INCENDIOS.</t>
  </si>
  <si>
    <t>SUMINISTRO DE OXÍGENO MEDICINAL - X2S 200.0B. SERVICIO DE EXTINCIÓN DE INCENDIOS.</t>
  </si>
  <si>
    <t>MATERIALES DE SANEAMIENTO PARA CENTRO CÍVICO DELICIAS</t>
  </si>
  <si>
    <t>SUSTITUCIÓN DE 1 SENSOR CAT EX 125 Y 1 SENSOR XXS O2. SERVICIO DE EXTINCIÓN DE INCENDIOS.</t>
  </si>
  <si>
    <t>TRABAJOS DE COSTURA EN PRENDAS DE VESTUARIO DEL SERVICIO DE EXTINCIÓN DE INCENDIOS.</t>
  </si>
  <si>
    <t>1 JUEGO ENCHUFES AIRE, RACORES Y MANGUERA Y 1 MANOMETRO PANEL D.63 A 60 BARS. SERVICIO DE EXTINCIÓN DE INCENDIOS.</t>
  </si>
  <si>
    <t>ACUERDO MARCO: 3 LLAVES MECANIZADAS ACERO Y 1 ALAMBRE GALVANIZADO 1,5MM BOBINAX 50MT. SERVICIO DE EXTINCIÓN DE INCENDIOS</t>
  </si>
  <si>
    <t>CONTRATO MARCO: TORNILLO ZN Y  ADHESIVO INSTANTANEO RESISTENCIA LOCTITE 88116. SERVICIO DE EXTINCIÓN DE INCENDIOS</t>
  </si>
  <si>
    <t>ACUERDO MARCO: MATERIAL DE CERRAJERÍA Y FERRETERÍA PARA EL SERVICIO DE EXTINCIÓN DE INCENDIOS - ENERO</t>
  </si>
  <si>
    <t>ACUERDO MARCO: 2 MANILLAS PARA PARQUE DE LAS ERAS. SERVICIO DE EXTINCIÓN DE INCENDIOS.</t>
  </si>
  <si>
    <t>ACUERDO MARCO: 10 LAMPARAS BOSH PARA VEHÍCULOS DEL SERVICIO DE EXTINCIÓN DE INCENDIOS.</t>
  </si>
  <si>
    <t>ACUERDO MARCO: 1 VASO DE EXPANSIÓN PARA ACS EN PARQUE DE CANTERAC. SERVICIO DE EXTINCIÓN DE INCENDIOS.</t>
  </si>
  <si>
    <t>ACUERDO MARCO:HERRAMIENTAS PARA VEHÍCULOS DEL SERVICIO DE EXTINCIÓN DE INCENDIOS.</t>
  </si>
  <si>
    <t>UNIDAD DE SUMINISTRO DE PERNIO OSCILO NEGRO PARA CP MIGUEL DE CERVANTES</t>
  </si>
  <si>
    <t>ACUERDO MARCO: 1 PINZA Y 1 ANILLO. SERVICIO DE EXTINCIÓN DE INCENDIOS</t>
  </si>
  <si>
    <t>2019 04 9341 22000</t>
  </si>
  <si>
    <t>CIRCUITO CODIFICACION ENTIDADES FINANCIERAS  MODALIDAD CD-ROM AÑO 2019 2 CD ROM SEMESTRAL</t>
  </si>
  <si>
    <t>SUMINISTRO STOR ENROLLABLE PARA OFICINA EN EDIF. SANTA ANA  (*MANTENIMIENTO)</t>
  </si>
  <si>
    <t>SEGURIDAD 3+3 (900x820) - PIO DEL RIO HORTEGA ( EL CORRO)</t>
  </si>
  <si>
    <t>19.43 ( REPARACION PARAMENTO DE FACHADA EN CEIP SAN FERNANDO )</t>
  </si>
  <si>
    <t>ARMADO (1535X478) - C.P. ALLUE MORER / LUNA ARMADA (870 X 800) - C.P. ALLUE MORER / SEGURIDAD 3+3</t>
  </si>
  <si>
    <t>DESMONTADO COBERTURA PLACAS DE FIBROCEMENTOS CON AMIANTO Y CUBIERTA FORMADA POR PANEL CHAPA</t>
  </si>
  <si>
    <t>BOTA HAYA -S2-</t>
  </si>
  <si>
    <t>2019 08 1341 22606</t>
  </si>
  <si>
    <t>ALQUILER ESPACIO PATIO HERRERIANO DIA 18/12/2018</t>
  </si>
  <si>
    <t>Entronque con red de distribucion / Refuerzo de Red existente. PUNTO RECARGA VEHÍCULO ELÉCTRICO EN AVDA. SEGOVIA 3-PROX.</t>
  </si>
  <si>
    <t>2019 06 3231 212</t>
  </si>
  <si>
    <t>**EIM LA COMETA** / CERRADURA MCM 130-2-40 EMBUTIR C/CIL</t>
  </si>
  <si>
    <t>ACUERDO MARCO .- COMMENT|COPIA LLAVES COCINA VAL / COPIA LLAVE NORMAL -P.E. 1 DIA-</t>
  </si>
  <si>
    <t>COVARESA / ALARGA. CABLE 25MT 3x1,50MM+DSS 1308253 / MATERIALES DE CERRAJERIA-</t>
  </si>
  <si>
    <t>ACUERDO MARCO - MANILLA PARA CENTRO CANINO -P.E. 1 DIA-</t>
  </si>
  <si>
    <t>MATERIALES, PIEZAS , PARA CP CRISTOBAL COLON // ROCIADOR LATON 1/2 CROMADO / BRAZO DUCHA L01471868 /</t>
  </si>
  <si>
    <t>ACUERDO MARCO.- PERRERA ,CODO 90º CONEX-R.MACHO 15 1/2 / LLAVE MINI HH 1/2 GENEBRE / LLAVE ESC.ISIS  -P.E. 1 DIA-</t>
  </si>
  <si>
    <t>LLAVES, FELPUDOS, ETC PARA COLEGIOS PUBLICOS</t>
  </si>
  <si>
    <t>LONAS DE MALLA PARA PARQUES Y JARDINES. Plazo ejec. 1 día.</t>
  </si>
  <si>
    <t>MARMOL PULIDO PAR CP PONCE DE LEON</t>
  </si>
  <si>
    <t>REPARACION LAVAVAJILLAS EN CP PONCE DE LEON</t>
  </si>
  <si>
    <t>CAMBIO DE NEUMATICOS, PARQUES Y JARDINES. Plazo ejec. 1 día.</t>
  </si>
  <si>
    <t>SERVICIO CATERING DIA 14/11/2018 DIA DEL JUBILADO DE POLICIA</t>
  </si>
  <si>
    <t>2019 01 9203 22000</t>
  </si>
  <si>
    <t>SUMINISTRO FOLIOS A4 DE COLORES.</t>
  </si>
  <si>
    <t>2019 04 9209 625</t>
  </si>
  <si>
    <t>ADQUISICIÓN DE MOBILIARIO CON DESTINO AL SERVICIO DE PARQUES Y JARDINES (3 SILLONES).</t>
  </si>
  <si>
    <t>ADQUISICIÓN DE MOBILIARIO CON DESTINO AL SERVICIO DE INFORMACIÓN Y ADMINISTRACIÓN ELECTRÓNICA (DOS SILLONES DE TRABAJO).</t>
  </si>
  <si>
    <t>2019 04 9202 22699</t>
  </si>
  <si>
    <t>MILLAR BOLSAS KRAFT PARA COSTES DE PERSONAL, FAC. 133 DE 11/02/2019. (mjsi)</t>
  </si>
  <si>
    <t>2019 04 9202 22607</t>
  </si>
  <si>
    <t>SERVICIO DE VALORACION PSICOTECNICA DE ASPIRANTES A PLAZAS DE AGENTE DE POLICIA LOCAL, fac. de 7-2-2019. (mjsi).</t>
  </si>
  <si>
    <t>ABONO DE CONTROL TECNICO DE LAS PRUEBAS FISICAS PARA LAS OPOSICIONES DE 5 PLAZAS DE BOMBEROS, FAC. DE 17/01/2019. (mjsi)</t>
  </si>
  <si>
    <t>ABONO CONTROL TECNICO DE LAS PRUEBAS FISICAS PARA LAS OPOSICIONES DE 8 PLAZAS DE POLICIA MUNICIPAL. FAC. 17/01/2019. (m</t>
  </si>
  <si>
    <t>OTROS GASTOS DIVERSOS  (*MANTENIMIENTO)</t>
  </si>
  <si>
    <t>OTROS GASTOS DIVERSOS (*MANTENIMIENTO)</t>
  </si>
  <si>
    <t>ACUERDO MARCO: REPARACION VEHICULO VA-2712-U DE CENTRO MANTENIMIENTO  (*MANT.)</t>
  </si>
  <si>
    <t>ACUERDO MARCO: REPARACION VEHICULO VA-6790-W  DE CENTRO MANTENIMIENTO  (*MANT.)</t>
  </si>
  <si>
    <t>ACUERDO MARCO:  REPARACION VEHICULO 6006-CCM DE CENTRO MANTENIMIENTO  (*MANT.)</t>
  </si>
  <si>
    <t>ACUERDO MARCO:  REPARACION VEHICULO VA-9476 DE CENTRO MANTENIMIENTO  (*MANT.)</t>
  </si>
  <si>
    <t>2019 10 2412 22199</t>
  </si>
  <si>
    <t>Suministro de pintura para la ejecución del Programa Mixto de Formación y Empleo ""Pintura decorativa""</t>
  </si>
  <si>
    <t>EXPTE. SII 1/2019 CONTRATACIÓN DE TALLERES EN EL CENTRO MUNICIPAL DE LA IGUALDAD HASTA JUNIO 2019</t>
  </si>
  <si>
    <t>2019 10 2311 22699</t>
  </si>
  <si>
    <t>2019 01 9203 22799</t>
  </si>
  <si>
    <t>RECOGIDA CONTENEDORES PAPEL CASA CONSISTORIAL, EDIF. SAN BENITO, EDIF. SANTA ANA, AÑO 2019, R.I.</t>
  </si>
  <si>
    <t>RENOVACIÓN ALQUILER FUENTE DE AGUA WATERLOGIC PARA EL AÑO 2019</t>
  </si>
  <si>
    <t>ALQUILER EQUIPO SAMSUNG CLX 9201NA N Z6QTB1BG90001CN AÑO 2019</t>
  </si>
  <si>
    <t>2019 02 1501 22706</t>
  </si>
  <si>
    <t>CONFECCIÓN E IMPLANTACIÓN SOFTWARE AUTORIZACIONES OBRA MENOR</t>
  </si>
  <si>
    <t>2019 03 9241 22103</t>
  </si>
  <si>
    <t>PELLETS MADERA C.M. PUENTE DUERO.</t>
  </si>
  <si>
    <t>IMPORTE ANUAL RECOGIDA DE DOCUMENTOS CONFIDENCIALES PARA RECICLAR DEL 1 DE ENERO AL 31 DE DIC. DE 2019.</t>
  </si>
  <si>
    <t>2019 03 9204 22699</t>
  </si>
  <si>
    <t>BALASTO PH HF-PI 1 28/35/49/80 TL5 EII (resistencias tubos fluorescentes CDIT)</t>
  </si>
  <si>
    <t>2019 06 2315 22614</t>
  </si>
  <si>
    <t>DISEÑO E IMPRESIÓN CARTELES Y DÍPTICOS JORNADA: ""MENORES: SEXUALIDAD, PORNOGRAFÍA Y REDES"". PLAN DE INFANCIA. 1 DIA.</t>
  </si>
  <si>
    <t>CAFÉ MAÑANA  ASISTENTES A LA JORNADA DE MENORES:SEXUALIDAD, PORNOGRAFIA Y REDES. PLAN DE INFANCIA. 1 DÍA.</t>
  </si>
  <si>
    <t>PLANCHA PARA LA IMPRESIÓN DEL V CERTAMEN DE CUENTOS ""LA IGUALDAD NO ES UN CUENTO"". PLAN DE IGUALDAD. PLAZO EJECUCIÓN: 1D</t>
  </si>
  <si>
    <t>GESTION PERSONAL CANGURO EN EL MES DE ENERO.</t>
  </si>
  <si>
    <t>REPARACIÓN DE ARQUETA DE FIBRA EN CALLE CORREOS</t>
  </si>
  <si>
    <t>F-428. CADIELSA VALLADOLID, S.L.U. ALBERGUE 8,78¿ / CEAS DELICIAS ARGALES 179,63¿. GrA A.M. DURACION 1 DIA</t>
  </si>
  <si>
    <t>F-581. CADIELSA VALLADOLID, S.L.U. LÁMPARAS Y PORTALÁMP. ALOJ.PROV.(C.VILLANCICO) GrA A.M. DURACION 1 DIA</t>
  </si>
  <si>
    <t>F-659. SUMINISTROS GARCICHAO, S.L. REDUCCIONES RADIADOR. ALOJ.PROV (C.MISERICORDIA) GrA A.M. DURACION 1 DIA</t>
  </si>
  <si>
    <t>F-798. DITELVA VALLADOLID, S.L. TIMBRE PARA VIVIENDA C/MISERICORDIA. DURACION 1 DIA</t>
  </si>
  <si>
    <t>F-621. FONTCLYMA. CAMBIO DE REGULADOR DE GAS , PRUEBAS DE COMPROBACION EN C/ ORIOL 7 BAJO F. DURACION 1 DIA</t>
  </si>
  <si>
    <t>F-810. FONTCLYMA. ASISTENCIA VIVIENDA PARA ALTA DE GAS  EN C/ORIOL 7 BAJO F. DURACION 1 DIA</t>
  </si>
  <si>
    <t>F-811. FONTCLYMA. CAMBIO VALVULA SEGURIDAD 1/2 PARA CALEFACCION Y PURGADOR AUTOMATIVO EN C/ORIOL 7 BAJ F. DURACION 1 DIA</t>
  </si>
  <si>
    <t>Suscripción a la revista Mi Jardín año 2019</t>
  </si>
  <si>
    <t>RENOVACION SUSCRIPCION REVISTA EL ECOLOGISTA AÑO 2019</t>
  </si>
  <si>
    <t>F-1233. ZEPHYR MENSAJEROS, S.L.SERVICIO MENSAJERIA CEAS(643,54¿) / SECRETARIA EJECUTIVA (63,86¿).DICIEMBRE2018-ENERO2019</t>
  </si>
  <si>
    <t>SERVICIO DE IGUALDAD E INFANCIA / C/ANTONIO ROYO VILLANOVA, S/N / REPARACION ELECTRICA (SERVICIO DE URGENCIA) AÑO 2019</t>
  </si>
  <si>
    <t>SUMINISTRO PAPEL IMPRESIÓN TRES CATEGORIAS DEL V CERTAMEN DE CUENTOS. PLAN DE IGUALDAD. PLAZO EJECUCIÓN: 1DIA</t>
  </si>
  <si>
    <t>F-816. GRUPO ELECTRO STOCKS, S.L. INTERRUPTOR-CONMUTADOR / MARCO 1 ELEMENTO. CEAS SAN AGUSTIN. GrA A.M. DURACION 1 DÍA</t>
  </si>
  <si>
    <t>SUSCRIPCION REVISTA PEONZA AÑO 2019</t>
  </si>
  <si>
    <t>2019 06 3321 212</t>
  </si>
  <si>
    <t>METACRILATO EXTURSIONADO INCOLORO PARA BIBLIOTECAS PARQUE ALAMEDA</t>
  </si>
  <si>
    <t>METACRILATO INCOLORO PARA BIBLIOTECA PARQUE ALAMEDA</t>
  </si>
  <si>
    <t>10 SUSCRIPCIONES REVISTA MI BIBLITOECA 2019 NUMEROS 56 AL 59</t>
  </si>
  <si>
    <t>BOLIGRAFO COLOR MALVA PARA PLANES DE IGUALDAD. PLAZO DE EJECUCIÓN: 1 DÍA</t>
  </si>
  <si>
    <t>CALEFACT SYP TL-40   1800W  230V / CALEFACT SYP TL-40   1800W  230V</t>
  </si>
  <si>
    <t>TARJETA SIN CONTACTO BONOBÚS ORDINARIO DE 30 VIAJES. PLAN CONTRA LA VIOLENCIA DE GÉNERO. PLAZO DE EJECUCIÓN: 1DIA</t>
  </si>
  <si>
    <t>REPARACIÓN TELEMANDOS POLICIA.</t>
  </si>
  <si>
    <t>VENTILADOR PARA RACK DE COMUNICACIONES EN DISTRITO 1º.</t>
  </si>
  <si>
    <t>REPARACIÓN MÁQUINA MULTIFUNCIÓN DEPÓSITO EL PERAL</t>
  </si>
  <si>
    <t>2019 06 2315 22699</t>
  </si>
  <si>
    <t>SERVICIO DE GESTIÓN DE BILLETE DE MONICA ALARIO PARA LA JORNADA ""MENORES: SEXUALIDAD, PORNOGRAFÍA Y REDES"". 1 DIA.</t>
  </si>
  <si>
    <t>2019 01 9312 22699</t>
  </si>
  <si>
    <t>KIT DE AGUA DE TRES MESES</t>
  </si>
  <si>
    <t>2019 04 9321 22000</t>
  </si>
  <si>
    <t>Suministro puntual de 50.000 hojas de papel blanco DIN A4 troquelado para recibos, autoliquidaciones y liquidaciones</t>
  </si>
  <si>
    <t>ADMINISTRADOR SISTEMAS INFORMACIÓN GEOGRÁFICA (GIS) DESARROLLO PORTALGIS SERVICIO CARTOGRAFÍA</t>
  </si>
  <si>
    <t>2019 01 9206 213</t>
  </si>
  <si>
    <t>Asistencia Técnica de Software Knosys Blue. 1/NOV/18 A 31/OCT/19. Bases de datos documentales - ARCHIVO -</t>
  </si>
  <si>
    <t>2019 03 9204 213</t>
  </si>
  <si>
    <t>Contrato/PR: 61985 RAE: 13561 CL ENRIQUE IV 1A  ASCENSOR Contrato/PR: ORONA SG Periodo: 1/2019 - 3/2019 / Contrato/PR: 6</t>
  </si>
  <si>
    <t>MANTENIMIENTO, REPARACIONES PALANCA 605-3000 / MONOMANDO FREGAD MES CEALSA C/ALT PARA CPM ZONA ESTE-DURACION 1 DIA</t>
  </si>
  <si>
    <t>MANTENIMIENTO, REPARACION DE MINUTERO ORBIS MICROTEMP 230V 200004 DEL CPM FRAY LUIS DE LEON- DURACION 1 DIA</t>
  </si>
  <si>
    <t>MANTENIMENTO, REPARACIONES MADERA PARA CENTRO INTEGRADO PASEO EXTREMADURA -DURACION 1 DIA</t>
  </si>
  <si>
    <t>MANTENIMIENTO, REPARACIONES ,MATERIAL DE MADERA PARA CPM SAN JUAN-DURACION 1 DIA</t>
  </si>
  <si>
    <t>MANTENIMIENTO, REPARACIONES 4 CERRADURAS PARA CPM DELICIAS-DURACION 1 DIA</t>
  </si>
  <si>
    <t>MANTENIMIENTO,TEMPORIZ ORBIS  / MINUTERO ORBIS / INTERRUP NIESSEN ""ZENIT"" B, C.P.M. FRAY LUIS DE LEÓN-DURACION 1 DIA</t>
  </si>
  <si>
    <t>MANTENIMIENTO, REPARACION CPM FRAY LUIS DE LEON GE0003962 / DOSICO-DISPENS PAPEL ARES PURE BL- DURACION 1 DIA</t>
  </si>
  <si>
    <t>COPIAS Y ENCUADERNACIONES DEL MANUAL  DEL CPM SAN JUAN- DURACION 1 DIA</t>
  </si>
  <si>
    <t>AD BLUE (ADITIVO GASOIL) PARA VEHCIULOS Sº LIMPIEZA, PLAZO EJECUCION UN DIA</t>
  </si>
  <si>
    <t>Coordinación de seguridad y salud  obras de CONEXIÓN COLECTOR C/FEDERICO GARCÍA LORCA  ENERO, PLAZO EJECUCION UN DIA</t>
  </si>
  <si>
    <t>2019 07 1621 22699</t>
  </si>
  <si>
    <t>CUOTA ANUAL SOCIOS ATEGRUS (Cuota anual como entidad protectora y colaboradora año 2019.), PLZAO EJECUCION UN DIA</t>
  </si>
  <si>
    <t>ACTUACIONES INFANTILES CENTROS CIVICOS DIA 12/01/18 EN CC CAMPILLO.</t>
  </si>
  <si>
    <t>MV-0005/2019 ( ACTIVIDADES CÚPULA MENUDO FIN DE SEMANA 20 DE ENERO DE 2019</t>
  </si>
  <si>
    <t>MANTENIMIENTO, REPARACION ADAPTADOR EN CPM ZONA SUR-DURACION 1 DIA</t>
  </si>
  <si>
    <t>POSTE SEPARADOR CROMADO, DOS UNIDADES ( CPM ZONA ESTE  )DURACION 1 DIA</t>
  </si>
  <si>
    <t>MANTENIMIENTO, REPARACIONES DE DISPENSADORES DEL E.M. PARQUESOL-DURACION 1 DIA</t>
  </si>
  <si>
    <t>COPIAS MAQUINA DCF72434 IRC-2380I CANON IRC-2380I UBICADA EN SAN BENITO  DESP 29 FECHA  DEL 07-11-18 A 11/02/19</t>
  </si>
  <si>
    <t>MANTENIMIENTO, CERRADURA Y VARRILLAS PARA CPM DELICIAS-DURACION 1 DIA</t>
  </si>
  <si>
    <t>CERRADURAS Y VARILLAS PARA CPM FRAY LUIS DE LEON-DURACION 1 DIA</t>
  </si>
  <si>
    <t>2019 07 1701 22699</t>
  </si>
  <si>
    <t>ASISTENCIA TÉCNICA COORDINACION Rect. Emit- 1 / 1.SOLUCIONES BASADAS EN LA NATURALEZA, USO SOSTENIBLE DE LA TIERRA.</t>
  </si>
  <si>
    <t>MATERIALES DE CERRAJERIA PARA COLEGIOS PUBLICOS</t>
  </si>
  <si>
    <t>GRABACIÓN ASAMBLEA VECINAL BARRIO LA OVERUELA</t>
  </si>
  <si>
    <t>OTROS SUMINISTROS PARA TRABAJOS DE IMPRENTA: PLANCHAS OFFSET LIBRA</t>
  </si>
  <si>
    <t>SUMINISTRO DE PAPELA NOVATE,GLO, PARA TRABAJOS IMPRENTA: FERIA DEL STOCK</t>
  </si>
  <si>
    <t>MATERIAL DE IMPRENTA PARA FOLLETOS ACTIVIDADES CENTROS CÍVICOS MES FEBRERO</t>
  </si>
  <si>
    <t>SEGÚN PRESUPUESTO Nº 534/608/00/076. CORRECTIVOS EN GRUPO ELECTRÓGENO.  C.C. DELICIAS.</t>
  </si>
  <si>
    <t>SEGÚN PRESUPUESTO Nº 534/608/00/075. CORRECTIVOS EN GRUPO ELECTRÓGENO. C.C. BAILARÍN VICENTE ESCUDERO</t>
  </si>
  <si>
    <t>Reparación de la caldera de biomasa del Centro Municipal de Puente Duero, según presupuesto nº 18-148</t>
  </si>
  <si>
    <t>Inspección periódica de ascesor y tramitación en la Dirección General de Industria de la CCAA. PSO.  JARDÍN BOTÁNICO</t>
  </si>
  <si>
    <t>SOHO INDIGO FREELIFE GLOSS  130GR. 32X46.4  9.65 KG. PAQ. ( FSC MIX CREDIT CU-COC-815818 ) / SYMBOL FREELIFE GLOSS 300GR</t>
  </si>
  <si>
    <t>SYMBOL FREELIFE GLOSS 130GR. 52x70 R.M. 23.66 KG. ( FSC MIX CREDIT CU-COC-815818  OT: DÍPTICO ""MENUDO FIN DE SEMANA"" PAP</t>
  </si>
  <si>
    <t>MATERIALES DE CERRAJERIA PARA EI CASCANUECES PARQUE ALAMEDA / TOR. C/RDON. DIN 603 - 6.8 M-06x</t>
  </si>
  <si>
    <t>MATERIALES SANEAMIENTO ENERO PARA ESCUELAS INFANTILES</t>
  </si>
  <si>
    <t>TIERRA CON MANTILLO SACA 1M3</t>
  </si>
  <si>
    <t>2019 01 9206 22799</t>
  </si>
  <si>
    <t>RETIRADA DE 2 NIDOS DE CIGÜEÑA DEL PORTICO DE LA IGLESIA DE SAN AGUSTÍN / TRATAMIENTO HERBICIDA PREEMERGENCIA - ARCHIVO</t>
  </si>
  <si>
    <t>MONTONATURE BRILLANTE AMARILLO SOL 4L / MONTONATURE BRILLANTE VERDE ABETO 4L / MONTONATURE BRILLANTE ROJO</t>
  </si>
  <si>
    <t>ACTUACIÓN INFANTIL EN CENTRO LA OVERUELA, PROGRAMA MENUDO FÍN DE SEMANA</t>
  </si>
  <si>
    <t>ESPECTÁCULO EN PROGRAMA MENUDO FIN DE SEMANA, OTTO Y OTILIA EN CENTRO CÍVICO ZONA ESTE</t>
  </si>
  <si>
    <t>CONCIERTO DIDACTIVO SOBRE INSTRUMENTOS MUSICALES TRADICIONALES  EN CC PARQUESOL DIA 19/01/2019</t>
  </si>
  <si>
    <t>14 FUNCIONES EN CENTROS CIVICOS</t>
  </si>
  <si>
    <t>ACTUACION CC J M LUELMO EN MENUDO FIN DE SEMANA</t>
  </si>
  <si>
    <t>REPRESENTACION DIA 3 ENERO  EN CC EL CAMPILLO</t>
  </si>
  <si>
    <t>ENCUADERNACIÓN TRESCIENTOS EJEMPLARES LIBRO ""PERIPLO POR LA GEOMETRIA"" VALLADOLID</t>
  </si>
  <si>
    <t>ESCUELAS INFANTILES  ORDEN DE COMPRA 1501612 - MATERIALES: 220,96 . INSTALACION DE LUMINARIAS EN ESCUELAS INFANTILES</t>
  </si>
  <si>
    <t>GENEBRE-COLUMNA PRELAVADO EIM FANTASIA</t>
  </si>
  <si>
    <t>SUMINISTROS PARA CENTRO JACINTO BENAVENTE</t>
  </si>
  <si>
    <t>DISPLAY TIRAFONDOS PARA ESCUELA INFANTIL EL PLATERO</t>
  </si>
  <si>
    <t>SELLANTE PLACAS</t>
  </si>
  <si>
    <t>REPARACION MOTOR Y MANDO EN SOMIER ELECTRICO DEL SERVICIO DE AYUDA A DOMICILIO DE INICIATIVAS SOCIALES-DURACI 1 DIA</t>
  </si>
  <si>
    <t>2019 01 9203 214</t>
  </si>
  <si>
    <t>ACUERDO MARCO: MANTENIMIENTO REPARACIÓN VEHÍCULO OFICIAL 1426DLN, R.I.</t>
  </si>
  <si>
    <t>ACUERDO MARCO: MANTENIMIENTO REPARACIÓN VEHÍCULO OFICIAL 0901GKZ, R.I.</t>
  </si>
  <si>
    <t>2019 04 2411 212</t>
  </si>
  <si>
    <t>MATERIAL DE FERRETERIA PARA REPARACIONES DIVERSAS</t>
  </si>
  <si>
    <t>SUSCRIPCION: 30911 - PRODUCTO: EL NORTE DE CASTILLA - TODO EL AÑO 2019</t>
  </si>
  <si>
    <t>CAMPAÑA DE DIVULGACION E INFORMACION:CAMPAÑA DE DIVULGACION E INFORMACION APOYO DE EMPLEO Y EMPRENDIMIENTO</t>
  </si>
  <si>
    <t>ALQUILER MENSUAL 1 FUENTE DE AGUA EN PLAZA MAYOR, 1, Periodo del 05/12/18 al 04/01/2019</t>
  </si>
  <si>
    <t>Servicios de hosting anual revalladolid.es 2019 / Renovación o compra de dominio revalladolid.es 2019</t>
  </si>
  <si>
    <t>2019 01 9203 23120</t>
  </si>
  <si>
    <t>GASTO AUTOPISTA VEHÍCULOS VIAJES OFICIALES ENERO-2019, R.I.</t>
  </si>
  <si>
    <t>UTILIZACION INSTALACIONES DEPORTIVAS  EN PABELLON CANTERAC DIA 30/03/2019</t>
  </si>
  <si>
    <t>LIMPIEZA PUESTA EN MARCHA LOCAL C PORTILLO BALBOA 21</t>
  </si>
  <si>
    <t>REPARACIÓN DE 1 SENSOR XXS HCN 0-50 Y 1 SENSOR NH3 0-300. SERVICIO DE EXTINCIÓN DE INCENDIOS.</t>
  </si>
  <si>
    <t>SUSTITUCIÓN DE ROTATIVOS DE COLOR AMARILLO POR OTROS DE COLOR AZUL EN 2 VEHÍCULOS DEL SERVICIO DE EXTINCIÓN DE INCENDIOS</t>
  </si>
  <si>
    <t>ACUERDO MARCO: REPARACION 7425-FKM KMS.30848 REVISAR Y SUSTITUIR TERMOSTATO. SERVICIO DE EXTINCIÓN DE INCENDIOS.</t>
  </si>
  <si>
    <t>3 VENTILADORES 12 X 12 220V. SERVICIO DE EXTINCIÓN DE INCENDIOS.</t>
  </si>
  <si>
    <t>2019 08 1361 22106</t>
  </si>
  <si>
    <t>1 ENVASE DE PARCHES CPR DPAZ, 1 VITRINA HOMOLOGADA AIVIA, 15 MANTAS TERMICAS PLATA-ORO. SERVICIO DE EXTINCIÓN INCENDIOS.</t>
  </si>
  <si>
    <t>2019 08 1361 22110</t>
  </si>
  <si>
    <t>SUMINISTRO DE VARIOS PRODUCTOS DE LIMPIEZA PARA EL SERVICIO DE EXTINCIÓN DE INCENDIOS.</t>
  </si>
  <si>
    <t>SUMINISTRO DE 78,01 LITROS DE ADBLUE GRANEL PARA VEHÍCULOS DEL SERVICIO DE EXTINCIÓN DE INCENDIOS.</t>
  </si>
  <si>
    <t>SUSTITUCIÓN DE 2 FOCOS LEDS AZUL LD116 ADV Y 2 SOPORTES ORIENTABLES LD116-SWB EN VEHÍCULOS SERVICIO EXTINCIÓN INCENDIOS.</t>
  </si>
  <si>
    <t>RECAMBIOS PARA VEHÍCULOS DEL SERVICIO DE EXTINCIÓN DE INCENDIOS.</t>
  </si>
  <si>
    <t>ANALISIS ICP MUESTRAS FILTROS CAPTADORES DE LA RCCAVA PARA DETERMINAR  PRESENCIA DE DIVERSOS METALES EN LA ATMOSFERA.</t>
  </si>
  <si>
    <t>REAJUSTE ANUALIDADES 2019 DEL CONTRATO DE SUMINISTRO DE MATERIAL DE OFICINA NO INVENTARIABLE. LOTE 1. EXPTE. S.E. 8/2019</t>
  </si>
  <si>
    <t>REAJUSTE ANUALIDADES 2019 DEL CONTRATO DE SUMINISTRO DE MATERIAL DE OFICINA NO INVENTARIABLE. LOTE 6. EXPTE. S.E. 8/2019</t>
  </si>
  <si>
    <t>REAJUSTE ANUALIDADES 2019 DEL CONTRATO DE SUMINISTRO DE MATERIAL DE OFICINA NO INVENTARIABLE. LOTE 2. EXPTE. S.E. 8/2019</t>
  </si>
  <si>
    <t>REAJUSTE ANUALIDADES 2019 DEL CONTRATO DE SUMINISTRO DE MATERIAL DE OFICINA NO INVENTARIABLE. LOTE 3. EXPTE. S.E. 8/2019</t>
  </si>
  <si>
    <t>REAJUSTE ANUALIDADES 2019 DEL CONTRATO DE SUMINISTRO DE MATERIAL DE OFICINA NO INVENTARIABLE. LOTE 5. EXPTE. S.E. 8/2019</t>
  </si>
  <si>
    <t>REAJUSTE ANUALIDADES 2019 DEL CONTRATO DE SUMINISTRO DE MATERIAL DE OFICINA NO INVENTARIABLE. LOTE 4. EXPTE. S.E. 8/2019</t>
  </si>
  <si>
    <t>2019 02 1512 609</t>
  </si>
  <si>
    <t>modificado 1 paso inferior Rafale Cano</t>
  </si>
  <si>
    <t>CONTRATO DE MANTENIMIENTO PREVENTIVO CLIMATIZACION EDIFICIO CASA DEL BARCO Y CENTRO PROTECCION ANIMAL 2019</t>
  </si>
  <si>
    <t>2019 07 3111 22106</t>
  </si>
  <si>
    <t>CONTENEDORES HIGIENICOS EDIFICIOS CASA DEL BARCO Y OMIC -2019-</t>
  </si>
  <si>
    <t>RECOGIDA PAPEL PARA RECICLAR Y PARA DESTRUIR, DICIEMBRE 2018 A NOVIEMBRE 2019 - ARCHIVO -</t>
  </si>
  <si>
    <t>BASES DATOS LEGISLATIVAS CON LICENCIAS INSIGNIS Y WESTLAW - ARCHIVO -</t>
  </si>
  <si>
    <t>SEGURIDAD Y ALARMA CASA DEL BARCO Y ANEXOS 2019.-</t>
  </si>
  <si>
    <t>SUMINISTROS MATERIAL ELECTRICIDAD</t>
  </si>
  <si>
    <t>DERECHOS DE AUTOR POR ACTUACIONES EN CENTROS CÍVICOS.</t>
  </si>
  <si>
    <t>Contrato de mantenimiento preventivo de equipos de climatización en Edificio anexo a Casa del Barco 2019.-</t>
  </si>
  <si>
    <t>PERSIANAS, ESTORES Y TELONES PARA CENTRO CÍVICO ESGUEVA Y CIC EL EMPECINADO</t>
  </si>
  <si>
    <t>ITINERARIOS DE INSERCIÓN Y PREVENCIÓN DE LA VIOLENCIA DE GÉNERO EN ADOLESCENTES Y JÓVENES. PLAN CVG. DE FEBRERO A JUNIO</t>
  </si>
  <si>
    <t>TALLERES SEMANALES ""LECTURAS COMPARTIDAS"" EN EL CENTRO MUNICIPAL DE LA IGUALDAD, HASTA DICIEMBRE 2019</t>
  </si>
  <si>
    <t>REPARACION EMISORAS PARA EL S. DE LIMPIEZA VIARIA</t>
  </si>
  <si>
    <t>REPARACION EMISORAS PARA Sº LIMPIEZA</t>
  </si>
  <si>
    <t>BOTELLAS GASES PARA DISTINTOS EQUIPOS DE SOLDADURA DEL TALLER DEL Sº DE LIMPIEZA</t>
  </si>
  <si>
    <t>REUESTOS PARA REPARACIÓN VEHICULOS VOVO (SERVICIO OFICIALL DE VEHICULOS INDUSTRIALES)</t>
  </si>
  <si>
    <t>TARBAJSO MATERIAL FERRICO PARA REPARACION VEHICULOS SERVICIO LIMPIEZA</t>
  </si>
  <si>
    <t>REPUESTOS REPARACIONES BARREDORAS (RAVO Y ELGIN) DE LIMPIEZA VIARIA</t>
  </si>
  <si>
    <t>MECANIZADO Y FABRICACIÓN AL TORNO PIEZAS REPARACION VEHICULOS SERVICIO LIMPIEZA</t>
  </si>
  <si>
    <t>REPARACIONES DE VEHICULOS MODELO SCANIA Sº LIMPIEZA</t>
  </si>
  <si>
    <t>REPUESTOS PARA REPARACION CONTENEDORES DEL Sº DE LIMPIEZA</t>
  </si>
  <si>
    <t>REPARACIONES PARA MQUINAS PALAS VOLVO Sº LIMPIEZA</t>
  </si>
  <si>
    <t>IMPORTE EXPLOTACIÓN PUNTO LIMPIO C/ VALLE DE ARRAN DEL 1-12-2018 AL 22-01-2019</t>
  </si>
  <si>
    <t>27/09/2018 BUS 24 PLAZAS REVENGA DE CAMPOS / PROGRAMA MIXTO DE FORMACION Y EMPLEO / CURSO BARRIO ESPAÑA II Nº 47/00009/2</t>
  </si>
  <si>
    <t>2019 10 2412 212</t>
  </si>
  <si>
    <t>DESATASCO TUBERIA  GENERAL SANEAMIENTO EL DIA 17/01/2019 EN CENTRO  DE FORMACION PARA EL EMPLEO JACINTO BENAVENTE</t>
  </si>
  <si>
    <t>SERVICIOS AUXILIARES DE ESTÉTICA LOTE Nº 4 EXPEDEINTE SESS 49/17 DEL  CENTRO DE FORMACION PARA EL EMPLEO.</t>
  </si>
  <si>
    <t>2019 02 1532 22699</t>
  </si>
  <si>
    <t>GARRAFA 19 LITROS DE AGUA , BONO MENSUAL.</t>
  </si>
  <si>
    <t>2019 07 1721 214</t>
  </si>
  <si>
    <t>MANTENIMIENTO, SUSTITUCION LAMPARAS  VEHICULO 4250KFK</t>
  </si>
  <si>
    <t>ROTULACION TOYOTA 4250 KFK</t>
  </si>
  <si>
    <t>PINTAR VEHICULO  4250KFK</t>
  </si>
  <si>
    <t>MATERIALES , CINTA, RODILLO...PARA EL CENTRO DE FORMACION PARA EL EMPLEO, PINTURA DECORATIVA 47/0028/2018 DURACION 1 DIA</t>
  </si>
  <si>
    <t>MATERIALES FONTANERIA BIBLIOTECAS, VICENTE ESCUDERO Y PARQUE ALAMEDA</t>
  </si>
  <si>
    <t>TUBO ( UD. DE SUMINISTRO DE TUBO DE ALUMINIO CUADRADO 20 X 20 COLOR PLATA DE 4000 MM.  CAJEADO )</t>
  </si>
  <si>
    <t>REPUESTOS REPARACIONES VEHICULO Sº LIMPIEZA, PLAZO EJECUCION UN DIA</t>
  </si>
  <si>
    <t>ACUERDO MARCO: SUMISNITROS SERVICIO LIMPIEZA</t>
  </si>
  <si>
    <t>ACUERDO MARCO: REPUESTOS PARA REPARACION VEHICULOS DEL Sº DE LIMPIEZA</t>
  </si>
  <si>
    <t>SUMINISTRO AD BLUE VEHCIULOS Sº LIMPIEZA, PLAZO EJECUCION UN DIA</t>
  </si>
  <si>
    <t>ACUERDO MARCO: REPUESTOS REPARACION VEHICULO E3813BDK SERVICIO LIMPIEZA</t>
  </si>
  <si>
    <t>ACUERDO MARCO: CONJUNTO DE RADIADOR E INTERCOOLER REPARACION VEHICULO 6644 CYY Sº LIMPIEZA</t>
  </si>
  <si>
    <t>ACUERDO MARCO: RECAMBIOS VEHICULOS DEL SERVICIO DE LIMPIEZA.</t>
  </si>
  <si>
    <t>ANTICONGELANTE PARA VEHICULOS DEL Sº DE LIMPIEZA</t>
  </si>
  <si>
    <t>REPUESTOS PARA REPARACION CONTENEDORES, PLAZO EJECUCION UN DIA</t>
  </si>
  <si>
    <t>ACUERDO MARCO: SUMINSITRO BOLSAS PARA CARROS DE BARRIDO DE LIMPIEZA VIARIA</t>
  </si>
  <si>
    <t>ACUERDO MARCO: RECAMBIOS REPARACION VEHICULOS SERVICIO LIMPIEZA VIARIA</t>
  </si>
  <si>
    <t>CALEFACT SYP TL-40   1800W  230V / CLIMATIZ SYP METEOR-EC / ADAPTA GTLAN RJ-11 A H H 4 PARA CP MARTIN ABRIL</t>
  </si>
  <si>
    <t>MANTENIMIENTO, SUMINISTROS PARA REPARACIONES DEL CPM HUERTA-FRAY LUIS-ZONA SUR Y RIO ESGUEVA</t>
  </si>
  <si>
    <t>MANTENIMIENTO, MATERIALES PARA REPARACIONES DEL CPM  ZONA SUR Y ZONA ESTE- DURACION 1 DIA</t>
  </si>
  <si>
    <t>BILLETE TREN ALCALDE</t>
  </si>
  <si>
    <t>BILLETE TREN CONCEJAL MARÍA SÁNCHEZ</t>
  </si>
  <si>
    <t>2019 01 9121 23000</t>
  </si>
  <si>
    <t>GASTOS DE ALOJAMIENTO SR. ALCALDE</t>
  </si>
  <si>
    <t>PDF XChange Editor - 30 (25+5) Users Pack / Incluye un año de actualizaciones y mantenimientos</t>
  </si>
  <si>
    <t>MAGNO STAR 135GR. 45X64 RM. 19,44 KG. ( OT: JEROMIN PAPEL SERVIDO EN IMPRENTA MUNICIPAL DE VALLADOLID )</t>
  </si>
  <si>
    <t>190236 ( MARCAPAGINAS Y CARTELES ) XXVII OLIMPIADA PROVINCIAL DE MATEMATICAS</t>
  </si>
  <si>
    <t>190235 ( ROLL UP 100 X 200 ) DIA INTERNACIONAL DE LA RADIO</t>
  </si>
  <si>
    <t>SUMINISTROS PARA COLEGO PUBLICOS-MANILLAS, TORNILLOS ETC,</t>
  </si>
  <si>
    <t>IMPRESIÓN DE 200 CHAPAS PARA EL VII CERTAMEN FOTOGRÁFICO: ""VALLADOLID, LA IGUALDAD EN UN CLICK"". PLAN DE IGUALDAD. 1 DIA</t>
  </si>
  <si>
    <t>CDA-19/1303. ATENDER AVISO DE FALTA DE CALEFACCION. PARTE DE TRABAJO 7 DE FEBRERO DE 2019 EN EL CENTRO M DE LA IGUALDAD</t>
  </si>
  <si>
    <t>PINTURA PARA PARQUES Y JARDINES. Plazo ejec. 1 día.</t>
  </si>
  <si>
    <t>ARTICULOS DE LIMPIEZA. Plazo ejec. 1 día.</t>
  </si>
  <si>
    <t>ACUERDO MARCO, SUMINISTRO DE SEPIOLITA PARA PARQUES Y JARDINES.</t>
  </si>
  <si>
    <t>ACUERDO MARCO, REPARACION MOTOS PARQUES Y JARDINES.</t>
  </si>
  <si>
    <t>ACUERDO MARCO, REPARACION VEHICULO 3687-FJM.</t>
  </si>
  <si>
    <t>ACUERDO MARCO, ADQUISICION DE POSTES TRATADOS.</t>
  </si>
  <si>
    <t>REPARACION DE NEUMATICOS. Plazo ejec. 1 día.</t>
  </si>
  <si>
    <t>TRABAJOS DE LIMPIEZA DE FOSA SEPTICA. Plazo ejec. 1 día.</t>
  </si>
  <si>
    <t>ACUERDO MARCO: 4 CONJUNTOS MANGUITO ANTICORTE (CLASE 1) Y 8 PERNERAS ANTICORTE DELANTERO (C1)XL-100 CM. S.E.I.S. Y P.C.</t>
  </si>
  <si>
    <t>REPARACIÓN DE 1 SENSOR XXS O2 0-25% Vol DRAGER X-AM 2500 EX,O2,CO,H. SERVICIO DE EXTINCIÓN DE INCENDIOS.</t>
  </si>
  <si>
    <t>REPARACIÓN DE SENSOR FINAL DE CARRERA DE TRAMOS DE MÁQUINA AUTOESCALA AEA-10. SERVICIO DE EXTINCIÓN DE INCENDIOS.</t>
  </si>
  <si>
    <t>REPARACIÓN DE 1 PROTECTOR-SOPORTE PILOTO MÁQUINA AUTOESCALA AEA-10 Y PRESILLAS CIERRE.SERVICIO DE EXTINCIÓN DE INCENDIOS</t>
  </si>
  <si>
    <t>ACUERDO MARCO: 1 DETECTOR ORBIS MULTIMAT PARA EL SERVICIO DE EXTINCIÓN DE INCENDIOS.</t>
  </si>
  <si>
    <t>ACUERDO MARCO. - CERRADURA PARA CENTRO CANINO-P.E. 1 DIA-</t>
  </si>
  <si>
    <t>ACUERDO MARCO.- SUMINISTROS DE FERRETRIA AL ALB. 118397 DE 27/06/18 / DEPÓSITO CANINO SALUBRIDAD / P.E. 1 DIA-</t>
  </si>
  <si>
    <t>2019 02 1532 214</t>
  </si>
  <si>
    <t>TA18 4307 REPARACION 5667-CFT KMS.88701 REPARAR GOLPES DE CABINA Y PINTAR PUERTAS</t>
  </si>
  <si>
    <t>TA18 4319 REPARACION 5689-CFT KMS.93465 REPARAR 2 PUERTAS DCH / REPARAR PILARES DE PUERTAS  / D-M PUERTA TRAS DCH.REPARA</t>
  </si>
  <si>
    <t>TA18 4367 REPARACION 5667-CFT KMS.88828 REV.NO FUNCIONA LA LUZ DE FRENO COMPROBAR INSTALACION, CAMBIAR FUSIBLE Y PONER L</t>
  </si>
  <si>
    <t>ESPECTACULO INTERACTIVO POR EL DIA  DE LA MUJER Y LA NIÑA EN LA CIENCIA EL12/02/2019. PLAN DE IGUALDAD.</t>
  </si>
  <si>
    <t>TA18 4393 REPARACION VA-4085-U KMS.103333 ACOPLAR ANTORCHAS DE ARRANQUE EN FRIO TENIENDO QUE MODIFICAR LA INSTALACION EL</t>
  </si>
  <si>
    <t>TA19 93 REPARACION VA-8042-T KMS.164400 COMPROBAR LUZ MARCHA ATRAS COMPROBAR FUSIBLES E INSTALACION CAMBIAR INTERRUPTOR</t>
  </si>
  <si>
    <t>TA19 41 REPARACION 5689-CFT KMS.93520 REV.NO FUNCIONA LA LUZ DE FRENO COMPROBAR INSTALACION, CAMBIAR FUSIBLE Y PONER LAM</t>
  </si>
  <si>
    <t>TA19 38 REPARACION VA-4085-U KMS.103367 COMPROBAR NO ARRANCA MOTOR AUXILIAR DE LA CALDERA, CAMBIAR FILTROS DE GASOIL Y A</t>
  </si>
  <si>
    <t>LLAVES MECANIZADAS PARA DIVERSOS COLEGIOS.</t>
  </si>
  <si>
    <t>MATERIALES DE SANEAMIENTO PARA CENTROS DE PART. CIUDADANA</t>
  </si>
  <si>
    <t>MATERIALES DE SANEAMIENTO PARA LOCAL PORTILLO DE BALBOA Y CC. LAS FLORES</t>
  </si>
  <si>
    <t>Batería Saft-ARTS 2,4V 1.6AH 2VNT CS PM F.2,8 Ni-Cd. CENTRO CÍVICO JOSÉ MOSQUERA</t>
  </si>
  <si>
    <t>CODO H-H 90º Ø 75 / MANGUITO UNION H-H 75 / ML.TUB.PVC PRESION Ø 75/10TMS.ENC.,</t>
  </si>
  <si>
    <t>B. MULT CONF 4X2P+T S/C C/INT</t>
  </si>
  <si>
    <t>GASTOS DE GESTIÓN DE INSPECCIÓN PERIÓDICA DE IRI DE LA EMPRESA DISTRIBUIDORA, CTRO. MUNICIPAL LAS FLORES.</t>
  </si>
  <si>
    <t>ACTUACIONES DE SALTINBANDKIDS EN CENTROS CÍVICOS. PROGRAMA MENUDO FIN DE SEMANA</t>
  </si>
  <si>
    <t>2019 07 1623 22700</t>
  </si>
  <si>
    <t>RECOGER CONTENEDOR DE 30 M3 DEL CTR DE VALLADOLID Y TRANSPORTARLO A CALLE TOPACIO</t>
  </si>
  <si>
    <t>RESMAS IMPRESOS PARA GESTION DE INGRESOS (impresos solicitud exención por minusvalía  IVTM)</t>
  </si>
  <si>
    <t>2019 10 2313 22699</t>
  </si>
  <si>
    <t>ESCALERA PARA SECRETARIA EJECUTIVA DE SERVICIOS SOCIALES</t>
  </si>
  <si>
    <t>F-713.CALIDAD DE AMBIENTE, S.L. ALQUILER 3 CALEFACTORES DURANTE 5 DIAS EN EL CENTRO OCUPACIONAL, S/PRESUPUESTO P-2416/18</t>
  </si>
  <si>
    <t>F-1623. FERRETERIA ORTIZ VALLADOLID, S.L. MAT.DE FERRETERIA PARA CEAS RONDILLA/BELEN PILARICA. GrA A.M. DURACION 1 DIA</t>
  </si>
  <si>
    <t>F-1401. SEGOPI S.L. MATERIAL DE PINTURA PARA C/VINOS DE RUEDA 22. DURACION 1 DÍA</t>
  </si>
  <si>
    <t>F-1599. SUMINISTROS GARCICHAO, S.L. D2P CON TIRANTE PULSADOR PARA VIVENDA C. VINOS DE RUEDA 24.GrA A.M. DURACION 1 DIA</t>
  </si>
  <si>
    <t>F-1639. SUMINISTROS GARCICHAO, S.L. TAPA BOTE SIF/MONOMANDO FREG. VIVENDA C/ORIOL 7. GrA A.M.DURACION 1 DIA</t>
  </si>
  <si>
    <t>F-1699. MARINO DE LA FUENTE, S.A. TABLERO PINO PARA VIVIENDA DE REALOJO.GrA A.M. DURACION 1 DIA</t>
  </si>
  <si>
    <t>F-1705. MARINO DE LA FUENTE, S.A. TABLEROS PARA VIVIENDAS DE REALOJO. GrA A.M. DURACION 1 DIA</t>
  </si>
  <si>
    <t>OTROS SUMINISTROS EN FEBRERO PARA TRABAJOS DE IMPRENTA: TINTA DIVERSOS COLORES</t>
  </si>
  <si>
    <t>F-1724. DISTRIBUCION DE PAPEL CASTILLA Y LEON, S.A.GRAFICA SYMBOL CARD.MEMORIA INTERV.SOC. JUNIO2015-JUNIO2019. DUR.1DIA</t>
  </si>
  <si>
    <t>LIMPIEZAS FOSA SEPTICA EN VESTUARIO ZONA LAS MORERAS, PLAZO EJECUCION UN DIA</t>
  </si>
  <si>
    <t>REPARACION PUERTA ACCESO NAVE PARQUE VEHICULOS, PALZO EJECUCION UN DIA</t>
  </si>
  <si>
    <t>ACUERDO MARCO: REPARACIONES BALLESTAS Y SUSPENSIONES VEHICULOS Sº LIMPIEZA</t>
  </si>
  <si>
    <t>INSTALACION LUMINARIAS EN NAVE PARKING VEHICULOS C/TOPACIO Sº LIMPIEZA, PLAZO EJECUCION UN DIA</t>
  </si>
  <si>
    <t>ACUERDO MARCO: SUMINISTRO VARIOS Sº LIMPIEZA</t>
  </si>
  <si>
    <t>ACUERDO MARCO: REVISIÓN TACÓGRAFO VEHICULO 4795 JCT DEL Sº LIMPIEZA</t>
  </si>
  <si>
    <t>ACUERDO MARCO: SUMINISTRO MASCARILLAS PARA PERSONAL DEL Sº LIMPIEZA</t>
  </si>
  <si>
    <t>ACUERDO MARCO: REPARACIONES Y REPUESTOS PARA VEHICULOS DEL Sº DE LIMPIEZA</t>
  </si>
  <si>
    <t>REPARACIONES PIEZAS Y REPUESTOS PARA REPARACIONES HIDRÁULICAS VEHICULLOS Sº LIMPIEZA, PLAZO EJECUCION UN DIA</t>
  </si>
  <si>
    <t>ACUERDO MARCO: BASES ASIENTOS REPARADOS PARA VEHICULOS SERV.LIMPIEZA.</t>
  </si>
  <si>
    <t>ACUERDO MARCO; REPUESTOS PARA REPARACIONES DE VEHICULOS Sº LIMPIEZA</t>
  </si>
  <si>
    <t>ACUERDO MARCO: REPARACION EN VEHICULO 2453FZB DEL S. DE LIMPIEZA VIARIA</t>
  </si>
  <si>
    <t>ACUERDO MARCO: SUMINISTROS REPARACION BARREDORAS DE LIMPIEZA VIARIA</t>
  </si>
  <si>
    <t>2019 09 4321 22602</t>
  </si>
  <si>
    <t>INSERCION PUBLICITARIA EN REVISTA MAS TRIBUNA Nº7. PROYECCION TURISMO DE LA REGION DE CASTILLA. ENERO 2019</t>
  </si>
  <si>
    <t>F-1149. CADIELSA VALLADOLID, S.L.U. TELEFONO TEGUI S.7 T-71U BLANCO.ALOJ. PROVISIONAL(C/ORION)GrA A.M.DURACION 1 DIA</t>
  </si>
  <si>
    <t>F-1994. SERVICIOS DE LIMPIEZA Y SERV.DE ASISTENCIA, S.L.U.LIMPIEZA/DESINFECCION/CONTENEDOR , VIV.PL.CHURRERIA 7.DUR.1DIA</t>
  </si>
  <si>
    <t>Gestión técnica y administrativa del expediente ) / Auditoría de seguimiento 1 9001 / Gastos suplidos (trenes, taxis)</t>
  </si>
  <si>
    <t>ALOJAMIENTO Y DESAYUNO PERSONAL AUDITORIA CALIDAD POLICIA.</t>
  </si>
  <si>
    <t>-ACUERDO MARCO REPARACIÓN VEHÍCULO  0672HHG POLICIA</t>
  </si>
  <si>
    <t>CUOTA ANUAL MANTENIMIENTO 2019 Exp. LE/870</t>
  </si>
  <si>
    <t>MEDIO AMBIENTE / OBRA/SERVICIO: / L.D.R. - CONTROL AMBIENTAL / 8 FEBRERO AL 09 ABRIL 2019 / PSO.OBREGON  año 2019</t>
  </si>
  <si>
    <t>BATERIA AURICULAR INALAMBRICO Plantronics CS540/Sección de Atención al contribuyente</t>
  </si>
  <si>
    <t>AMPLIACION DE SEGURO PARA LA CARGA DE CONTENEDOR EN Cº CABILDO, TRASLADO A Cº OBREGON Y DESCARGA.</t>
  </si>
  <si>
    <t>GC-Filter,Triple  (O2/Moisture/Charcoal) carrier gas purifie AV19-01740</t>
  </si>
  <si>
    <t>MCM LLAVES MECANIZADAS E-44677, PARA CENTRO MUNICIPAL DE ACUSTICA.</t>
  </si>
  <si>
    <t>Calibración de  termómetro digital TP-004  nº certificado: 20529    Presupuesto: PR212190201</t>
  </si>
  <si>
    <t>KIT MANTENIMIENTO HP 4250-4350 - RM1-1083 - Q5422A / MANO DE OBRA DE REPARACION A DOMICILIO</t>
  </si>
  <si>
    <t>F-1831. VALLAPAPEL, S.L. CARTULINAS SUPRA AMARILLA PARA CEAS. DURACION 1 DIA</t>
  </si>
  <si>
    <t>F-1665. CADIELSA VALLADOLID, S.L.U. INTERRUP SE U3.201.18 Ancho. CENTRO OCUPACIONAL. DURACION 1 DIA</t>
  </si>
  <si>
    <t>COMIDA PERSONAL ENCARGADO AUDITORIA POLICIA DIA 12-2-2019.</t>
  </si>
  <si>
    <t>COMIDA PARA EL PERSONAL ENCARGADO DE AUDITORIA POLICIA DIA 13-2-2019.</t>
  </si>
  <si>
    <t>ACUERDO MARCO REVISION VEHICULO (MATRICULA : 3706KGD)</t>
  </si>
  <si>
    <t>ACUERDO MARCO REVISION VEHICULO (MATRICULA: 3722KGD)</t>
  </si>
  <si>
    <t>F-1795. BETTINA ALEXANDRA. DISEÑO Y MAQUET. LIBRO 40 PAGINAS.ADAPTACION TEXTOS A LENGUAJE COLOQUIAL. MEMORIA 2015-2019</t>
  </si>
  <si>
    <t>ACUERDO MARCO REPARACIÓN MOTOCICLETA POLICIA.Ç</t>
  </si>
  <si>
    <t>ACUERDO MARCO MATERIALES PARA REPARACIÓN DE VEHÍCULOS POLICIA.</t>
  </si>
  <si>
    <t>ACUERDO MARCO REPARACIÓN MOTOCICLETA POLICIA.</t>
  </si>
  <si>
    <t>TONERES IMPRESORA PERRERA MUNICIPAL-CAMINO VIEJO SIMANCAS 2,5 - P.E. 1 DIA-</t>
  </si>
  <si>
    <t>ACUERDO MARCO.-  MCM LLAVES MECANIZADAS D-24677, DEPOSITO CANINO.-P.E. 1 DIA-</t>
  </si>
  <si>
    <t>ALQUILER VALLA MALLAZO 3500X2000 + PIE HORMIGON / PORTES ENTREGA / PORTES RETIRADA-MES FEBRERO -P.E. 20 DIAS-</t>
  </si>
  <si>
    <t>MANTENIMIENTO, REPARACION DE CERRADURA CPM DELICIAS-DURACION 1 DIA</t>
  </si>
  <si>
    <t>DOS RADIO CD USB PARA EL  CPM HUERTA DEL REY- DURACION 1 DIA</t>
  </si>
  <si>
    <t>Prestación del servicio público de regulación del estacionamiento de vehículos en la vía pública de la ciudad de Vallado</t>
  </si>
  <si>
    <t>ACUERDO MARCO PISTOLA SILICONA TUBULAR, GUANTE PVC T9 TRIPLE CAPA SOPORTE DE ALGODON PARA TALLER POLICIA.</t>
  </si>
  <si>
    <t>ACUERDO MARCO  GRIFO MANGUERA 3/4 PARA  POLICIA MUNICIPAL DEPENDENCIAS POLICIA  LA VICTORIA</t>
  </si>
  <si>
    <t>ACUERDO MARCO SUMINISTRO MATERIAL ELECTRONICA PARA DEPENDENCIAS POLICIA.</t>
  </si>
  <si>
    <t>MANTENIMIENTO, REPARACIONES ELECTRICAS, LAMPARAS DEL  CPM DELICIAS- 1 DIA</t>
  </si>
  <si>
    <t>MANTENIMIENTO, REPARACIONES TUBO FLU *PH TLD NG 18W/840      DEL CPM HUERTA DEL REY- DURACION 1 DIA</t>
  </si>
  <si>
    <t>MANTENIMIENTO,  MCM LLAVES MECANIZADAS E-1267712  PARA EL CP VICTORIA Y 10 PARA EL CPM PTE. COLGANTE-DURACION 1 DIA</t>
  </si>
  <si>
    <t>MANTENIMIENTO, REPARACIONES DE PINTURA DEL  CPM. DELICIAS -DURACION 1 DIA</t>
  </si>
  <si>
    <t>MANTENIMIENTO, PALA CUADRADA M/MADERA ALYCO ( ALB.550 DEL 07/02/2019 ) DEL CPM HUERTA DEL REY-DURACION 1 DIA</t>
  </si>
  <si>
    <t>INSPECCIÓN OBLIGATORIA DEL    ASCENSORES  CENTRO PERSONAS MAYORES FRAY LUIS DE LEON- DURACION 1 DIA</t>
  </si>
  <si>
    <t>2019 03 2314 22609</t>
  </si>
  <si>
    <t>ACTUACION PROGRAMA TOCANDO LOS BARRIOS EN CC ZONA ESTE</t>
  </si>
  <si>
    <t>BATALLA DE GALLOS TOCANDO LOS BARRIOS EN CC ESGUEVA</t>
  </si>
  <si>
    <t>OTROS SUMINISTROS DE MATERIAL PARA TRABAJOS IMPRENTA: COLA AUTOSEPARADORA</t>
  </si>
  <si>
    <t>SUMINISTRO A IMPRENTA DE RESMA OFFSET BLANCO EURO PREMIUM PARA CARPETAS EXPEDIENTE</t>
  </si>
  <si>
    <t>MANTENIMIENTO, REPARACION DE  LLAVES MECANIZADASPARAEL  C DE FORMACION PARA EL EMPLEO JACINTO BENAVENTE.DURACION 1 DIA</t>
  </si>
  <si>
    <t>MANTENIMIIENTO MAQUINARIA IMPRENTA: TAPON CIEGO, MANGUITO UNION y MANGUITO</t>
  </si>
  <si>
    <t>2019 01 9205 22104</t>
  </si>
  <si>
    <t>SUMINISTRO DE GUANTE NITRILO LARGO 33 C.E. T.9 PARA PERSONAL IMPRENTA</t>
  </si>
  <si>
    <t>ACUERDO MARCO, MATERIAL ELECTRICO PARA JARDINES.</t>
  </si>
  <si>
    <t>Suministro y puesta en marcha de Certificado SSL para la web de info (Área) durante 1 año )</t>
  </si>
  <si>
    <t>SUMINISTROS -TAPA -ETC PARA SALUD Y CONSUMO -P.E. 1 DIA-</t>
  </si>
  <si>
    <t>MATERIAL PINTURA  PARA EL  PROGRAMA MIXTO FORM.Y EMP. CURSO PINTURA EXPED.47/0028/2018 ) DURACION 1 DIA</t>
  </si>
  <si>
    <t>INFORMACION REGISTRO Y GESTION DE PADRON / PUERTA PLANA 2030*825*35 / CABALLETE FUERTE</t>
  </si>
  <si>
    <t>LAVADO VEHICULO 7254-GWW.</t>
  </si>
  <si>
    <t>ACUERDO MARCO REVISION VEHICULO (MATRICULA: 3719KGD)</t>
  </si>
  <si>
    <t>ACUERDO MARCO, JARDINERA CON DRACENAS.</t>
  </si>
  <si>
    <t>ACUERDO MARCO, RESPUESTOS PARA MOTO JARDINES.</t>
  </si>
  <si>
    <t>ACUERDO MARCO REVISION VEHICULO (MATRICULA: 3721KGD)</t>
  </si>
  <si>
    <t>ACUERDO MARCO. SUMINISTRO MATERIALES VARIOS PARA TALLER REPARACIÓN VEHÍCULOS POLICIA MUNICIPAL</t>
  </si>
  <si>
    <t>SUMINISTRO CANDADOS XLC CLAVE 12MM X 1850MM PARA BICICLETAS DE POLICÍA.</t>
  </si>
  <si>
    <t>ACUERDO MARCO REVISION VEHICULO (MATRICULA 3715KGD)</t>
  </si>
  <si>
    <t>GUARDABARROS TRASEROS PARA BICICLETAS POLICÍA.</t>
  </si>
  <si>
    <t>F-1965. SUMINISTROS GARCICHAO, S.L. TAPA BOTE SIFONICO ALBERGUE MUNICIPAL. DURACION 1DIA</t>
  </si>
  <si>
    <t>PRÓRROGA SUMINISTRO DE LICENCIAS DEL GESTOR DOCUMENTAL ALFRESCO</t>
  </si>
  <si>
    <t>2019 10 2412 632</t>
  </si>
  <si>
    <t>CONTROL DE CALIDAD DE LA INSTALC.DE ELECT.Y TELECOMUNIC.(346.88 ¿) Y DE CALEFACCIÓN (268.40 ¿) EN CONDE ARTECHE</t>
  </si>
  <si>
    <t>COORDINACIÓN DE SEGURIDAD Y SALUD DE INSTALAC.ELECT.Y TELECOMUN.(64,10¿) Y CALEFACC.(49,60 ¿) EN CONDE ARTECHE</t>
  </si>
  <si>
    <t>TRANSPORTE E INSTALACIÓN DE ESCENARIOS, SILLAS Y MESAS PARA ACTIVIDADES PROMOVIDAS POR EL AYUNTAMIENTO</t>
  </si>
  <si>
    <t>PRÓRROGA CONTRATO ACTIVIDADES POBLACIÓN INFANTIL Y ADOLESCENTE EN PERÍODOS VACACIONALES</t>
  </si>
  <si>
    <t>2019 03 9231 22705</t>
  </si>
  <si>
    <t>NOTIFICACION A LOS COMPONENTES DE MESA - ELECCIONES GENERALES 2019</t>
  </si>
  <si>
    <t>REPUESTOS REPARACION RECOLECTORES MODELOS SITA Y MAZZOCHIA DE VEHICULOS DEL Sº LIMPIEZA</t>
  </si>
  <si>
    <t>REPUESTOS REPARACION RECOLECTORES VEHICULOS MOD. GEESINK DEL Sº LIMPIEZA</t>
  </si>
  <si>
    <t>REPARACION VEHICULOS MERCEDES DEL SERVICIO LIMPIEZA</t>
  </si>
  <si>
    <t>REPUESTOS REPARACIONES CAJAS CAMBIOS ALLISON VEHICULOS Sº LIMPIEZA</t>
  </si>
  <si>
    <t>BIOCIDA Y BACTERICIDA PARA ADITIVAR AL GASOIL PARA LOS VEHICULOS DEL Sº LIMPIEZA</t>
  </si>
  <si>
    <t>REPUESTOS REPARACION RECOLECTORES MOD.  ROS ROCA DE VEHICULOS DEL Sº LIMPIEZA</t>
  </si>
  <si>
    <t>REPUESTOS REPARACION BARREEORAS ROS ROCA DE LIMPIEZA VIARIA</t>
  </si>
  <si>
    <t>CONTRATO MENOR SERV. MANTENIM. DE INSTALACIONES DE PROTECCION CONTRA INCENDIOS EN EDIFICIOS DEL  AREA URBANISMO AÑO/2019</t>
  </si>
  <si>
    <t>2019 07 1701 22110</t>
  </si>
  <si>
    <t>Productos de limpieza, papel y jabón para uso del personal en los baños del edificio Casa del Barco y Anexo. 2019.-</t>
  </si>
  <si>
    <t>COLOCACION DE CUBIERTAS NUEVAS EN VEHICULOS DEL SERVICIO DE LIMPIEZA</t>
  </si>
  <si>
    <t>SUMINSITRO DE REPUESTOS HIDRÁULICOS PARA REPARACIONES VEHICULOS SERVICIO DE LIMPIEZA</t>
  </si>
  <si>
    <t>ACTUACIONES DE TRESBOLILLO TEATRO EN CENTROS CÍVICOS. PROGRAMA MENUDO FIN DE SEMANA</t>
  </si>
  <si>
    <t>TRANSPORTE DE MATERIAL ELECTORAL - ELECCIONES GENERALES Y LOCALES 2019</t>
  </si>
  <si>
    <t>2019 04 3121 22799</t>
  </si>
  <si>
    <t>Limpieza de batas, pijamas y sábanas de uso sanitario para el Departamento de Prevención y Salud Laboral</t>
  </si>
  <si>
    <t>2019 04 4314 22799</t>
  </si>
  <si>
    <t>SERVICIO DE ALOJAMIENTO PARA EL PORTAL WEB www.valladoliddetiendaentienda.es</t>
  </si>
  <si>
    <t>2019 04 3121 22106</t>
  </si>
  <si>
    <t>Suministro de medicamentos para la asistencia sanitaria prestada en el Departamento de Prevención y Salud Laboral</t>
  </si>
  <si>
    <t>SUSCRIPCIONES ANUALES CONCEJALÍAS Y VARIOS SERVICIOS. 1/1/2019 a 31/12/2019 - ARCHIVO -</t>
  </si>
  <si>
    <t>SUMINSITRO CUBIERTAS RECAUCHUTADAS PARA EJES TRASEROS DE LOS CAMIONES DEL SERVCIO DE LIMPIEZA</t>
  </si>
  <si>
    <t>SUMINSITRO MATERIAL PINTURA PARA EL SERVICIO DE LIMPIEZA</t>
  </si>
  <si>
    <t>PRORROGA DEL BANCO DEL TIEMPO DESDE EL 1/3/2019 AL 29/2/2020. EJERCICIO 2019</t>
  </si>
  <si>
    <t>ACUERDO MARCO: SUMINISTRO DE AGUA DESTILADA PARA VEHÍCULOS DEL SERVICIO DE EXTINCIÓN DE INCENDIOS.</t>
  </si>
  <si>
    <t>ACUERDO MARCO: 2 BATERÍAS 1S2P ICR 18650 3,6V 5,2Ah, 10 PILAS ALCALINAS DDURACELL INDUSTRIAL l LR22 9V. S.E.I.S. Y P.C.</t>
  </si>
  <si>
    <t>OBRA: COLEGIOS / mes de febrero / OBRA: COLEGIO  PABLO PICASSO, VICENTE ALEIXANDRE, MIGUEL DELIBES,</t>
  </si>
  <si>
    <t>CRISTALES PARA COLEGIOS FRANCISCO PINO Y MIGUEL DELIBES.</t>
  </si>
  <si>
    <t>TUBO FLU *PH TL5 HE 14/840      63940055 / TASA ECORAEE / LAMPARA  PH PL-L 36W/840 (4P)2G11 70675140 / TASA ECORAEE</t>
  </si>
  <si>
    <t>SUMINISTROS PARA COLEGOS PUBLICOS</t>
  </si>
  <si>
    <t>PLACA UNION PROFESIONAL 770  120X50MM / PLACA UNION PARA  BIBLIOTECA VICENTE ESCUDERO</t>
  </si>
  <si>
    <t>TORNILLO SPAX-S BICROMATADO 3,5*50MM ( ALB.421 DEL 31/01/2019 )</t>
  </si>
  <si>
    <t>BIBLIOTECA JAVIER MARTIN ABRIL / MCM LLAVES MECANIZADAS E-23677</t>
  </si>
  <si>
    <t>ACUERDO MARCO: MANTENIMIENTO REPARACIÓN VEHÍCULO OFICIAL 0908GKZ, R.I.</t>
  </si>
  <si>
    <t>ACUERDO MARCO SUMINISTRO RECAMBIOS PARA REPARACIÓN VEHÍCULOS  VEHICULOS DE POLICIA</t>
  </si>
  <si>
    <t>MATERIAL VARIOS CONSTRUCCION</t>
  </si>
  <si>
    <t>ACUERDO MARCO: SUMINISTRO MATERIALES ELECTRICOS PARA EL Sº LIMPIEZA</t>
  </si>
  <si>
    <t>ACUERDO MARCO: COLA TERMOFUSIBLE 12X200   (1 UD. = 20 GRS.)</t>
  </si>
  <si>
    <t>ACUERDO MARCO: REPARACION VEHICULO 4224JCV DEL Sº DE LIMPIEZA</t>
  </si>
  <si>
    <t>ACUERDO MARCO: REPARACION VEHICULO 1508 DZM DEL Sº DE LIMPIEZA</t>
  </si>
  <si>
    <t>ACUERDO MARCO: REPUESTOS REPARACIONES VEHICULOS Sº DE LIMPIEZA</t>
  </si>
  <si>
    <t>ACUERDO MARCO: SUMINISTRO DE TUERCAS Y BROCAS PARA EL SERVICIO DE EXTINCIÓN DE INCENDIOS.</t>
  </si>
  <si>
    <t>CONTRATO MARCO: 500 BRIDAS NYLON NEGRA, 4 DISCOS CORTE Y 1 CORONA PERFORADORA. SERVICIO DE EXTINCIÓN DE INCENDIOS.Ç</t>
  </si>
  <si>
    <t>ACUERDO MARCO: SUMINISTRO GUANTES Sº LIMPIEZA</t>
  </si>
  <si>
    <t>ACUERDO MARCO: 15 BOMBILLOS CISA 35x35 R15 LT, 5 LLAVES MECANIZADAS ACERO, 3 TESA ESCUDO PROTECTOR. S.E.I.S. Y P.C.</t>
  </si>
  <si>
    <t>ACUERDO MARCO: LUBRICANTES PARA VEHICULOS DEL SERVICIO DE LIMPIEZA</t>
  </si>
  <si>
    <t>ACUERDO MARCO: SEPIOLITA PARA LIMPIEZA VIARIA</t>
  </si>
  <si>
    <t>ACUERDO MARCO, SUMISNITROS PARA SERV. LIMPIEZA VIARIA</t>
  </si>
  <si>
    <t>ACUERDO MARCO. RACORES MANGUERA PARA LIMPIEZA VIARIA</t>
  </si>
  <si>
    <t>ACUERDO MARCO: DETERGENTE LAVADO MOBILIARIO URBANO PARA LIMPIEZA VIARIA</t>
  </si>
  <si>
    <t>ACUERDO MARCO: REPARACION VEHICULO VA-9917-Y  DE CENTRO MANTENIMIENTO  (*MANT.)</t>
  </si>
  <si>
    <t>ACUERDO MARCO: REPARACION VEHICULO 3883-FMN  DE CENTRO MANTENIMIENTO  (*MANT.)</t>
  </si>
  <si>
    <t>ACUERDO MARCO SUMINISTRO MATERIAL DE FERRETERIA PARA POLICÍA.</t>
  </si>
  <si>
    <t>MELAMINA PORO MAD/COL.19 MM / CORTES / BIBLIOTECA SAN JUAN</t>
  </si>
  <si>
    <t>SUMINISTROS CP MIGUEL HERNANDEZ</t>
  </si>
  <si>
    <t>ACUERDO MARCO REVISION VEHICULO (MATRICULA: 3709KGD)</t>
  </si>
  <si>
    <t>ACUERDO MARCO REPARACIÓN VEHÍCULO 8801DHV.</t>
  </si>
  <si>
    <t>ACUERDO MARCO: REPUESTOS PARA REPARACIONES VEHICULOS SERVICIO LIMPIEZA</t>
  </si>
  <si>
    <t>ACUERDO MARCO: RECAMBIOS PARA VEHICULOS DEL SERVICIO DE LIMPIEZA</t>
  </si>
  <si>
    <t>ACUERDO MARCO: REPARACIÓN EMBRAGUE VEHICULO 0848 BVS DEL Sº DE LIMPIEZA</t>
  </si>
  <si>
    <t>PRESTO MANETA FLUXOMETRO 1000 M / PRESTO PISTON 1000M  PARA c c zona este</t>
  </si>
  <si>
    <t>LLAVES PARA CENTRO CIVICO JOSE MARIA LUELMO</t>
  </si>
  <si>
    <t>SUMINISTROS CP CARDENAL MENDOZA. LOTE 1 ACUERDO MARCO</t>
  </si>
  <si>
    <t>MAERIALES MANTENIMIENTO COLEGIOS.</t>
  </si>
  <si>
    <t>SUMINISTROS DESTINO COLEGIO PUBLICO GARCIA QUINTANA, ALONSO BERRUGUETE, FRAY LUIS DE LEON , FRCO PINO, ALLUE MORER, ETC.</t>
  </si>
  <si>
    <t>MECANISMO DESCARGA D1P ROCA / MECANISMO UNIVERSAL ROCA E/LATERA /  / centro civico rondilla /</t>
  </si>
  <si>
    <t>Climalit 4/6/4 585x435 - Centro Municipal la Overuela</t>
  </si>
  <si>
    <t>CIERRAPUERTAS Y ESCALERA PARA CC JOSE LUIS MOSQUER Y PARQUESOL</t>
  </si>
  <si>
    <t>SOPORTE CENTRAL TUBO PARA ESCUELA INFANTIL FANTASIA</t>
  </si>
  <si>
    <t>Destino: Escuela Infantil El Principito / MANILLA AMIG EPSILON 19246 NEG, CASCANUECES. ET .</t>
  </si>
  <si>
    <t>MATERIALES DE FERRETERIA PARA CENTRO DE EDUCACION DE ADULTOS CALLE PELICANO</t>
  </si>
  <si>
    <t>SUMINISTROS ESCUELA INFANTIL PAJARILLOS</t>
  </si>
  <si>
    <t>SUMINISTROS, GRIFOS, ETC EN COLEGIOS PUBLICOS</t>
  </si>
  <si>
    <t>ACUERO MARCOBatería Saft-Arts 3,6V 1.6AH 3VNT CS PM Fastón 2,8mm  Ni-Cd / Batería Saft-ARTS 4,8V 1.6AH 4VNT CS PM F.2,8</t>
  </si>
  <si>
    <t>ACUERO MARCOBatería Saft-Arts 6V 1.6AH 5VNT CS PM F.2,8 Ni-Cd / Batería Saft-Arts 3,6V 1.6AH 3VNT CS PM Fastón 2,8mm</t>
  </si>
  <si>
    <t>ACUERDO MARCO - TABLERO OKUMEN EXTERIOR 25 MM / CORTES / C.C. ESGUEVA</t>
  </si>
  <si>
    <t>ACUERDO MARCO - TUERCA , Y ARANDELA</t>
  </si>
  <si>
    <t>CONTRATACION RECICLADO DE PAPEL CASA DEL BARCO Y EDIFICIO ANEXO 2019.-</t>
  </si>
  <si>
    <t>COLOCAR 2 PARCHES EN PANTALONES DE INTERVENCIÓN DEL SERVICIO DE EXTINCIÓN DE INCENDIOS.</t>
  </si>
  <si>
    <t>CARPETAS SYMBOL FREELIFE GLOSS 300GR.  ( FSC MIX CREDIT CU-COC-815818   OT FIBEST MERCANCÍA ENTREGADA EN IMPRENTA MUNIC.</t>
  </si>
  <si>
    <t>CARTELES SYMBOL FREELIFE GLOSS 130GR. 52x70 R.M. 23.66 KG. MATERIAL ENTREGADO EN LA IMPRENTA MUNICIPAL</t>
  </si>
  <si>
    <t>`PAUSA CAFE DIA 8 DE FEBRERO-JORNADA CONCIENCIA DE EMPRENDEDORA-DIA MUJER NIÑA  EN LA CIENCIA</t>
  </si>
  <si>
    <t>SELLO ELECTRONICO NIVEL MEDIO (PSC) SW 3 AÑOS</t>
  </si>
  <si>
    <t>GASTOS DE GESTIÓN DE INSPECCIÓN PERIÓDICA DE IRI DE LA EMPRESA DISTRIBUIDORA, COLEGIO FCO. PINO.</t>
  </si>
  <si>
    <t>MATERIALES PINTURA PARA COLEGIOS.</t>
  </si>
  <si>
    <t>PIN METACRILATO CON FORMA DE MANO EN COLOR VIOLETA. PLAN CONTRA LA VIOLENCIA DE GÉNERO. PLAZO EJECUCIÓN: 1 DÍA</t>
  </si>
  <si>
    <t>ENCUADERNADO ""V CERTAMEN CUENTOS, LA  IGUALDAD NO ES NINGÚN CUENTO"" PLAN DE IGUALDAD. PLAZO EJECUCIÓN: 1 DÍA</t>
  </si>
  <si>
    <t>2019 01 9203 22601</t>
  </si>
  <si>
    <t>GASTOS ATENCIONES PROTOCOLARIAS ACTO HIJA PREDILECTA VERÓNICA CASADO, 2019 R.I.</t>
  </si>
  <si>
    <t>2019 09 3341 22609</t>
  </si>
  <si>
    <t>MATERIAL IMPRENTA FOLLETO CONDE ANSÚREZ</t>
  </si>
  <si>
    <t>2019 09 3341 22199</t>
  </si>
  <si>
    <t>SUMINISTRO LINTERNA Y CASCOS (INVENTARIO BIENES CULTURALES)</t>
  </si>
  <si>
    <t>REALIZACIÓN DE ANALISIS A TRS FUNCIONARIOS DE POLICÍA PARA EL TITULO DE PILOTO DE DRONES.</t>
  </si>
  <si>
    <t>CARTAS ASAMBLEA VECINAL PAJARILLOS. Tamaño A4, impresas a 2/0 tintas en papel interior de 90 grs. Offset</t>
  </si>
  <si>
    <t>GRABACIÓN ASAMBLEA VECINAL BARRIO LA PILARICA 26 DE FEBRERO DE 2019</t>
  </si>
  <si>
    <t>RESMAS PARA IMPRESOS ENCARGADOS A IMPRENTA MUNICIPAL PARA POLICIA.</t>
  </si>
  <si>
    <t>2019 07 1621 23120</t>
  </si>
  <si>
    <t>BILLETE DE TREN IDA Y VUELTA VALLADOLID MADRID EL DIA 07/02/2019 DE ANDRES PASAJEROS HERGUEDAS, PLAZO EJECUCION UN DIA</t>
  </si>
  <si>
    <t>2019 08 1361 22602</t>
  </si>
  <si>
    <t>SUMINISTRO DE DIVERSOS ARTÍCULOS DE PROPAGANDA CON MOTIVO DE DÍA PATRÓN DE BOMBEROS. SERVICIO DE EXTINCIÓN DE INCENDIOS.</t>
  </si>
  <si>
    <t>PORTES 2019-02-19 MAD VAD SEUR 24 ESTANDAR 216085 REPUESTOS TRANSDIESEL S.L., PLAZO EJECUCION UN DIA</t>
  </si>
  <si>
    <t>10 SILBATOS FOX40, 2 TUBOS DE RESCATE-GUARD-ROJO 1M Y PORTES. SERVICIO DE EXTINCIÓN DE INCENDIOS.</t>
  </si>
  <si>
    <t>INVENTARIO DE AMIANTO EN 59 EDIFICIOS PUBLICOS DE VALLADOLID. PROPIEDAD DEL AYUNTAMIENTO DE VALLADOLID</t>
  </si>
  <si>
    <t>SERVICIO GRUA EN AVDA DE GIJON EN LA SUBIDA AL VERTEDERO VEHICULO AVERIADO 0848BVS, PLAZO EJECUCION UN DIA</t>
  </si>
  <si>
    <t>2019 10 2312 22199</t>
  </si>
  <si>
    <t>A3 IMPRESOS  EN VINILO DE CORTE BLANCO PARA EXTERIOR DEL CENTRO FRAY LUIS DE LEON- DURACION 1 DIA</t>
  </si>
  <si>
    <t>REPUESTOS REPARACION BARREDORAS LIMPIEZA VIARIA, PLAZO EJECUCION UN DIA</t>
  </si>
  <si>
    <t>Desengrasante concentrado carrocerias, G-25 Lts LAVADO VEHICULOS SºLIMPIEZA, PLAZO EJECUCION UN DIA</t>
  </si>
  <si>
    <t>TRES CARROS DE TRANSPORTE DOBLES PARA LAS GRÚAS MUNICIPALES.</t>
  </si>
  <si>
    <t>GRUA TRASLADO SALIDA URBANA BARREDORA AVERIADA E4762BFT  C/ GAMAZO-PARQUE, PLAZO EJECUCION UN DIA</t>
  </si>
  <si>
    <t>GRUA TRASLADO BARREDORA AVERIADA E3814BDK -C/ MANUEL SILVELA  5-PARQUE, PLAZO EJECUCION UN DIA</t>
  </si>
  <si>
    <t>REPARACIÓN DE URGENCIA REALIZADA EN PUERTA POLICIA MUNICIPAL DISTRITO IV.</t>
  </si>
  <si>
    <t>LIMPIEZA Y DESINFECCIÓN URGENTE  ( RENAULT SCENIC 6234JKP ) / OZONO</t>
  </si>
  <si>
    <t>RECOGIDA ETILÓMETRO DEL CENTRO DE  METROLOGIA.</t>
  </si>
  <si>
    <t>INSPECCIÓN ASCENSOR: EDIFICIO POLICIA MUNICIPAL C. VICTORIA,</t>
  </si>
  <si>
    <t>ENMARCACION FOTOGRAFIAS JUBILACIONES Y OTROS TRABAJOS</t>
  </si>
  <si>
    <t>Cuaderno A5. Encuadernación rústica fresada de 48 pg 24 hojas en  BLANCO grabado a todo color  en portada y contraportad</t>
  </si>
  <si>
    <t>2019 08 1321 22110</t>
  </si>
  <si>
    <t>PRODUCTOS LIMPIEZA PARA TALLER REPARACION VEHÍCULOS POLICIA</t>
  </si>
  <si>
    <t>MATERIAL SUSTITUIDO POR DETERIORO.</t>
  </si>
  <si>
    <t>Revision y certificacion de 7 lineas de vida</t>
  </si>
  <si>
    <t>F-1858.SUMINISTROS INDUSTRIALES SYRESA, S.L..MATERIALES ALBERGUE(40¿)/CEAS DELIC(10¿)/VIV.PROVIS(35¿).GrA A.M.DUR 1 DIA</t>
  </si>
  <si>
    <t>F-2029. CADIELSA VALLADOLID, S.L.U. DIFERENCIAL.CEAS SAN AGUSTIN. GrA A.M. DURACION 1 DIA</t>
  </si>
  <si>
    <t>F-2184. EXCLUSIVAS MAOR, S.L. LLAVES ALBERGUE MUNICIPAL Y VIV.C/VINOS DE RUEDA. GrA A.M. DURACION 1 DIA</t>
  </si>
  <si>
    <t>MAGNO STAR 135GR. 45X64 RM. 19,44 KG. (    OT: CUADRÍPTICO MERCANCÍA SERVIDA EN IMPRENTA MUNICIPAL DE VALLADOLID )</t>
  </si>
  <si>
    <t>PLEGADO ACORDEÓN CERTAMEN DEL COMIC</t>
  </si>
  <si>
    <t>Cuota 2019 Asociación Internacional de Ciudades Educadoras</t>
  </si>
  <si>
    <t>MATERIAL DE PINTURA PARA CENTRO CIVICO DELICIAS</t>
  </si>
  <si>
    <t>BAFLE AMPLIFICADO AC-LC15</t>
  </si>
  <si>
    <t>INSTALACION DE LUZ EN: LOCAL ASOCIACION DE VECINOS RONDILLA</t>
  </si>
  <si>
    <t>FOLLETO EN ACORDEON EN TAMAÑO 11X21CM VERTICAL ( DISEÑO DE FOLLETOS Y CARTEL PARA CARNAVAL DE LOS CENTROS DEPENDIENTES</t>
  </si>
  <si>
    <t>2019 06 2315 625</t>
  </si>
  <si>
    <t>REPOSAPIES  FELOWES PARA LOS PUESTOS DE TRABAJO DEL CENTRO MUNICIPAL DE LA IGUALDAD</t>
  </si>
  <si>
    <t>CENTRO DE PERSONAS MAYORES ""ZONA ESTE"".  TRABAJOS DE LIMPIEZA DE SEPARADOR DE GRASAS Y DE COLECTORES. DURACION 1 DIA</t>
  </si>
  <si>
    <t>CHARLA SOBRE EL FUNCIONAMIENTO DE LAS TIC EN LA JORNADA MENORES: SEXUALIDAD, PORNOGRAFÍA  Y REDES. PLAN DE IFANCIA. 1DIA</t>
  </si>
  <si>
    <t>SUMINISTRO  FUNDAS ROTATORIAS PARA DEFENSAS EXTENSIBLES.</t>
  </si>
  <si>
    <t>REGALOS PATRÓN DE BOMBEROS 2019. SERVICIO DE EXTINCIÓN DE INCENDIOS.</t>
  </si>
  <si>
    <t>MATERIALES MANTENIMIENTO, REPARACIONES DE PINTURA PAREDES Y SUELO CENTRO  DE PERSONAS MAYORES DELICIAS- DURACION 1 DIA.</t>
  </si>
  <si>
    <t>10 JUEGOS PROTECTORES AUDITIVOS CASCO, 10 SOPORTES PANTALLA CASCO, 10 PANTALLAS MALLA NYLON PARA CASCO. S.E.I.S. Y  P.C.</t>
  </si>
  <si>
    <t>MANTENIMIENTO, REPARACIONES M2.TRAS.HAYA TARIMA P.BR. 3,2 mm/DEL CPM FRAY LUIS DE LEON- DURACION 1 DIA</t>
  </si>
  <si>
    <t>MERCANCIA SERVIDA EN IMPRENTA MUNICIPAL: 3 RESMAS DE RECORTABLES CAMIÓN BOMBEROS. SERVICIO DE EXTINCIÓN DE INCENDIOS.</t>
  </si>
  <si>
    <t>EQUIPAMIENTO ROPA DEPORTIVA EQUIPO ATLETISMO POLICIA.</t>
  </si>
  <si>
    <t>RENOVACIÓN DOMINIO DE LA PÁGINA ""IGUALDADVALLADOLID.ES"" HASTA EL 26/02/2020</t>
  </si>
  <si>
    <t>ABANICOS DE PLÁSTICO 23CM VARILLA  COLOR MALVA PARA EL DÍA INTERNACIONAL DE LA MUJER. PLAN DE IGUALDAD. PLAZO EJEC. 1DIA</t>
  </si>
  <si>
    <t>TV/19 107 ( REV. 15.000KMS. TOYOTA AURIS 4250KFK )</t>
  </si>
  <si>
    <t>TV/18 1144 ( REVISION 15.000 KM TOYOTA AURIS 0774KFR )</t>
  </si>
  <si>
    <t>SPRAY SEGOPI ROJO MARCAJE ( POLICIA MUNICIPAL )</t>
  </si>
  <si>
    <t>CESION ESPACIO AUDITORIO FUENTE DORADA. TARIFA ESPECIAL. EVENTO TEATRO ""NO ES OTRO ESTÚPIDO ESPECTÁCULO 19/12/2019</t>
  </si>
  <si>
    <t>REPUESTOS REPARACION SUELO CAJA FURGONETA 3855GLG SERV LIMPIEZA VIARIA, PLAZO EJECUCION UN DIA</t>
  </si>
  <si>
    <t>LIBROS PARA ESPACIO JOVEN</t>
  </si>
  <si>
    <t>DISFRACES DE CARNAVAL</t>
  </si>
  <si>
    <t>20 MESAS DE 2 X 0,90 M</t>
  </si>
  <si>
    <t>2019 03 2314 212</t>
  </si>
  <si>
    <t>PINTURA PARA CENTRO JOVEN</t>
  </si>
  <si>
    <t>PIZARRA CABALLETE CON RUEDAS PARA C. PROG. JUVENILES</t>
  </si>
  <si>
    <t>Actuacion ""OTTO Y OTILIA"" Menudo Finde -La Overuela 23-02-2019</t>
  </si>
  <si>
    <t>Espectáculo ""Canciones Animadas"" en C.C.Parquesol</t>
  </si>
  <si>
    <t>FUNCION DE TEATRO ( ""EN BUSCA DE LOS DINOSAURIOS PERDIDOS"" EN EL CENTRO DÍVICO CASA CUNA EL 2 DE MARZO DENTRO DE LA PROG</t>
  </si>
  <si>
    <t>COLEGIOS VALLADOLID - MANTENIMIENTO CORRECTIVO Y TRABAJOS REALIZADOS A MAYORES DEL CONTRATO: / REVISION DE EXTINTORES</t>
  </si>
  <si>
    <t>F-1171. EULEN S.A. LIMPIEZA DE CRISTALES EN CENTRO OCUPACIONAL. ENERO 2019</t>
  </si>
  <si>
    <t>SERV. TECNICO Y PERSONAL DE APOYO DIA DE LA RADIO - LAVA</t>
  </si>
  <si>
    <t>SYMBOL FREELIFE GLOSS 130GR. 52x70 R.M. 23.66 KG. ( FSC MIX CREDIT CU-COC-815818   OT: CARPETAS Y DÍPTICOS DÍA DE LA POE</t>
  </si>
  <si>
    <t>IMPRESIÓN DE 4 DIPLOMAS PARA EL VII RALLY FOTOGRÁFICO Y 200 MANIFIESTOS PARA EL 8 DE MARZO. PLAN DE IGUALDAD. 1DIA</t>
  </si>
  <si>
    <t>TARJETONES ""DIA INTERNACIONAL DE LA MUJER "". PLAN DE IGUALDAD. PLAZO EJECUCION: 1DIA</t>
  </si>
  <si>
    <t>IMPRESIÓN DE 50 PROGRAMAS PARA EL ""DIA INTERNACIONAL DE LA MUJER Y LA NIÑA EN LA CIENCIA"". PLAN DE IGUALDAD. 1 DIA</t>
  </si>
  <si>
    <t>PREMIOS 4 CATEGORIAS VII RALLY FOTOGRAFICO VALLADOLID ""LA IGUALDAD EN UN CLICK"" DE ACUERDO CON LAS BASES.PLAN DE IGUALDA</t>
  </si>
  <si>
    <t>DISEÑO Y MAQUETACION DE DIPTICO CERTAMEN DE COMIC EDAD MEDIA LA EPOCA DEL CONDE ANSUREZ ( DISEÑO PARA DIPTICO CERTAMEN D</t>
  </si>
  <si>
    <t>VIDEO MAKING OFF VII RALLY FOTOGRÁFICO ""VALLADOLID, LA IGUALDAD EN UN CLICK"" Y DISEÑO CAMPAÑA. PLAN DE IGUALDAD. 1DIA</t>
  </si>
  <si>
    <t>VIDEO PARA EL ACTO INSTITUCIONAL ANIVERSARIO CENTRO MUNICIPAL  DE LA IGUALDAD.PLAN DE IGUALDAD. PLAZO EJECUCION 1DIA</t>
  </si>
  <si>
    <t>ACTUACION ACTO INSTITUCIONAL DIA INTERNACIONAL DE LA MUJER 7 DE MARZO DE 2019. PLAN DE IGUALDAD. PLAZO EJECUCION: 1DIA</t>
  </si>
  <si>
    <t>SERVICIO DE REPARACION ELECTRICA PUERTA TRASERA DEL CENTRO MUNICIPAL DE IGUALDAD</t>
  </si>
  <si>
    <t>2019 06 3231 22699</t>
  </si>
  <si>
    <t>Mueble Lookeo ( Concebido para espacios pequeños, el mueble cambiador mural lookéo permite tener al alcance de la mano u</t>
  </si>
  <si>
    <t>BALASTO  ELT BE226-TC5 (TC-D/T) 220-240V / PORTALAMPARAS FENOP 4980 GU10 CERAM. C/CAB / LAMPARA LED PH COREPROLED 5W36º</t>
  </si>
  <si>
    <t>2019 04 2411 22199</t>
  </si>
  <si>
    <t>RETIRA: JESUS ANGEL FERNANDEZ /DESTINO: AGENCIA INNOVACION / MCM LLAVES AMAESTRADAS PARA STOCK EN MANTENIMIENTO E-32677</t>
  </si>
  <si>
    <t>E.I. EL TOBOGAN: / SERVICIO DE ASISTENCIA TECNICA POR AVISO DE AVERIA O ALARMA: AVISO DE AVERIA DE FALLO DE RED PORQUE S</t>
  </si>
  <si>
    <t>E.I. CABALLITO BLANCO: / SERVICIO DE ASISTENCIA TECNICA POR AVISO DE AVERIA O ALARMA: SE REARMAN LOS PULSADORES, SE CONE</t>
  </si>
  <si>
    <t>2019 06 3231 22602</t>
  </si>
  <si>
    <t>DISEÑO Y MAQUETACION DE FOLLETO Y CARTEL PARA ESCUELAS INFANTILES MUNICIPALES ( DISEÑO DE FOLLETO, CARTEL E IMPRESION DE</t>
  </si>
  <si>
    <t>PERSIANA VENECIANA  PARA MAFALTA Y GUILLE</t>
  </si>
  <si>
    <t>Campaña/Anuncio: ORGANIZACION Y DIFUSION JORNADA ""OPORTUNIDADES DE LA ECONOMÍA CIRCULAR EN VALLADOLID"" EL NORTE DE CASTI</t>
  </si>
  <si>
    <t>TRABAJO INSPECCION RED DE SANEAMIENTO PARA LIMPIEZA DE ARQUETAS  DEL CPM DELICIAS- DURACION 1 DIA</t>
  </si>
  <si>
    <t>REPARACION EN EL CPM RIO ESGUEVA, Sustitución de centralita y sensores SEINTRON en mal estado- DURACION 1 DIA</t>
  </si>
  <si>
    <t>SUMINISTROS :BIBLIOTECA VICENTE ESCUDERO / M2.TRAS.HAYA TARIMA P.BR. 3,2 mm/FINSA / SERVICIO DE CORTE/DESPIECE A MEDIDA</t>
  </si>
  <si>
    <t>SUMINISTROS- EDUCACION / INTERMAT 9943 T42 KO RECTA 110 (h) / BASE SENSYS REGUL.ALTURA CALCE 0 /HETT</t>
  </si>
  <si>
    <t>SYMBOL FREELIFE GLOSS 130GR. 52x70 R.M. 23.66 KG. ( FSC MIX CREDIT CU-COC-815818   OT: CARTEL ESCUELAS PÚBLICAS.</t>
  </si>
  <si>
    <t>RECAMBIOS PARA VEHÍCULOS DE CONSERVACIÓN</t>
  </si>
  <si>
    <t>MATERIALES SANEAMIENTO PARA CENTROS CIVICOS- ENERO</t>
  </si>
  <si>
    <t>MESA PROYECTOR PARA CC PARQUESOL.</t>
  </si>
  <si>
    <t>Rect. Emit- 190086 / 190086 ( ROLL UP Y TRIPTICOS )(NO TENEMOS REGISTRADA LA 190086)</t>
  </si>
  <si>
    <t>CARPETAS GOMA PARA PARTICIPACION CIUDADANA</t>
  </si>
  <si>
    <t>ACTUACION CARNAVAL DIA 4 DE MARZO EN CENTRO CIVICO LA RONDILLA.</t>
  </si>
  <si>
    <t>Magia Familiar Las Flores Centro Municipal ( Programación Infantil Centros Municipales  )</t>
  </si>
  <si>
    <t>ACTUACION EN CENTRO CIVICO PARQUESOL</t>
  </si>
  <si>
    <t>ACUERDO MARCO. REPARACIÓN MOTOCICLETA POLICIA.</t>
  </si>
  <si>
    <t>ACUERDO MARCO REVISION VEHICULO  MATRICULA 3711KGD POLICIA.</t>
  </si>
  <si>
    <t>ACUERDO MARCO REVISION VEHICULO  MATRICULA 3720KGD</t>
  </si>
  <si>
    <t>ACUERDO MARCO REVISION VEHICULO  MATRICULA 3712KGD</t>
  </si>
  <si>
    <t>ACUERDO MARCO REVISION VEHICULO MATRICULA 3707KGD</t>
  </si>
  <si>
    <t>ACUERDO MARCO  REVISION VEHICULO  MATRICULA 1216KHB</t>
  </si>
  <si>
    <t>2019 08 1321 625</t>
  </si>
  <si>
    <t>CÁMARAS FOTOGRAFICAS Y TARJETA PARA EQUIPO DE INVESTIGACIÓN DE ACCIDENTES.</t>
  </si>
  <si>
    <t>SERVICIO DE RESTAURACION DEL CENTRO DE DIA DE HUERTA DE REY. AÑO 2019</t>
  </si>
  <si>
    <t>CONCEPTO</t>
  </si>
  <si>
    <t>Referencia</t>
  </si>
  <si>
    <t>Nombre Ter.</t>
  </si>
  <si>
    <t>UTE TELEFONICA DE ESPAÑA S.A. UNIPERSONAL Y TELEFONICA MOVILES ESPAÑA S.A.</t>
  </si>
  <si>
    <t>FUNDACION ALDABA-PROYECTO HOMBRE</t>
  </si>
  <si>
    <t>SOLRED S.A.</t>
  </si>
  <si>
    <t>MOVIMIENTO CONTRA LA INTOLERANCIA</t>
  </si>
  <si>
    <t>SCHNEIDER ELECTRIC ESPAÑA, S.A.</t>
  </si>
  <si>
    <t>EDIGRUP PRODUCCIONES TV, S.A.</t>
  </si>
  <si>
    <t>GESTION Y ESTUDIOS AMBIENTALES, S. COOP.</t>
  </si>
  <si>
    <t>FUNDACION OBRA SOCIAL DE CASTILLA Y LEON (FUNDOS)</t>
  </si>
  <si>
    <t>ASCENSORES ZENER GRUPO ARMONIZA, S.L.U.</t>
  </si>
  <si>
    <t>GAS NATURAL COMERCIALIZADORA, S.A.</t>
  </si>
  <si>
    <t>PROCUMEDIA GESTIÓN DE CONFLICTOS, S.L.P.</t>
  </si>
  <si>
    <t>INICIATIVAS SOCIAMBIENTALES G S. COOP. MAD</t>
  </si>
  <si>
    <t>VEOLIA SERVICIOS LECAM,S.A.U.</t>
  </si>
  <si>
    <t>ELECNOR, S.A.</t>
  </si>
  <si>
    <t>ILUNION LIMPIEZA Y MEDIO AMBIENTE, S.A.</t>
  </si>
  <si>
    <t>IBERDROLA CLIENTES S.A.U</t>
  </si>
  <si>
    <t>CARLOS BERNARDO  FERNANDEZ</t>
  </si>
  <si>
    <t>JOSE JAVIER VAZQUEZ  MINGUELA</t>
  </si>
  <si>
    <t>ASOCIACIÓN CULTURAL GENEXT. ES</t>
  </si>
  <si>
    <t>ENRIQUE CUESTA GOMEZ</t>
  </si>
  <si>
    <t>ARCAL GESTIÓN DOCUMENTAL, S.A.</t>
  </si>
  <si>
    <t>SYNLAB DIAGNÓSTICOS GLOGALES, S.A.</t>
  </si>
  <si>
    <t>COORDINADORA O.N.G.D. CASTILLA Y</t>
  </si>
  <si>
    <t>CRESPO COMERCIAL ESPAÑOLA DE PROTECCION, S.L.</t>
  </si>
  <si>
    <t>TECNICA VALLISOLETANA DEL CLIMA, S.L.</t>
  </si>
  <si>
    <t>AGC AUTORENTING, S.L.</t>
  </si>
  <si>
    <t>DEREOJO PRODUCCIONES, S.L.</t>
  </si>
  <si>
    <t>INVESTIGACION &amp; CONSULTING S.A.</t>
  </si>
  <si>
    <t>THYSSENKRUPP ELEVADORES, S.L.U.</t>
  </si>
  <si>
    <t>EVENTOS CONGRESOS Y COMUNICACION S.L.</t>
  </si>
  <si>
    <t>SERVICIOS INTEGRALES DE FINCAS URBANAS DE MADRID</t>
  </si>
  <si>
    <t>SUNDAY PICTURES S.L.</t>
  </si>
  <si>
    <t>COMPAÑÍA DE REPROGRAFÍA Y SISTEMAS KONI-COPY S.L.L.</t>
  </si>
  <si>
    <t>SERVICIO DE LIMPIEZA DOMESTICA COMODIN, S.L.</t>
  </si>
  <si>
    <t>TECNICAS DE AHORRO ENERGETICO, S.L.</t>
  </si>
  <si>
    <t>MANTENIMIENTO DE CALEFACCIONES DEPENDIENTES DEL SERVICIO INTERVENCION SOCIAL EJ 2019 : 268,68 COMEDOR. RESTO: 1343,40</t>
  </si>
  <si>
    <t>MANTENIMIENTO DE LOS ASCENSORES DEL SERV INTERVENCION SOCIAL EJERCICIO 2019. COMEDOR: 486,42 ALBERGUE: 478,14</t>
  </si>
  <si>
    <t>DIGITAL CARDIG, S.L.L.</t>
  </si>
  <si>
    <t>GRUPOGO EDICIONES, S.L.</t>
  </si>
  <si>
    <t>EUROPA PRESS DELEGACIONES, S.A.</t>
  </si>
  <si>
    <t>AGENCIA EFE, S.A</t>
  </si>
  <si>
    <t>AGENCIA DE NOTICIAS ICAL, S.L</t>
  </si>
  <si>
    <t>2019 10 2312 22001</t>
  </si>
  <si>
    <t>EL NORTE DE CASTILLA, S.A.</t>
  </si>
  <si>
    <t>91 SUSCRIPCIONES DE EL NORTE DE CASTILLA PARA LOS CENTROS DE PERSONAS MAYORES DURANTE 2019</t>
  </si>
  <si>
    <t>INSTALACIONES ELECTRICAS 2023 SERVILUX, S.L.</t>
  </si>
  <si>
    <t>GESTORA DE NUEVOS PROYECTOS CULTURALES S.L.</t>
  </si>
  <si>
    <t>ASOCIACION CULTURAL KINUNA TEATRO Y TERAPIAS ALTERNATIVAS</t>
  </si>
  <si>
    <t>ALICIA SANZ RODRIGUEZ</t>
  </si>
  <si>
    <t>ALPA COPIADORAS, S.L.</t>
  </si>
  <si>
    <t>JUAN MANUEL PEREZ PEREZ</t>
  </si>
  <si>
    <t>CONTROL SEGURIDAD Y DOMOTICA, S.L.</t>
  </si>
  <si>
    <t>PEDRO JOSÉ  MANZANO ORTEGA</t>
  </si>
  <si>
    <t>ANGÉLICA GAGO  BENITO</t>
  </si>
  <si>
    <t>NURIA MARTIN  SANZ</t>
  </si>
  <si>
    <t>ORONA S. COOP.</t>
  </si>
  <si>
    <t>MARIA ROSARIO GONZALEZ MUÑOZ</t>
  </si>
  <si>
    <t>GRUPO DE TEATRO MUTIS</t>
  </si>
  <si>
    <t>ATHENEA MUSICAL</t>
  </si>
  <si>
    <t>MARIA ESTHER PEREZ  ARRIBAS</t>
  </si>
  <si>
    <t>DUCO PROMOCION EMPRESARIAL,S.L.</t>
  </si>
  <si>
    <t>ANA BELEN DIEZ DE LA CALLE</t>
  </si>
  <si>
    <t>CANON ESPAÑA S.A</t>
  </si>
  <si>
    <t>RUBEN HERRANZ  VILLACE</t>
  </si>
  <si>
    <t>DISCOMTES ENERGÍA, S.L.</t>
  </si>
  <si>
    <t>SUMINISTROS SEHICA, S.L.</t>
  </si>
  <si>
    <t>CIBERGRAF, S.L.</t>
  </si>
  <si>
    <t>CASTELLANA DE TELECOMUNICACIONES, S.L.</t>
  </si>
  <si>
    <t>EDEN SPRINGS ESPAÑA, S.A.U.</t>
  </si>
  <si>
    <t>SAFETY-KLEEN ESPAÑA, S.A.U.</t>
  </si>
  <si>
    <t>ASCENSORES ENOR S.L.</t>
  </si>
  <si>
    <t>DANIEL CEJUDO FERNANDEZ</t>
  </si>
  <si>
    <t>MARIA CRISTINA DELGADO HERRERO</t>
  </si>
  <si>
    <t>MARIA LUISA RODRIGUEZ  ALZOLA</t>
  </si>
  <si>
    <t>JUAN CARLOS FERNÁNDEZ LÓPEZ</t>
  </si>
  <si>
    <t>ASOC CULTURAL KTX</t>
  </si>
  <si>
    <t>RUDELGRAF, S.L.</t>
  </si>
  <si>
    <t>EVANGELINA VALDESPINO  HERRERO</t>
  </si>
  <si>
    <t>COMERCIAL CUATRO, S.L.</t>
  </si>
  <si>
    <t>CONSUMO DE COPIAS DE FOTOCOPIADORAS PREVISTAS EN EL 2019 CON CTTO VIGENTE CON ALPA COPIADORAS SL</t>
  </si>
  <si>
    <t>LUIS BECERRIL SUAREZ</t>
  </si>
  <si>
    <t>COLEGIO OFICIAL VETERINARIOS VALLADOLID</t>
  </si>
  <si>
    <t>ALTIA CONSULTORES, S.A.</t>
  </si>
  <si>
    <t>CALIDAD DE AMBIENTE, S.L.</t>
  </si>
  <si>
    <t>DISTRIBUCION DE PAPEL CASTILLA Y LEON, S.A</t>
  </si>
  <si>
    <t>TELEFONICA DE ESPAÑA, S.A.U.</t>
  </si>
  <si>
    <t>SEGOPI S.L.</t>
  </si>
  <si>
    <t>SERVICIOS DE MANTENIMIENTO INTEGRAL, S.L.</t>
  </si>
  <si>
    <t>GRUPO AMARTE CREATIVA, S.L.L.</t>
  </si>
  <si>
    <t>AUDIOVISUAL EXPERIENCE S.L.</t>
  </si>
  <si>
    <t>MARIA VICTORIA VARONA GARROSA</t>
  </si>
  <si>
    <t>BRAVO INDIA SL</t>
  </si>
  <si>
    <t>GASFAL S.L.</t>
  </si>
  <si>
    <t>BAYARD REVISTAS, S.A.U.</t>
  </si>
  <si>
    <t>CLECE, S.A.</t>
  </si>
  <si>
    <t>INDRA SISTEMAS, S.A.</t>
  </si>
  <si>
    <t>DECORACION Y PINTURAS JOSE HERRADOR S.L.U.</t>
  </si>
  <si>
    <t>ENVIRA  INGENIEROS  ASESORES  S.L.</t>
  </si>
  <si>
    <t>CANYCAT PETS, SL.L</t>
  </si>
  <si>
    <t>PABLO MANUEL SALVIEJO DELGADO</t>
  </si>
  <si>
    <t>CARLOS CANAL, S.L.</t>
  </si>
  <si>
    <t>SISTEMAS INTEGRALES DE CASTILLA Y LEÓN, S.L.</t>
  </si>
  <si>
    <t>GUNNEBO ESPAÑA, S.A.</t>
  </si>
  <si>
    <t>JORMAN ECOMERCE S.L.</t>
  </si>
  <si>
    <t>FORMACAL, S.L.</t>
  </si>
  <si>
    <t>JOSE GARCIA GONZALEZ</t>
  </si>
  <si>
    <t>AGUAPURA AGUAVIVA, S.L.</t>
  </si>
  <si>
    <t>EUROPAC RECICLA, S.A.U.</t>
  </si>
  <si>
    <t>SISTEMAS COLOR S.A.</t>
  </si>
  <si>
    <t>FUNDACIÓN CARTIF</t>
  </si>
  <si>
    <t>FRIHER S.A.</t>
  </si>
  <si>
    <t>RENTOKIL INITIAL ESPAÑA, S.A.</t>
  </si>
  <si>
    <t>GRUPO LINCE ASPRONA S.L.</t>
  </si>
  <si>
    <t>EDITORIAL ARANZADI, S.A.</t>
  </si>
  <si>
    <t>CADIELSA VALLADOLID, S.L.U.</t>
  </si>
  <si>
    <t>SOCIEDAD GENERAL DE AUTORES Y EDITORES</t>
  </si>
  <si>
    <t>JOSE MANUEL CIMAS  ORDUÑA</t>
  </si>
  <si>
    <t>FUNDACION JUAN SOÑADOR</t>
  </si>
  <si>
    <t>ISABEL BENITO GARCIA</t>
  </si>
  <si>
    <t>GASES Y SOLDADURA DE CASTILLA, S.L.</t>
  </si>
  <si>
    <t>VICENTE ALVAREZ, S.L</t>
  </si>
  <si>
    <t>OXILID S.L.</t>
  </si>
  <si>
    <t>SISTEMAS Y VEHICULOS DE ALTA TECNOLOGIA, S.A.</t>
  </si>
  <si>
    <t>TALLERES GOCA,C.B.</t>
  </si>
  <si>
    <t>DISTRIBUCIONES AMO, S.A.</t>
  </si>
  <si>
    <t>CONTENUR ESPAÑA, S.L.</t>
  </si>
  <si>
    <t>ASCENDUM MAQUINARIA, S.A.U.</t>
  </si>
  <si>
    <t>SOCAMEX, S.A.</t>
  </si>
  <si>
    <t>MARIA CARMEN GARCIA IZQUIERDA</t>
  </si>
  <si>
    <t>FELIX INGENIERÍA CULTURA, S.L.</t>
  </si>
  <si>
    <t>FUNDACIÓN PUBLI.ESS</t>
  </si>
  <si>
    <t>EQUIPOS FEMAZZ, S.L.</t>
  </si>
  <si>
    <t>GEESINK NORBA SPAIN, S.L.U.</t>
  </si>
  <si>
    <t>INTEGRAL DE AUTOMOCION 2000, S.A.</t>
  </si>
  <si>
    <t>TRANSDIESEL, S.L.</t>
  </si>
  <si>
    <t>KLINER PROFESIONAL S.A.</t>
  </si>
  <si>
    <t>ROS ROCA, S.A.</t>
  </si>
  <si>
    <t>MANTENIMIENTOS EURO-SARONI, S.L.</t>
  </si>
  <si>
    <t>NEUMATICOS ESGUEVA, S.L.</t>
  </si>
  <si>
    <t>NEUMATICA HIDRAULICA BECO, S.A.</t>
  </si>
  <si>
    <t>TRESBOLILLO TEATRO &amp; MAPPING</t>
  </si>
  <si>
    <t>CASTILLA-LEON INTERNATIONAL MOVERS, SL</t>
  </si>
  <si>
    <t>TINTORERIA LUCIMAR, C.B.</t>
  </si>
  <si>
    <t>ÓSCAR MENA APARICIO</t>
  </si>
  <si>
    <t>NEUMATICOS HURGON S.L.</t>
  </si>
  <si>
    <t>JAHOSVA, S.L.</t>
  </si>
  <si>
    <t>FUNDACION GENERAL DE LA UNIVERSIDAD VALLADOLID</t>
  </si>
  <si>
    <t>EULEN S.A.</t>
  </si>
  <si>
    <t>INCOPE CONSULTORES, S.L</t>
  </si>
  <si>
    <t>INCIDEC INGENIERÍA Y ARQUITECTURA, S.L.</t>
  </si>
  <si>
    <t>EL CORTE INGLES, S.A.</t>
  </si>
  <si>
    <t>Oper.</t>
  </si>
  <si>
    <t>Provincia Tercero</t>
  </si>
  <si>
    <t>U.T.E. VODAFONE-ONO-AYUNTAMIENTO DE VALLADOLID</t>
  </si>
  <si>
    <t>220</t>
  </si>
  <si>
    <t>MADRID</t>
  </si>
  <si>
    <t>VALLADOLID</t>
  </si>
  <si>
    <t>EULEN SERVICIOS SOCIOSANITARIOS, S.A.</t>
  </si>
  <si>
    <t>DORNIER S.A.</t>
  </si>
  <si>
    <t>MARIA JOSE ANDRES  CONDE</t>
  </si>
  <si>
    <t>ALPHABET ESPAÑA FLEET MANAGEMENT, S.A.</t>
  </si>
  <si>
    <t>ANDACAR 2000, S.A.</t>
  </si>
  <si>
    <t>CASTELLON</t>
  </si>
  <si>
    <t>NOVAELEC SISTEMAS, S.L.</t>
  </si>
  <si>
    <t>COMERCIAL ULSA S.A.</t>
  </si>
  <si>
    <t>ITURRI S.A.</t>
  </si>
  <si>
    <t>SEVILLA</t>
  </si>
  <si>
    <t>TRANSDUERO S.L.</t>
  </si>
  <si>
    <t>FEDERACION DE COLECTIVOS EDUCACION DE ADULTOS</t>
  </si>
  <si>
    <t>ARMAISMA, S.L.</t>
  </si>
  <si>
    <t>ESIMPLA, S.L.</t>
  </si>
  <si>
    <t>EDEBEI INFANTIL S.L.</t>
  </si>
  <si>
    <t>SCIVOLO ROSSO, S.L.</t>
  </si>
  <si>
    <t>SCHINDLER, S.A.</t>
  </si>
  <si>
    <t>INGENIA SOLUCIONES EN MOVILIDAD, S.L.</t>
  </si>
  <si>
    <t>ALBACETE</t>
  </si>
  <si>
    <t>UTE VARIOS CENTROS SOCIALES VALLADOLID</t>
  </si>
  <si>
    <t>GEOCYL CONSULTORIA S.L.</t>
  </si>
  <si>
    <t>INSIGNA UNIFORMES, S.L.</t>
  </si>
  <si>
    <t>VALENCIA</t>
  </si>
  <si>
    <t>PACO GARCIA PRENDAS Y ARTICULOS DE UNIFORMIDAD, S.A.</t>
  </si>
  <si>
    <t>BARCELONA</t>
  </si>
  <si>
    <t>DAVID SÁEZ MARTÍN</t>
  </si>
  <si>
    <t>COMUNICACIONES Y OCIO INTERACTIVO S.L.</t>
  </si>
  <si>
    <t>BILBAO</t>
  </si>
  <si>
    <t>LA LETRA I ACTIVIDADES CULTURALES, S.L.</t>
  </si>
  <si>
    <t>GRUPO ELECTRO STOCKS, S.L.</t>
  </si>
  <si>
    <t>COMERCIAL HISPANOFIL, S.A.U.</t>
  </si>
  <si>
    <t>SCAFO EVENTOS, S.L.</t>
  </si>
  <si>
    <t>COMPAÑIA ESPAÑOLA DE PETROLEOS, S.A.U. (CEPSA)</t>
  </si>
  <si>
    <t>NORTHGATE ESPAÑA RENTING FLEXIBLE, S.A.U.</t>
  </si>
  <si>
    <t>CRONORENT, S.L.</t>
  </si>
  <si>
    <t>BIZKAIA</t>
  </si>
  <si>
    <t>ALLENDE ACTIVIDADES DE OCIO Y TIEMPO LIBRE,  S.L.</t>
  </si>
  <si>
    <t>SERVICIOS COMIDAS Y ACTIVIDADES SOCIALES, S.L.</t>
  </si>
  <si>
    <t>PALENCIA</t>
  </si>
  <si>
    <t>VALLAOCIO, S.L.</t>
  </si>
  <si>
    <t>FOMENTO DE CONSTRUCCIONES Y CONTRATAS, S.A.</t>
  </si>
  <si>
    <t>TECNOLOGIA PLEXUS S.L</t>
  </si>
  <si>
    <t>LA CORUÑA</t>
  </si>
  <si>
    <t>ARALIA SERVICIOS SOCIOSANITARIOS, S.A.</t>
  </si>
  <si>
    <t>IN PULSO MUSICAL SOCIEDAD COOPERATIVA</t>
  </si>
  <si>
    <t>ISABEL REVILLA  RODRIGUEZ</t>
  </si>
  <si>
    <t>CLECE S. A Y ONET SERALIA S.A. UTE</t>
  </si>
  <si>
    <t>UTE SERUNION SA-GRUPO LINCE ASPRONA SL COMIDA A DOMICILIO</t>
  </si>
  <si>
    <t>ABC DOMABRA S.L.</t>
  </si>
  <si>
    <t>SALAMANCA</t>
  </si>
  <si>
    <t>MONCOBRA, S.A.</t>
  </si>
  <si>
    <t>IDEOTUR, S.L.L.</t>
  </si>
  <si>
    <t>LEON</t>
  </si>
  <si>
    <t>GESTION DE ACTIVIDADES CULTURALES, S.L.</t>
  </si>
  <si>
    <t>ISAAC PRIETO  CONDE</t>
  </si>
  <si>
    <t>CBYA AUDITORES DE CUENTAS SLP</t>
  </si>
  <si>
    <t>MONTAJES ESCENICOS GLOBALES, S.L.</t>
  </si>
  <si>
    <t>VIAJES HALCON, S.A.U.</t>
  </si>
  <si>
    <t>ACINSE, S.L.</t>
  </si>
  <si>
    <t>SETEX APARKI, S A</t>
  </si>
  <si>
    <t>SEGOVIA</t>
  </si>
  <si>
    <t>EMCO VIDEO INDUSTRIAL, S.L.U.</t>
  </si>
  <si>
    <t>CENTRO DE TRANSICIÓN AL EMPLEO ORDINARIO, S.L.</t>
  </si>
  <si>
    <t>GRUPO PUROCLOUD, S.L.</t>
  </si>
  <si>
    <t>IDATEL NETWORKS, S.L.</t>
  </si>
  <si>
    <t>SOCIEDAD ESTATAL CORREOS TELEGRAFOS, S.A</t>
  </si>
  <si>
    <t>LA FLECHA MOTOR, S.L.</t>
  </si>
  <si>
    <t>21 MERMIT, S.A.</t>
  </si>
  <si>
    <t>ILUSIONES, C.B.</t>
  </si>
  <si>
    <t>BROOK AND PAULS COMPANY, S.L.</t>
  </si>
  <si>
    <t>ECCOLID,S.L.</t>
  </si>
  <si>
    <t>MANTENIMIENTOS ELÉCTRICOS Y SOLARES, S.L.</t>
  </si>
  <si>
    <t>SUPERCALOR S.A.</t>
  </si>
  <si>
    <t>HOTEL FELIPE IV</t>
  </si>
  <si>
    <t>UNIDAD ALIMENTARIA DE VALLADOLID, S.A.</t>
  </si>
  <si>
    <t>I G M, INGENIERIA Y GESTION MEDIOAMBIENTAL, S.L.</t>
  </si>
  <si>
    <t>COMERCIAL DE FUNDICION VALLISOLETANA,S.L</t>
  </si>
  <si>
    <t>JOSE MIGUEL SANCHEZ PIQUERO</t>
  </si>
  <si>
    <t>JAVIER BAYON S.L.</t>
  </si>
  <si>
    <t>ELECTRICIDAD ANDRES FRANCO, S.L.</t>
  </si>
  <si>
    <t>CENTROLID, S.A.</t>
  </si>
  <si>
    <t>AUTOCHAPA PREMIUN, S.L.</t>
  </si>
  <si>
    <t>GRUPO EMPRESARIAL DAALPA, S.L.</t>
  </si>
  <si>
    <t>FRANCISCO JAVIER BARBERO IGLESIAS</t>
  </si>
  <si>
    <t>SARA ALAGUERO CALERO</t>
  </si>
  <si>
    <t>SERVICIOS AUXILIARES DE MANTENIMIENTO Y LIMPIEZA, S.L.</t>
  </si>
  <si>
    <t>LIMPIEZAS ANTON, S.L.</t>
  </si>
  <si>
    <t>ROYAL CLEAN, S.L.</t>
  </si>
  <si>
    <t>ANTON CENTRO ESPECIAL DE EMPLEO, S.L</t>
  </si>
  <si>
    <t>SERVICIOS OSGA, S.L.</t>
  </si>
  <si>
    <t>LA RIOJA</t>
  </si>
  <si>
    <t>CENTRO ESPECIAL DE EMPLEO LIMPIEZA Y MEDIO AMBIENTE, S.A.</t>
  </si>
  <si>
    <t>INSERTA INNOVACION SOCIAL, S.L.</t>
  </si>
  <si>
    <t>BURGOS</t>
  </si>
  <si>
    <t>SERVICIOS INTEGRALES BERZOSAS XXI S.L.</t>
  </si>
  <si>
    <t>EIFFAGE ENERGIA S.L.U.</t>
  </si>
  <si>
    <t>UTE SIFU MADRID-BROCOLI CELADURIA VALLADOLID</t>
  </si>
  <si>
    <t>ACLAD, ASOCIACION DE AYUDA</t>
  </si>
  <si>
    <t>Valladolid</t>
  </si>
  <si>
    <t>FACTIBLE S COOP.</t>
  </si>
  <si>
    <t>OSVENTOS INNOVACION EN SERVIZOS S.L.</t>
  </si>
  <si>
    <t>A CORUÑA</t>
  </si>
  <si>
    <t>CESPA COMPAÑIA ESPAÑOLA DE SERVICIOS PUBLICOS AUXILIARES, S.A.</t>
  </si>
  <si>
    <t>TOLEDO</t>
  </si>
  <si>
    <t>PONTEVEDRA</t>
  </si>
  <si>
    <t>RED ESPAÑOLA DE SERVICIOS, S.A.U.</t>
  </si>
  <si>
    <t>NEMOKINOS SLU</t>
  </si>
  <si>
    <t>TELECYL, S.A.</t>
  </si>
  <si>
    <t>COMERCIAL RENOIL,S.A.</t>
  </si>
  <si>
    <t>SUMINISTROS CARTAGENA S.L.</t>
  </si>
  <si>
    <t>MURCIA</t>
  </si>
  <si>
    <t>CONTENEDORES CASTRO, S.L.</t>
  </si>
  <si>
    <t>OMBUDS COMPAÑIA DE SEGURIDAD S.A.</t>
  </si>
  <si>
    <t>ATOS IT SOLUTIONS AND SERVICES IBERIA S.L.</t>
  </si>
  <si>
    <t>URBASER SA</t>
  </si>
  <si>
    <t>AXIOMA ANALISIS ESTADISTICOS SL</t>
  </si>
  <si>
    <t>SOLUCIONES TECNOLOGICAS ALGARSYS S.L.</t>
  </si>
  <si>
    <t>SOLUCIONES EMPRESARIALES Y AUDITORIA, S.L.</t>
  </si>
  <si>
    <t>INSTITUTO MINUSVALIDO ASTUR S.A.L.</t>
  </si>
  <si>
    <t>ASTURIAS</t>
  </si>
  <si>
    <t>CENTRO DE INNOVACIÓN DE SERVICIOS GESTIONADOS AVANZADOS, S.L.</t>
  </si>
  <si>
    <t>SANTANDER</t>
  </si>
  <si>
    <t>OESIA NETWORKS S.L.</t>
  </si>
  <si>
    <t>LACERA SERVICIOS Y MANTENIMIENTO, S.A.</t>
  </si>
  <si>
    <t>CONNECTIS ICT SERVICES, S.A.</t>
  </si>
  <si>
    <t>U.T.E. BROCOLI-SIFU MADRID CENTROS CIVICOS AYUNTAMIENTO DE VALLADOLID</t>
  </si>
  <si>
    <t>VIZCAYA</t>
  </si>
  <si>
    <t>UNICAJA BANCO S.A.U.</t>
  </si>
  <si>
    <t>MALAGA</t>
  </si>
  <si>
    <t>D</t>
  </si>
  <si>
    <t>300</t>
  </si>
  <si>
    <t>PROTEXVALL SOCIEDAD COOPERATIVA</t>
  </si>
  <si>
    <t>ASPAMA CONTROL DE PLAGAS,S.L.</t>
  </si>
  <si>
    <t>MANTENIMIENTO CALEFACCIONES DE LOS CPM DURANTE 2019</t>
  </si>
  <si>
    <t>MANTENIMIENTO ALARMAS SEGURIDAD  DE LOS CPM DURANTE 2019</t>
  </si>
  <si>
    <t>MANTENIMIENTO DE LOS 8 ELEVADORES DE LOS CPM DURANTE 2019</t>
  </si>
  <si>
    <t>SISTEMAS TECNICOS INTERACTIVOS S.L.</t>
  </si>
  <si>
    <t>NJS AUTOMATISMOS,S.L.</t>
  </si>
  <si>
    <t>MANTENIMIENTO DE LAS PUERTAS AUTOMATICAS DEL CPM Z. SUR Y SAN JUAN DURANTE 2019</t>
  </si>
  <si>
    <t>GASOLEO PARA EL CENTRO DE FORMACIÓN PARA EL EMPLEO JACINTO BENAVENTE</t>
  </si>
  <si>
    <t>PRORROGA CONTRATO LIMPIEZA CENTRO FORMACIÓN PARA EL EMPLEO-OSGA 2019</t>
  </si>
  <si>
    <t>PRORROGA CONTRATO SUMINISTRO ENERGÍA ELÉCTRICA EN CENTRO DE FORMACIÓN JACINTO BENAVENTE DEL 1/1 AL 31/12/2019</t>
  </si>
  <si>
    <t>SERVICIO COMUNICACIONES TELEFÓNICAS  ENERO A JUNIO 2019</t>
  </si>
  <si>
    <t>PRORROGA SUMINISTRO GAS CALEFACCIÓN CFE JACINTO BENAVENTE ENERO A SEPTIEMBRE 2019</t>
  </si>
  <si>
    <t>2019 10 2412 213</t>
  </si>
  <si>
    <t>CONTRATO DE MANTENIMIENTO ELEVADOR CFE JACINTO BENAVENTE 2019</t>
  </si>
  <si>
    <t>CONTRATO DE MANTENIMIENTO DE SISTEMAS DE SEGURIDAD Y VIGILANCIA EN CFE JACINTO BENAVENTE 2019</t>
  </si>
  <si>
    <t>AJUSTE SERVICIO DE TELECOMUNICACIONES HASTA JUNIO 2019. COMEDOR: 1442,17 RESTO CENTROS: 12780,50</t>
  </si>
  <si>
    <t>MANT. CALEFACCION DEL JACINTO BENAVENTE  INTEGRADO EN EL SISEMA DE TELEGESTION DE CENTROS ESCOLARES - EMPLEO 2019</t>
  </si>
  <si>
    <t>AJUSTES SERVICIO TELECOMUNICACIONES HASTA JUNIO 2019. CPMS TRANSFERIDOS: 8902,81 Y  MUNICIPALES: 6744,80</t>
  </si>
  <si>
    <t>AJUSTES ENTRE PROYECTOS PRORROGA CTTO ESTANCIAS DIURNAS Y TEMPORALES HASTA EL 30-11-2019.</t>
  </si>
  <si>
    <t>AJUSTES SERV PROM ENVEJECIMIENTO ACTIVO Y ANIMACION SOCIOCULTURAL CPMS MUNICIPALES: 89720, FORMACION CUIDADORES 10500</t>
  </si>
  <si>
    <t>AJUSTE SERV RESTAURACION COMEDOR SOCIAL HASTA DICIEMBRE 2019.</t>
  </si>
  <si>
    <t>2019 10 2412 22706</t>
  </si>
  <si>
    <t>IN AUDIT AUDITOR CONSULTOR, SLP</t>
  </si>
  <si>
    <t>SERVICIO DE AUDITORÍA DE LOS PROGRAMAS MIXTOS DE FORMACIÓN Y EMPLEO 2018 A 2019 FINANCIADOS POR EL ECYL</t>
  </si>
  <si>
    <t>SAGRES S.L.</t>
  </si>
  <si>
    <t>SUMINISTROS INDUSTRIALES BELLO, S.A.</t>
  </si>
  <si>
    <t>LEÓN</t>
  </si>
  <si>
    <t>PROTEC SOLANA,S.L.</t>
  </si>
  <si>
    <t>SERVICIO DE FOTOCOPIADORAS INICIATIVAS SOCIALES FEBRERO A DICIEMBRE 2019. TRANSFERIDOS: 2012 MUNICIPALES: 3553 ¿</t>
  </si>
  <si>
    <t>PRORROGA SERVICIO FOTOCOPIADORAS S. INTERVENCION SOCIAL. 2019. COMEDOR: 347 CEAS: 9245</t>
  </si>
  <si>
    <t>INFORME PRESTACIÓN DE SERVICIO FOTOCOPIADO JACINTO BENAVENTE  DE FEBRERO A DICIEMBRE 2019</t>
  </si>
  <si>
    <t>BARTOLOME ZUZAMA  BISQUERRA</t>
  </si>
  <si>
    <t>LOTE 5  CONTRATO VALLACREACTIVOS "" PROYECTOS CENCYL+ DE EMPRENDIMIENTO JOVEN ""</t>
  </si>
  <si>
    <t>PREVISION SUMINISTRO GASOLINA 95º, PARA LOS ANÑOS 2019 Y 2020 DEL SERVICIO DE MEDIO AMBIENTE .- ANUALIDAD 2019</t>
  </si>
  <si>
    <t>GUERRO PAPELERIAS, S.L.</t>
  </si>
  <si>
    <t>SUMINISTRO DE MATERIAL DE OFICINA Y PAPELERIA PARA LA EJECUCIÓN DE LOS PROGRAMAS FORMATIVOS QUE SE IMPARTEN EN EL CFE</t>
  </si>
  <si>
    <t>HUELLAS VET PET, S.L.</t>
  </si>
  <si>
    <t>CONTRATO LOTE 1: RECOGIDA/ATENCION VETERINARIA ANIMALES DOMÉSTICOS (TARDES/NOCHES/FINES SEMANA/FESTIVOS).-P.E. 2 AÑOS-</t>
  </si>
  <si>
    <t>LOCUS AVIS S.L.</t>
  </si>
  <si>
    <t>CONTRATO LOTE 2: CONTROL DE POBLACIONES URBANAS DE AVES -P.E. 2 AÑOS-</t>
  </si>
  <si>
    <t>DISPOSICIÓN DE CREDITO PARA SUMINISTRO GASOLINA AÑO 2019, R.I.</t>
  </si>
  <si>
    <t>SUMINISTROS SUMATEM, S.L.L.</t>
  </si>
  <si>
    <t>REAJUSTE FOTOCOPIADORAS S. INICIATIVAS SOCIALES: DICIEMB 18 -ENERO 19. TRANSFERIDOS: 367 MUNICIPALES: 808</t>
  </si>
  <si>
    <t>REAJUSTE SESVICIO DE FOTOCOPIADORAS S. INTERVENCIÓN SOCIAL  COMEDOR SOCIAL: 158  CEAS: 3535</t>
  </si>
  <si>
    <t>INFORME SOBRE LA PRESTACIÓN DE SERVICIO FOTOCOPIADO JACINTO BENAVENTE POR REAJUSTE ENERO 2019</t>
  </si>
  <si>
    <t>CAREN S.A.</t>
  </si>
  <si>
    <t>LOTE 2 EXPTE. 23/2018: MANTENIMIENTO PREVENTIVO DE PUERTAS AUTOMATIZADAS. SERVICIO DE EXTINCIÓN DE INCENDIOS Y PC.</t>
  </si>
  <si>
    <t>LOTE 2 EXPTE. 23/2018: MANTENIMIENTO CORRECTIVO DE PUERTAS AUTOMATIZADAS. SERVICIO DE EXTINCIÓN DE INCENDIOS Y PC.</t>
  </si>
  <si>
    <t>RDNEST, S.L</t>
  </si>
  <si>
    <t>IÑIGO GARCIA VILLAFRANCA</t>
  </si>
  <si>
    <t>CASA AMBROSIO RODRIGUEZ, S.L.</t>
  </si>
  <si>
    <t>OFFICE DEPOT, S.L.</t>
  </si>
  <si>
    <t>NAVARRA</t>
  </si>
  <si>
    <t>230</t>
  </si>
  <si>
    <t>ISFRAMY SECURITY SL</t>
  </si>
  <si>
    <t>MANTENIMIENTO CAMARAS DE VIGILANCIA EXTERIORES DEL CPM DELICIAS Y HUERTA DEL REY DE MARZO A DICIEMBRE DE 2019</t>
  </si>
  <si>
    <t>MARIA SONIA SEVILLANO  TEJERA</t>
  </si>
  <si>
    <t>ALAVA</t>
  </si>
  <si>
    <t>LERIDA</t>
  </si>
  <si>
    <t>CONTRATO CENTRALIZADO DE ATENCIÓN PRESENCIAL Y TELEFÓNICA AÑOS 2019 . LOTE AGENCIA DE INNOVACIÓN.</t>
  </si>
  <si>
    <t>MIGUEL  SANABRIA MURCIEGO</t>
  </si>
  <si>
    <t>KAPSCH TRAFFICCOM TRANSPORTATION, S.A.</t>
  </si>
  <si>
    <t>IMESAPI, S.A.</t>
  </si>
  <si>
    <t>API MOVILIDAD, S.A</t>
  </si>
  <si>
    <t>GLOBAL ROSETTA S.L.U.</t>
  </si>
  <si>
    <t>ENERGINOBA BATERÍAS Y MANTENIMIENTOS, S.L.</t>
  </si>
  <si>
    <t>DIVISA INFORMATICA Y TELECOMUNICACIONES, S.A.</t>
  </si>
  <si>
    <t>DRAGER SAFETY HISPANIA S.A.</t>
  </si>
  <si>
    <t>AXATON, S.L.</t>
  </si>
  <si>
    <t>ELSAMEX, S.A.</t>
  </si>
  <si>
    <t>O.C.A. SA Y OPAIN SL UT.E.</t>
  </si>
  <si>
    <t>UTE CONSERVACION VALLADOLID 2018</t>
  </si>
  <si>
    <t>UTE HARAL 12 Servicios y Obras, S.L.Const.Prieto Sierra S.A.</t>
  </si>
  <si>
    <t>AYTOS SOLUCIONES INFORMATICAS, S.L.U.</t>
  </si>
  <si>
    <t>AMBAR TELECOMUNICACIONES, S.L.</t>
  </si>
  <si>
    <t>ENVIRA SOSTENIBLE, S.A.</t>
  </si>
  <si>
    <t>ELECTRICIDAD PASCUAL DE DIEGO, S.L.</t>
  </si>
  <si>
    <t>INDRA SOLUCIONES TECNOLÓGICAS DE LA INFORMACIÓN S.L.U.</t>
  </si>
  <si>
    <t>ESRI ESPAÑA SOLUCIONES GEOESPACIALES, S.L.</t>
  </si>
  <si>
    <t>PARGROUP VALLADOLID, S.L</t>
  </si>
  <si>
    <t>CAMIONES DEL PISUERGA, S.A.</t>
  </si>
  <si>
    <t>LOTE 1 EXPTE. 23/2018: MANTENIMIENTO CORRECTIVO DE EQUIPOS DE RESPIRACION AUTONOMA. SERVICIO DE EXTINCIÓN INCENDIOS Y PC</t>
  </si>
  <si>
    <t>PROCEDIMIENTO</t>
  </si>
  <si>
    <t>MANTENIMIENTO EQUIPOS AIRE ACONDICIONADO DE C. CONSISTORIAL, EDIF. SALUD LABORAL Y PARQUE LAS ERAS. MES DICIEMBRE/18 *MA</t>
  </si>
  <si>
    <t>240</t>
  </si>
  <si>
    <t>SUMINISTROS GARCICHAO, S.L.</t>
  </si>
  <si>
    <t>FERROINDUSTRIAS YUSTOS S.L</t>
  </si>
  <si>
    <t>CERAMICAS SANCHEZ S.L.</t>
  </si>
  <si>
    <t>ACOVALL ACOMETIDAS Y SANEAMIENTOS DE VALLADOLID S.L.</t>
  </si>
  <si>
    <t>CADIELSA SOLAR VALLADOLID,S.L.</t>
  </si>
  <si>
    <t>SONIDO Y TELEVISION S.A.</t>
  </si>
  <si>
    <t>REVISTA DE DERECHO URBANISTICO</t>
  </si>
  <si>
    <t>COLEGIO NACIONAL SECRETARIOS, INTERVENTORES Y TESOREROS ADMON. LOCAL</t>
  </si>
  <si>
    <t>ÁVORIS RETAIL DIVISION, S.L.</t>
  </si>
  <si>
    <t>PALMIRA SOLER MONTOLIO</t>
  </si>
  <si>
    <t>JOYERÍA RELOJERÍA ZURRO</t>
  </si>
  <si>
    <t>EXCLUSIVAS MAOR, S.L.</t>
  </si>
  <si>
    <t>AGRUPACIÓN VALLISOLETANA DE COMERCIO</t>
  </si>
  <si>
    <t>CASTILLA VEHICULOS INDUSTRIALES S.A.</t>
  </si>
  <si>
    <t>250</t>
  </si>
  <si>
    <t>REPARACION DE MAQUINARIA.</t>
  </si>
  <si>
    <t>DIARIO ABC, S.L.</t>
  </si>
  <si>
    <t>GRUPO V, S.L.</t>
  </si>
  <si>
    <t>ZINET MEDIA GLOBAL S.L.</t>
  </si>
  <si>
    <t>EDITORIAL TORRE DE PAPEL, S.L.</t>
  </si>
  <si>
    <t>CLAIRE MARTINE STEWART</t>
  </si>
  <si>
    <t>DIRIGIDO POR...,S.L.</t>
  </si>
  <si>
    <t>ASOCIACION LIBRE DE IDEAS PARA UNA LITERATURA TRANSFORMADORA !LA LECHE!</t>
  </si>
  <si>
    <t>GUTI DE GUTIERREZ S.L.U.</t>
  </si>
  <si>
    <t>ARROYO, S.A.</t>
  </si>
  <si>
    <t>ODÓN GARCÍA PRIMO</t>
  </si>
  <si>
    <t>DAYTONA MOTOS,S.L.</t>
  </si>
  <si>
    <t>HERRERO Y NUÑEZ MOTOR, S.L.</t>
  </si>
  <si>
    <t>VEHICULOS CALLEJA, S.L.</t>
  </si>
  <si>
    <t>TRADESEGUR, S.A.</t>
  </si>
  <si>
    <t>LOMIMAR, S.L.</t>
  </si>
  <si>
    <t>ACUERDO MARCO. REPARACION DE MAQUINARIA.</t>
  </si>
  <si>
    <t>PLATAFORMA COMERCIAL DE RETAIL S.A.U.</t>
  </si>
  <si>
    <t>PEDRO DEL OLMO MARTIN</t>
  </si>
  <si>
    <t>TRANSVAPA, S.L.</t>
  </si>
  <si>
    <t>SDAD. ESPAÑOLA CARBUROS METALICOS, S.A.</t>
  </si>
  <si>
    <t>DIGITAL VALLADOLID S.L.</t>
  </si>
  <si>
    <t>OLAYA HERNANDO ARRIBAS</t>
  </si>
  <si>
    <t>MIGUEL ANGEL JURADO  NARANJO</t>
  </si>
  <si>
    <t>RUBICIN S.L.</t>
  </si>
  <si>
    <t>AURELIO MARTIN  ARAGUZ</t>
  </si>
  <si>
    <t>SEGURIDAD INDUSTRIAL, MEDIO AMBIENTE Y CALIDAD, S.L.</t>
  </si>
  <si>
    <t>JADE MUSICAL,S.L.</t>
  </si>
  <si>
    <t>FICHERO DE CARGOS ESTIRADO, S.A.</t>
  </si>
  <si>
    <t>ASOCIACION CULTURAL LP</t>
  </si>
  <si>
    <t>CENTRO DE JARDINERIA VIVEROS GIMENO, S.L.</t>
  </si>
  <si>
    <t>JAVIER  MARCHENA ORTEGA</t>
  </si>
  <si>
    <t>ARECU INVERSIONES, S.L.</t>
  </si>
  <si>
    <t>OCA-DIDO, S.L.</t>
  </si>
  <si>
    <t>MACOGLASS, S.L.</t>
  </si>
  <si>
    <t>PLANTELES LLOVERAS,S.L.</t>
  </si>
  <si>
    <t>J.M.B.ALCAÑIZ, S.L.</t>
  </si>
  <si>
    <t>PINTURAS Y SUMINISTROS PINMAHER S.L.L.</t>
  </si>
  <si>
    <t>MARINO DE LA FUENTE, S.A.</t>
  </si>
  <si>
    <t>EL ACCESORIO HERRANZ Y VELASCO S.L.</t>
  </si>
  <si>
    <t>EYLO MOTOR, S.L.</t>
  </si>
  <si>
    <t>HIDROBOMBA, S.L.</t>
  </si>
  <si>
    <t>2019 07 1711 203</t>
  </si>
  <si>
    <t>AMAQ ELEVACION, S.L.</t>
  </si>
  <si>
    <t>ALQUILER DE RODILLO MIXTO PARA JARDINES. Plazo ejec. 1 día.</t>
  </si>
  <si>
    <t>HIDRAULICA INDUSTRIAL S.A.</t>
  </si>
  <si>
    <t>EL MUNDO-UNIDAD EDITORIAL S.A.</t>
  </si>
  <si>
    <t>ASOC CULTURAL HISTORICA TORRE DEL HOMENAJE</t>
  </si>
  <si>
    <t>VALLAPAPEL, S.L.</t>
  </si>
  <si>
    <t>TALLERES ELECTROMECANICOS ARFER, S.L.</t>
  </si>
  <si>
    <t>FLUME S.L.</t>
  </si>
  <si>
    <t>RECAMBIOS POMAUTO,S.L.</t>
  </si>
  <si>
    <t>RADIADORES PALACIOS S.A.</t>
  </si>
  <si>
    <t>LUBRICANTES LOMAR, S.L.U.</t>
  </si>
  <si>
    <t>ENRIGUS, S.L.</t>
  </si>
  <si>
    <t>FERRETERIA ORTIZ VALLADOLID, S.L.</t>
  </si>
  <si>
    <t>CARRETILLAS MAYOR, S.A.</t>
  </si>
  <si>
    <t>PRODUCTOS CALTER,  S.L.</t>
  </si>
  <si>
    <t>JUAN FRANCISO ALCAZAR  S.L.</t>
  </si>
  <si>
    <t>CUENCA</t>
  </si>
  <si>
    <t>LUIS FERNANDEZ MIERES, S.L.L.</t>
  </si>
  <si>
    <t>RALI HIDRODINAMICA S.L.</t>
  </si>
  <si>
    <t>UNION SALINERA DE ESPAÑA S.A.</t>
  </si>
  <si>
    <t>FENIKS CLEANING &amp; SAFETY, S.L.</t>
  </si>
  <si>
    <t>JCOPLASTIC IBERICA 2000,S.L.</t>
  </si>
  <si>
    <t>JOSMAR SUMINISTROS, S.L.</t>
  </si>
  <si>
    <t>COMERCIAL BOIZ, S.A.</t>
  </si>
  <si>
    <t>ACUERDO MARCO, RESPUESTOS PARA MAQUINARIA.</t>
  </si>
  <si>
    <t>REPUESTOS SAENZ S.A.</t>
  </si>
  <si>
    <t>ALMACEN DE RECAMBIOS PAHER, S.A.</t>
  </si>
  <si>
    <t>SUMINISTROS INDUSTRIALES VALLADOLID, S.L.</t>
  </si>
  <si>
    <t>RADIADORES VALLADOLID, S.L.</t>
  </si>
  <si>
    <t>ACUERDO MARCO, REPARACION DE MAQUINARIA.</t>
  </si>
  <si>
    <t>JESUS SUMINISTROS INDUSTRIALES, S.A.</t>
  </si>
  <si>
    <t>BLAPE RENTA, S.L.</t>
  </si>
  <si>
    <t>CODISOIL, S.A.</t>
  </si>
  <si>
    <t>INGESER IBERICA 2010, S.L.</t>
  </si>
  <si>
    <t>WURTH ESPAÑA, S.A.</t>
  </si>
  <si>
    <t>FIOS PRODUCTIONS 360 SLU</t>
  </si>
  <si>
    <t>FECARDE SLU</t>
  </si>
  <si>
    <t>JOSE ANTONIO FERNANDEZ  LOBATO</t>
  </si>
  <si>
    <t>J·JIMENO, S.A.</t>
  </si>
  <si>
    <t>VATEC VALLADOLID ASISTENCIA TECNICA, S.L.</t>
  </si>
  <si>
    <t>MACOSARFER S.L.</t>
  </si>
  <si>
    <t>MAQUITER AUTOMOCION, S.L.</t>
  </si>
  <si>
    <t>SUMINISTROS INDUSTRIALES SYRESA, S.L.</t>
  </si>
  <si>
    <t>ACUERDO MARCO: SUMINISTRO CERRADURA PARA REPARACION EN LOCAL C/ GARCIA LEMES</t>
  </si>
  <si>
    <t>AIR CASTILLA, S.L.</t>
  </si>
  <si>
    <t>ESPECIALIDADES ELECTRICAS LAUSAN, S.A</t>
  </si>
  <si>
    <t>EURO DRIVER CAR S.L.</t>
  </si>
  <si>
    <t>SUMINISTROS JAVIER, S.L.</t>
  </si>
  <si>
    <t>ALVASER MEYER, S.L.</t>
  </si>
  <si>
    <t>DEANTE CERRAJERIA, S.L.U.</t>
  </si>
  <si>
    <t>CASTELLANA DE AFILADOS,S.L</t>
  </si>
  <si>
    <t>ABACO C.E. INFORMATICOS, S.L.</t>
  </si>
  <si>
    <t>EDICIONES EL PAIS, S.L.</t>
  </si>
  <si>
    <t>EDICIONES DESNIVEL, S.L.</t>
  </si>
  <si>
    <t>EDICIONES CONDE NAST, S.A.</t>
  </si>
  <si>
    <t>OUTSIDE COMUNICACION INTEGRAL S,L</t>
  </si>
  <si>
    <t>HEIDELBERG SPAIN, S.L.U.</t>
  </si>
  <si>
    <t>X-TRAÑAS PRODUCCIONES, S.L.</t>
  </si>
  <si>
    <t>SANE-RIEGO, S.A.</t>
  </si>
  <si>
    <t>REHABILITACION CONSTRUCCION PROMOCION NUCLEO, S.A.</t>
  </si>
  <si>
    <t>PRIA, S.A.U.</t>
  </si>
  <si>
    <t>ALCASA SATURNO S.L.</t>
  </si>
  <si>
    <t>ANTALIS IBERIA</t>
  </si>
  <si>
    <t>GLOBAL PROJECTS &amp; SUPPLIES, S.L.</t>
  </si>
  <si>
    <t>MARIA PILAR  CARBAJO RODRIGUEZ</t>
  </si>
  <si>
    <t>INDUSTRIAS METALICAS VALLISOLETANAS, S.L.</t>
  </si>
  <si>
    <t>CALCULO Y TRATAMIENTO INFORMACION CTI,SA</t>
  </si>
  <si>
    <t>CRISTALERIA ZARATAN,S.L</t>
  </si>
  <si>
    <t>OBRAS Y CEMENTOS CASTELLANOS S.L.</t>
  </si>
  <si>
    <t>FUNDACION MUNICIPAL DE CULTURA</t>
  </si>
  <si>
    <t>IBERDROLA DISTRIBUCION ELECTRICA S.A.U.</t>
  </si>
  <si>
    <t>DANIEL GUTIERREZ  SANZ</t>
  </si>
  <si>
    <t>MARMOLERA VALLISOLETANA, S.A.</t>
  </si>
  <si>
    <t>TECNICA GOMAR, S.L.</t>
  </si>
  <si>
    <t>RECAUCHUTADOS CASTILLA, S.A.</t>
  </si>
  <si>
    <t>COMERCIAL AGRICOLA CASTELLANA,S.L</t>
  </si>
  <si>
    <t>ACUERDO MARCO, REPUESTOS PARA MAQUINARIA.</t>
  </si>
  <si>
    <t>TODO CATERING OLID S.L.L.</t>
  </si>
  <si>
    <t>ELECTROSON CASTILLA S.A.</t>
  </si>
  <si>
    <t>ER.ASSESSMENT CENTER SL</t>
  </si>
  <si>
    <t>FEDERACION C-L ATLETISMO</t>
  </si>
  <si>
    <t>REPSOL BUTANO, S.A.</t>
  </si>
  <si>
    <t>IGNACIO RODRIGUEZ, S.A.</t>
  </si>
  <si>
    <t>RQR IMAGEN DE EMPRESA, S.L.</t>
  </si>
  <si>
    <t>CATERING Y EVENTOS DE VALLADOLID, S.L.</t>
  </si>
  <si>
    <t>ALEJANDRA SANZ FERNADEZ-SOTO</t>
  </si>
  <si>
    <t>DITELVA VALLADOLID, S.L.</t>
  </si>
  <si>
    <t>FONTCLYMA</t>
  </si>
  <si>
    <t>EDITORIAL CULTURA ACTIVA S.L.</t>
  </si>
  <si>
    <t>ECOLOGISTAS EN ACCION-CODA</t>
  </si>
  <si>
    <t>ZEPHYR MENSAJEROS, S.L.</t>
  </si>
  <si>
    <t>2019 10 2311 22001</t>
  </si>
  <si>
    <t>F-1141.EL NORTE DE CASTILLA, S.A. SUSCRIPCION: 32441. VARIOS CEAS/COMEDOR. PERIODO 2019</t>
  </si>
  <si>
    <t>ASOCIACION CULTURAL ""PEONZA""</t>
  </si>
  <si>
    <t>FRANCISCO SALVADOR PARRAVICINI, S.L.N.E.</t>
  </si>
  <si>
    <t>FUNDACION ALONSO QUIJANO</t>
  </si>
  <si>
    <t>AUTOBUSES URBANOS VALLADOLID</t>
  </si>
  <si>
    <t>SEMAE, S.L.</t>
  </si>
  <si>
    <t>MICRONET, S.A.</t>
  </si>
  <si>
    <t>MATA DIGITAL, S.L.</t>
  </si>
  <si>
    <t>CAJA 2000UDS BOLSA LARGA EMBOLSADORA PARAGUAS SIMPLE PARA CADA CPM- DURACION 1 DIA</t>
  </si>
  <si>
    <t>MANTENIMIENTO, MATERIALES CERRAJERIA, BROCAS  PARA CPM DELICIAS, RIO ESGUEVA, ZONA ESTE Y PARQUESOL-DURACION 1 DIA</t>
  </si>
  <si>
    <t>MANTENIMIENTO, MATERIALES SANEAMIENTO PARA CPM RONDILLA, HUERTA Y Z. SUR -MES DE ENERO</t>
  </si>
  <si>
    <t>ATEGRUS</t>
  </si>
  <si>
    <t>DIABLA TEATRO</t>
  </si>
  <si>
    <t>RC MARES VIRTUALES, S.L.</t>
  </si>
  <si>
    <t>MANTENIMIENTO, MATERIAL DE PINTURAS PARA CENTRO DE PERSONAS MAYORESDELICIAS Y HUERTA DEL REY- DURACION 1 DIA</t>
  </si>
  <si>
    <t>BERZAL BRICOMADERAS, S.L.</t>
  </si>
  <si>
    <t>MANTENIMIENTO, REPARACIONES CARPINTERIA DEL CPM DELICIASY FRAY LUIS-DURACION 1 DIA</t>
  </si>
  <si>
    <t>BECEDAS EQUIPAMENTOS INTEGRALES, S.L.</t>
  </si>
  <si>
    <t>EQUIPOS Y SERVICIOS OFIMATICOS DE VALLADOLID, S.L.</t>
  </si>
  <si>
    <t>MANTENIMIENTO, REPARACIONES DEL CPM DELIC-ROND-FRAY LUIS- HUERTA Y Z. SUR-DURACION 1 DIA</t>
  </si>
  <si>
    <t>I-CATALIST, S.L.</t>
  </si>
  <si>
    <t>EQUILIBRIO GOGAR, S.L.</t>
  </si>
  <si>
    <t>PROYECYL S.L.N.E.</t>
  </si>
  <si>
    <t>CARMELINA HERVAS DELGADO</t>
  </si>
  <si>
    <t>COPIADORA SAGEN MF-9841 N.SERIE: 3406490 UBICACION: PROGRAMAS JUVENILES LECTURA ANTERIOR COLOR: 54692 LECTURA ACTUAL COL</t>
  </si>
  <si>
    <t>SCI SERVICIOS DE CONTROL E INSPECCION S.A</t>
  </si>
  <si>
    <t>SUREVA, S.A.</t>
  </si>
  <si>
    <t>686 COPIAS DE MAQ.A6VF021000295 MOD.: BIZHUB4050Ubicacion: C/Real,105 PUENTE D.5339 COPIAS MAQUINA AOED022005148 EN S.BE</t>
  </si>
  <si>
    <t>ESTUDIOS Y CONTROLES BIOLOGICOS, S.L.</t>
  </si>
  <si>
    <t>CUOTA MENSUAL COPIADORA MM280C Nº A0ED02 2005148  DE ENERO A FEBRERO  Ubicacion: C/ SAN BENITO, 1 PLANTA 2º Nº 40 / CUOT</t>
  </si>
  <si>
    <t>ASOCIACION ""PERICO Y KINO-PAYASOS""</t>
  </si>
  <si>
    <t>ASOCIACION CULTURAL ANODE KAN</t>
  </si>
  <si>
    <t>A.C. TRADIBERICA MUSICAS TRADICIONALES</t>
  </si>
  <si>
    <t>LA ROCA ,PRODUCCIONES CULTURALES Y GESTIÓN DE TIEMPO LIBRE</t>
  </si>
  <si>
    <t>MEMENTO ASOCIACIÓN MUSICAL</t>
  </si>
  <si>
    <t>CIRCE PRODUCCIONES TEATRALES, S.L.</t>
  </si>
  <si>
    <t>GERONTOLOGIA Y AYUDAS TECNICAS S.L.</t>
  </si>
  <si>
    <t>MANTENIMIENTO REPARACIONES DEL CPM SELICIAS, Z. SUR Y FRAY LUIS -DURACION 1 DIA</t>
  </si>
  <si>
    <t>ALPEX DIGITAL, S.L.</t>
  </si>
  <si>
    <t>TELE ONDAS, S.L.</t>
  </si>
  <si>
    <t>ANEK S-3, S.L.</t>
  </si>
  <si>
    <t>DIVACEL,S.L.</t>
  </si>
  <si>
    <t>LUBRIDUERO, S.L.</t>
  </si>
  <si>
    <t>ANGEL JAVIER LINARES ARRANZ</t>
  </si>
  <si>
    <t>AUTOCARES INTERBUS, S.L.</t>
  </si>
  <si>
    <t>TONER  PARA C FORMACION JACINTO BENAVENTE( TODOS LOS PROYECTOS) DURACION 1 DIA</t>
  </si>
  <si>
    <t>FORMACION Y  TECNOLOGIA EDUCATIVA EN CASTILLA Y LEON, S.L.</t>
  </si>
  <si>
    <t>2019 02 1532 210</t>
  </si>
  <si>
    <t>FUNDICIONES Y PROYECTOS FERNANDEZ, S.L.</t>
  </si>
  <si>
    <t>LLAVE TRIANGULAR 13 MM. PARA DESMONTAR LOS HITOS</t>
  </si>
  <si>
    <t>2019 02 1532 203</t>
  </si>
  <si>
    <t>ALQUILER MAQUINARIA ( ALQUILER RODILLO )</t>
  </si>
  <si>
    <t>BLAPE, S.L.</t>
  </si>
  <si>
    <t>VENTA FERRETERIA ( MATERIAL FERRETERIA  )</t>
  </si>
  <si>
    <t>CONTENEDORES LA FLECHA, S.L</t>
  </si>
  <si>
    <t>CAMBIO CONTENEDOR PARQUE C/SEMENTERA</t>
  </si>
  <si>
    <t>ALONSO VENDING 1995, S.L.</t>
  </si>
  <si>
    <t>HYBRID CAR,S.A.</t>
  </si>
  <si>
    <t>ROTULOS TESEDO, S.L.</t>
  </si>
  <si>
    <t>PLASTIC-OMNIUM SISTEMAS URBANOS</t>
  </si>
  <si>
    <t>HARDTRONIC, S.L.</t>
  </si>
  <si>
    <t>AURUM REGALOS PUBLICITARIOS,S.L.</t>
  </si>
  <si>
    <t>REMACHE 4,0*16 AL/AC BRALO ( ALB.83 DEL 10/01/218 ) / ACOPLAMIENTO RAP.R.MACHO RB4G/8 ( ALB.83 DEL 10/01/209 ) / CINTA M</t>
  </si>
  <si>
    <t>PUERTAS FAHER S.L.L.</t>
  </si>
  <si>
    <t>TRIBUNA CONTENIDOS DIGITALES, S.L.</t>
  </si>
  <si>
    <t>SERVICIOS DE LIMPIEZA Y SERVICIOS DE ASISTENCIA, S.L.U.</t>
  </si>
  <si>
    <t>CERTIFICACIÓN Y CONFIANZA CÁMARA, S.L.</t>
  </si>
  <si>
    <t>PROMOTORA DE EMPRESAS HOTELERAS, S.A.</t>
  </si>
  <si>
    <t>ENTIDAD NACIONAL DE ACREDITACION</t>
  </si>
  <si>
    <t>CASERTEL COMUNICACIONES, S.L.U.</t>
  </si>
  <si>
    <t>GRUAS Y TRANSPORTES EL MADRILEÑO, S.A.</t>
  </si>
  <si>
    <t>TEKNOKROMA ANALITICA, S.A.</t>
  </si>
  <si>
    <t>UNIVERSIDAD DE VALLADOLID</t>
  </si>
  <si>
    <t>BETTINA ALEXANDRA GERTRUD GEISSELMANN</t>
  </si>
  <si>
    <t>PASCUAL ARRANZ G., S.L.</t>
  </si>
  <si>
    <t>ALFE SUMINISTROS A LA CONSTRUCCION E INDUSTRIA</t>
  </si>
  <si>
    <t>VACODE, S.A.</t>
  </si>
  <si>
    <t>TÜV SÜD ATISAE, S.A.U.</t>
  </si>
  <si>
    <t>ALQUILER DE RODILLO MANUAL Y RODILLO MIXTO PARA CAMPA PINGUINOS- FECHA 08/01/19 HASTA 10/01/19</t>
  </si>
  <si>
    <t>ZARZUELA S.A. - EMPRESA CONSTRUCTORA</t>
  </si>
  <si>
    <t>MATERIALES DE CONSTRUCCION -ARENA PARA PARQUES -.</t>
  </si>
  <si>
    <t>HORMIGONES ZARZUELA, S.L.</t>
  </si>
  <si>
    <t>HORMIGON PARA DIVERSAS VIVIENDAS.</t>
  </si>
  <si>
    <t>SUSTITUCION DE REGULADOR DE GAS EN CENTRO DE FORMACION JACINTO BENAVENTE, SEGUN PRESUPUESTO DURACION 1 DIA</t>
  </si>
  <si>
    <t>JAVIER CARTON GONZALEZ</t>
  </si>
  <si>
    <t>ZOYA BORISOVA IVOVA</t>
  </si>
  <si>
    <t>PET´S WORLD, S.L.</t>
  </si>
  <si>
    <t>JUAN PEREZ GARCIA</t>
  </si>
  <si>
    <t>BICICLETAS CARRIL BICI 2012 S.L.</t>
  </si>
  <si>
    <t>ACUERDO MARCO: SUMINISTROS REPARACION EN VESTUARIO ZONA PARQUE  ALAMEDA</t>
  </si>
  <si>
    <t>AC CAMERFIRMA,S.A</t>
  </si>
  <si>
    <t>LABORATORIO DR.F.ECHEVARNE ANALISIS SA</t>
  </si>
  <si>
    <t>IMPRENTA MANOLETE SL</t>
  </si>
  <si>
    <t>SERVICIOS Y LOGISTICA DE RESCATE</t>
  </si>
  <si>
    <t>GUIPUZCOA</t>
  </si>
  <si>
    <t>AM47 OFICINA DE PROYECTOS  S.L.</t>
  </si>
  <si>
    <t>AVILA ASISTENCIA S.L.</t>
  </si>
  <si>
    <t>GRAFICAS 81 S.L.</t>
  </si>
  <si>
    <t>FOIMA S.A.</t>
  </si>
  <si>
    <t>BENADOOR, S.L.</t>
  </si>
  <si>
    <t>WINNERS CARS S.L.</t>
  </si>
  <si>
    <t>PERCHA MADERA 330 UNIDADES PARA EL CPM ARCA 60,HUERTA 30, Z.SUR 60, DELIC 120, PUENTE 60-DURACION 1 DIA</t>
  </si>
  <si>
    <t>RUBEN GARCIA  FERRUELO</t>
  </si>
  <si>
    <t>GRAÑEDA S.A.</t>
  </si>
  <si>
    <t>INDUSTRIAL SECURITY PLAN, S.L</t>
  </si>
  <si>
    <t>ASOCIACIÓN INTERNACIONAL DE CIUDADES EDUCADORAS</t>
  </si>
  <si>
    <t>CUOTA MENSUAL COPIADORA MM280C Nº A0ED022005148  DE FEBRERO A MARZO   C/ SAN BENITO, 1 PLANTA 2º Nº 40 / FEB C/REAL 105</t>
  </si>
  <si>
    <t>JOSE MANUEL BLANCO  ALCAÑIZ</t>
  </si>
  <si>
    <t>DAVID ALFONSO CORTEJOSO</t>
  </si>
  <si>
    <t>SATARA SEGURIDAD S.L.</t>
  </si>
  <si>
    <t>GONZALO RIOJA BARTOLOME</t>
  </si>
  <si>
    <t>TODO DEPORTE VALLADOLID 2017, S.L.L.</t>
  </si>
  <si>
    <t>DUOMO REGALOS, S.L.</t>
  </si>
  <si>
    <t>HEGARDT, S.L.</t>
  </si>
  <si>
    <t>CASTILLA COMIC, S.L.</t>
  </si>
  <si>
    <t>MARÍA DEL CARMEN GONZALEZ  VILLAR</t>
  </si>
  <si>
    <t>CATERING Y COMPLEMENTOS S.L.</t>
  </si>
  <si>
    <t>SILPA LA FAROLA, S.L.</t>
  </si>
  <si>
    <t>AMALIA TORRES  SALGADO</t>
  </si>
  <si>
    <t>JAIME LAFUENTE  SEBASTIAN</t>
  </si>
  <si>
    <t>ASOCIACION ATHENEA TEATRO</t>
  </si>
  <si>
    <t>DELTA PRODUCCIONES S.L.</t>
  </si>
  <si>
    <t>NAMEN COLOR, S.L.</t>
  </si>
  <si>
    <t>DANIEL PRIETO REDONDO</t>
  </si>
  <si>
    <t>ASOC.CULTURAL VALLE DE AGUAS</t>
  </si>
  <si>
    <t>HERMEX IBERICA S.L.</t>
  </si>
  <si>
    <t>Z6QTB1BG90001CN Modelo: SS-CLX-9201NA-SAMSUNG CLX-9201NA MULTIF. COLOR A3 ID: 2502 Datos inst.: Calle . San Benito VALLA</t>
  </si>
  <si>
    <t>PAPELERIA DE LA OFICINA, S.L.</t>
  </si>
  <si>
    <t>ASOCIACION CULTURAL EXDEPA</t>
  </si>
  <si>
    <t>SUSANA PÉREZ HERNÁNDEZ</t>
  </si>
  <si>
    <t>Z6QTB1BG90001CN Modelo: SS-CLX-9201NA-SAMSUNG CLX-9201NA . COLOR A3 ID: 2502 ubicada : Calle . San Benito 1 puert 15-17</t>
  </si>
  <si>
    <t>GRUPO CULTURAL TIEMPO LIBRE STO.TORIBIO</t>
  </si>
  <si>
    <t>TELEF INALAMBRICO GIGASET C530 / CAJA 3CO SE U22.234.18  BA SUPERF P.Trabajo / BASE DOB SE U3.067.18   BA SCHUKO / PLACA</t>
  </si>
  <si>
    <t>TALLERES F. FERNANDEZ, S.L.</t>
  </si>
  <si>
    <t>AUTO INYECCION VICENTE, S.A.</t>
  </si>
  <si>
    <t>CARROCERIAS Y GRUAS M. TORRE S.L.</t>
  </si>
  <si>
    <t>BELLA PROPORZIONE, S.L.</t>
  </si>
  <si>
    <t>BALLESTAS HERNANDEZ VALLADOLID, S.L</t>
  </si>
  <si>
    <t>WARWICK HOUSE CENTRO LINGÜISTICO CULTURAL, S.L.</t>
  </si>
  <si>
    <t>CLUB DEPORTIVO U.D.C. SUR</t>
  </si>
  <si>
    <t>FUNDACION MUNICIPAL DE DEPORTES</t>
  </si>
  <si>
    <t>AREA</t>
  </si>
  <si>
    <t>01</t>
  </si>
  <si>
    <t>01. Alcaldía</t>
  </si>
  <si>
    <t>02</t>
  </si>
  <si>
    <t>02. Urbanismo, infraestructura y vivienda</t>
  </si>
  <si>
    <t>03</t>
  </si>
  <si>
    <t>03. Participación ciudadana, juventud y deportes</t>
  </si>
  <si>
    <t>04</t>
  </si>
  <si>
    <t>04. Hacienda, función pública y promoción económica</t>
  </si>
  <si>
    <t>06</t>
  </si>
  <si>
    <t>06. Educación, infancia e igualdad</t>
  </si>
  <si>
    <t>07</t>
  </si>
  <si>
    <t>07. Medio Ambiente sostenibilidad</t>
  </si>
  <si>
    <t>08</t>
  </si>
  <si>
    <t>08. Seguridad y movilidad</t>
  </si>
  <si>
    <t>09</t>
  </si>
  <si>
    <t>09. Cultura y turismo</t>
  </si>
  <si>
    <t>10</t>
  </si>
  <si>
    <t>10. Servicios sociales</t>
  </si>
  <si>
    <t>1501. Dirección del área de urbanismo</t>
  </si>
  <si>
    <t>1511. Planficación y gestión del urbanismo</t>
  </si>
  <si>
    <t>1512. Conservación y ampliación del P.M.S.</t>
  </si>
  <si>
    <t>1532. Pavimentación vias públicas y otros servicios urbanísticos</t>
  </si>
  <si>
    <t>1651. Alumbrado público</t>
  </si>
  <si>
    <t>2314. Centro de programas juveniles</t>
  </si>
  <si>
    <t>2411. Agencia de innovación y desarrollo económico</t>
  </si>
  <si>
    <t>3121. Prevención y salud laboral</t>
  </si>
  <si>
    <t>3411. Promoción y fomento del deporte</t>
  </si>
  <si>
    <t>4314. Fomento del comercio</t>
  </si>
  <si>
    <t>4911. Sociedad de la información</t>
  </si>
  <si>
    <t>9121. Organos de Gobierno</t>
  </si>
  <si>
    <t>9200. Dirección del area de participación ciudadana</t>
  </si>
  <si>
    <t>9201. Secretaría General</t>
  </si>
  <si>
    <t>9202. Gestión de recursos humanos</t>
  </si>
  <si>
    <t>9203. Unidad de régimen interior</t>
  </si>
  <si>
    <t>9204. Tecnologías de la información y comunicación</t>
  </si>
  <si>
    <t>9205. Imprenta municipal</t>
  </si>
  <si>
    <t>9206. Archivo municipal</t>
  </si>
  <si>
    <t>9207. Gobierno y relaciones</t>
  </si>
  <si>
    <t>9209. Dirección del area de hacienda y función pública</t>
  </si>
  <si>
    <t>9231. Información, registro y gestión del padrón</t>
  </si>
  <si>
    <t>9241. Participación ciudadana</t>
  </si>
  <si>
    <t>9291. Imprevistos y contingencias de ejecución</t>
  </si>
  <si>
    <t>9311. Planificación económico financiera</t>
  </si>
  <si>
    <t>9312. Intervención general</t>
  </si>
  <si>
    <t>9321. Gestión de ingresos e inspección</t>
  </si>
  <si>
    <t>9331. Gestión del patrimonio</t>
  </si>
  <si>
    <t>9332. Mantenimiento de edificios e instalaciones municipales</t>
  </si>
  <si>
    <t>9333. Patrimonio I.F.S. Area 03</t>
  </si>
  <si>
    <t>9341. Tesorería y recaudación</t>
  </si>
  <si>
    <t>0111</t>
  </si>
  <si>
    <t>0111. Deuda pública</t>
  </si>
  <si>
    <t>1301</t>
  </si>
  <si>
    <t>1301. Dirección del área de seguridad</t>
  </si>
  <si>
    <t>1321</t>
  </si>
  <si>
    <t>1321. Policía municipal</t>
  </si>
  <si>
    <t>1341</t>
  </si>
  <si>
    <t>1341. Movilidad</t>
  </si>
  <si>
    <t>1351</t>
  </si>
  <si>
    <t>1351. Protección civil</t>
  </si>
  <si>
    <t>1361</t>
  </si>
  <si>
    <t>1361. Prevención y extinción de incencios</t>
  </si>
  <si>
    <t>1501</t>
  </si>
  <si>
    <t>1511</t>
  </si>
  <si>
    <t>1512</t>
  </si>
  <si>
    <t>1532</t>
  </si>
  <si>
    <t>1621</t>
  </si>
  <si>
    <t>1621. Servicio de limpieza</t>
  </si>
  <si>
    <t>1623</t>
  </si>
  <si>
    <t>1623. Tratamiento de residuos</t>
  </si>
  <si>
    <t>1631</t>
  </si>
  <si>
    <t>1631. Limpieza viaria</t>
  </si>
  <si>
    <t>1651</t>
  </si>
  <si>
    <t>1701</t>
  </si>
  <si>
    <t>1701. Dirección del área de medio ambiente</t>
  </si>
  <si>
    <t>1711</t>
  </si>
  <si>
    <t>1711. Parques y jardines</t>
  </si>
  <si>
    <t>1721</t>
  </si>
  <si>
    <t>1721. Protección del medio ambiente</t>
  </si>
  <si>
    <t>2311</t>
  </si>
  <si>
    <t>2311. Intervención social</t>
  </si>
  <si>
    <t>2312</t>
  </si>
  <si>
    <t>2312. Iniciativas sociales</t>
  </si>
  <si>
    <t>2313</t>
  </si>
  <si>
    <t>2313. Dirección del área de servicios sociales</t>
  </si>
  <si>
    <t>2314</t>
  </si>
  <si>
    <t>2315</t>
  </si>
  <si>
    <t>2315. Políticas de Igualdad e infancia</t>
  </si>
  <si>
    <t>2411</t>
  </si>
  <si>
    <t>2412</t>
  </si>
  <si>
    <t>2412. Formación para el empleo</t>
  </si>
  <si>
    <t>3111</t>
  </si>
  <si>
    <t>3111. Protección de la salubridad pública</t>
  </si>
  <si>
    <t>3121</t>
  </si>
  <si>
    <t>3202</t>
  </si>
  <si>
    <t>3202. Dirección del área de educación</t>
  </si>
  <si>
    <t>3231</t>
  </si>
  <si>
    <t>3231. Escuelas infantiles</t>
  </si>
  <si>
    <t>3232</t>
  </si>
  <si>
    <t>3232. Conservación y mantenimiento centros educación infantil y primaria</t>
  </si>
  <si>
    <t>3261</t>
  </si>
  <si>
    <t>3261. Servicios complementarios de educación</t>
  </si>
  <si>
    <t>3301</t>
  </si>
  <si>
    <t>3301. Dirección del área de cultura</t>
  </si>
  <si>
    <t>3321</t>
  </si>
  <si>
    <t>3321. Bibliotecas públicas</t>
  </si>
  <si>
    <t>3331</t>
  </si>
  <si>
    <t>3331. Museos y ártes plásticas</t>
  </si>
  <si>
    <t>3341</t>
  </si>
  <si>
    <t>3341. Coordinación de políticas culturales</t>
  </si>
  <si>
    <t>3342</t>
  </si>
  <si>
    <t>3342. Promoción cultural y artes escénicas</t>
  </si>
  <si>
    <t>3381</t>
  </si>
  <si>
    <t>3381. Fiestas populares y festejos</t>
  </si>
  <si>
    <t>3401</t>
  </si>
  <si>
    <t>3401. Administración general de deportes</t>
  </si>
  <si>
    <t>3411</t>
  </si>
  <si>
    <t>3412</t>
  </si>
  <si>
    <t>3412. Eventos y asociacionismo deportivo</t>
  </si>
  <si>
    <t>3413</t>
  </si>
  <si>
    <t>3413. Actividades deportivas</t>
  </si>
  <si>
    <t>3421</t>
  </si>
  <si>
    <t>3421. Gestión de instalaciones deportivas</t>
  </si>
  <si>
    <t>3422</t>
  </si>
  <si>
    <t>3422. Mantenimiento e infraestructuras</t>
  </si>
  <si>
    <t>4312</t>
  </si>
  <si>
    <t>4312. Mercados, abastos y lonjas</t>
  </si>
  <si>
    <t>4314</t>
  </si>
  <si>
    <t>4321</t>
  </si>
  <si>
    <t>4321. Turismo</t>
  </si>
  <si>
    <t>4411</t>
  </si>
  <si>
    <t>4411. Transporte colectivo urbano de viajeros</t>
  </si>
  <si>
    <t>4911</t>
  </si>
  <si>
    <t>9121</t>
  </si>
  <si>
    <t>9200</t>
  </si>
  <si>
    <t>9201</t>
  </si>
  <si>
    <t>9202</t>
  </si>
  <si>
    <t>9203</t>
  </si>
  <si>
    <t>9204</t>
  </si>
  <si>
    <t>9205</t>
  </si>
  <si>
    <t>9206</t>
  </si>
  <si>
    <t>9207</t>
  </si>
  <si>
    <t>9209</t>
  </si>
  <si>
    <t>9231</t>
  </si>
  <si>
    <t>9241</t>
  </si>
  <si>
    <t>9291</t>
  </si>
  <si>
    <t>9311</t>
  </si>
  <si>
    <t>9321</t>
  </si>
  <si>
    <t>9331</t>
  </si>
  <si>
    <t>9332</t>
  </si>
  <si>
    <t>9333</t>
  </si>
  <si>
    <t>9334</t>
  </si>
  <si>
    <t>9334. Patrimonio I.F.S. Area 06</t>
  </si>
  <si>
    <t>9335</t>
  </si>
  <si>
    <t>9335. Patrimonio I.F.S. área 07</t>
  </si>
  <si>
    <t>9336</t>
  </si>
  <si>
    <t>9336. Patrimonio I.F.S. área 08</t>
  </si>
  <si>
    <t>9337</t>
  </si>
  <si>
    <t>9337. Patrimonio I.F.S. área 09</t>
  </si>
  <si>
    <t>9338</t>
  </si>
  <si>
    <t>9338. Patrimonio I.F.S. área 10</t>
  </si>
  <si>
    <t>9341</t>
  </si>
  <si>
    <t>1331. Ordenación del tráfico y del estacionamiento</t>
  </si>
  <si>
    <t>20</t>
  </si>
  <si>
    <t>Artículo 20. Arrendamientos y cánones</t>
  </si>
  <si>
    <t>21</t>
  </si>
  <si>
    <t>Artículo 21. Reparaciones, mantenimiento y conservación</t>
  </si>
  <si>
    <t>22</t>
  </si>
  <si>
    <t>Artículo 22. Material, suministros y otros</t>
  </si>
  <si>
    <t>23</t>
  </si>
  <si>
    <t>Artículo 23. Indemnizaciones por razón del servicio</t>
  </si>
  <si>
    <t>60</t>
  </si>
  <si>
    <t>Artículo 60. Inversión nueva en infraestructuras y bienes destinados al uso general</t>
  </si>
  <si>
    <t>61</t>
  </si>
  <si>
    <t>Artículo 61. Inversiones de reposición de infraestructuras y bienes destinados al uso general</t>
  </si>
  <si>
    <t>62</t>
  </si>
  <si>
    <t>Artículo 62. Inversión nueva asociada al funcionamiento operativo de los servicios</t>
  </si>
  <si>
    <t>63</t>
  </si>
  <si>
    <t>Artículo 63. Inversión de reposición asociada al funcionamiento operativo de los servicios</t>
  </si>
  <si>
    <t>64</t>
  </si>
  <si>
    <t>Artículo 64. Gastos en inversiones de carácter inmaterial</t>
  </si>
  <si>
    <t>83</t>
  </si>
  <si>
    <t>Artículo 83. Concesión de préstamos fuera del sector público</t>
  </si>
  <si>
    <t>2. Gastos corrientes en bienes y servicios</t>
  </si>
  <si>
    <t>6. Inversiones reales</t>
  </si>
  <si>
    <t>8. Activos financieros</t>
  </si>
  <si>
    <t>AREA EN TEXTO</t>
  </si>
  <si>
    <t>PROGRAMA</t>
  </si>
  <si>
    <t>PROGRAMA EN TEXTO</t>
  </si>
  <si>
    <t>AD/</t>
  </si>
  <si>
    <t>AJSUTE SERV PROMOCION DEL ENVEJECIMIENTO ACTIVO Y LA ANIMACION SOCIOCULTURAL EN CPMS MPALES DE ENERO A AGOSTO 2019</t>
  </si>
  <si>
    <t>AJUSTE PRORROGA CONTRATO DE EST. DIURNAS Y TEMP. 1-12-17 A 30-11-19-</t>
  </si>
  <si>
    <t>AJUSTE PROYECTOS ADJUDIC SERV.RESTAURACION COMEDOR SOCIAL DE FEBRERO DE 2018 A DICIEMBRE DE 2019</t>
  </si>
  <si>
    <t>AJUSTES CONTRATACION TELEFONICA FIJA Y MOVIL SERVICIO DE ATENCION A LA FAMILIA CPMS DE ENERO A 30 DE JUNIO  2019</t>
  </si>
  <si>
    <t>AJUSTE SERVICIO DE TELECOMUNICACIONES ENERO-JUNIO 2019 ACCION SOCIAL</t>
  </si>
  <si>
    <t>ANULACION PARCIAL POR EXCEDER EL VINCULANTE DEL PRESUPUESTO DEFINITIVO DE 2019</t>
  </si>
  <si>
    <t>PRORROGA CONTRATO SUMINISTRO ENERGIA ELECTRICA EDIF. MUNICIPALES DEP.URBANISMO. ANULACIÓN SALDO CDTOS.PRORROG.-PTO.2019</t>
  </si>
  <si>
    <t>CANCELACIÓN FIN CONTRATO 2019 MANTENIMIENTO Y DISPOSICIÓN MÁQUINA FILMADORA PLANCHAS PF-R 2055VI - IMPRENTA</t>
  </si>
  <si>
    <t>BARRADO PARCIAL PARA ADJUDICACIÓN A PROYECTO CENCYL+. SE HARÁ UN AD NUEVO, DE LA MISMA CANTIDAD, PARA PROYECTO</t>
  </si>
  <si>
    <t>ZARAGOZA</t>
  </si>
  <si>
    <t>CAPITULO</t>
  </si>
  <si>
    <t>CAPITULO EN TEXTO</t>
  </si>
  <si>
    <t>1. Gastos de personal</t>
  </si>
  <si>
    <t>ARTICULO</t>
  </si>
  <si>
    <t>(Todas)</t>
  </si>
  <si>
    <t>TRIMESTRE</t>
  </si>
  <si>
    <t>Primero</t>
  </si>
  <si>
    <t>Procedimiento Abierto</t>
  </si>
  <si>
    <t>Acuerdo Marco</t>
  </si>
  <si>
    <t>Contratación Menor</t>
  </si>
  <si>
    <t>Etiquetas de fila</t>
  </si>
  <si>
    <t>Total general</t>
  </si>
  <si>
    <t>Etiquetas de columna</t>
  </si>
  <si>
    <t>Suma de Importe</t>
  </si>
  <si>
    <t>Procedimiento Negociado sin Publicidad</t>
  </si>
  <si>
    <t>TOTALES</t>
  </si>
  <si>
    <r>
      <t xml:space="preserve">CONTRATOS MENORES / </t>
    </r>
    <r>
      <rPr>
        <b/>
        <u/>
        <sz val="9"/>
        <color theme="1"/>
        <rFont val="Arial Narrow"/>
        <family val="2"/>
      </rPr>
      <t>SERVICIOS</t>
    </r>
    <r>
      <rPr>
        <b/>
        <sz val="9"/>
        <color theme="1"/>
        <rFont val="Arial Narrow"/>
        <family val="2"/>
      </rPr>
      <t xml:space="preserve"> / PRIMER TRIMESTRE</t>
    </r>
  </si>
  <si>
    <r>
      <t xml:space="preserve">CONTRATO MENOR / </t>
    </r>
    <r>
      <rPr>
        <b/>
        <u/>
        <sz val="9"/>
        <color theme="1"/>
        <rFont val="Arial Narrow"/>
        <family val="2"/>
      </rPr>
      <t>SUMINISTROS</t>
    </r>
    <r>
      <rPr>
        <b/>
        <sz val="9"/>
        <color theme="1"/>
        <rFont val="Arial Narrow"/>
        <family val="2"/>
      </rPr>
      <t xml:space="preserve"> / PRIMER TRIMESTRE</t>
    </r>
  </si>
  <si>
    <r>
      <t xml:space="preserve">CONTRATO MENOR / </t>
    </r>
    <r>
      <rPr>
        <b/>
        <u/>
        <sz val="9"/>
        <color theme="1"/>
        <rFont val="Arial Narrow"/>
        <family val="2"/>
      </rPr>
      <t>OTROS</t>
    </r>
    <r>
      <rPr>
        <b/>
        <sz val="9"/>
        <color theme="1"/>
        <rFont val="Arial Narrow"/>
        <family val="2"/>
      </rPr>
      <t xml:space="preserve"> / PRIMER TRIMESTRE</t>
    </r>
  </si>
  <si>
    <t xml:space="preserve">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</si>
</sst>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u/>
      <sz val="9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0" borderId="1" applyNumberFormat="0" applyFill="0" applyAlignment="0" applyProtection="0"/>
  </cellStyleXfs>
  <cellXfs count="51">
    <xf numFmtId="0" fontId="0" fillId="0" borderId="0" xfId="0"/>
    <xf numFmtId="1" fontId="3" fillId="0" borderId="0" xfId="0" applyNumberFormat="1" applyFont="1"/>
    <xf numFmtId="14" fontId="3" fillId="0" borderId="0" xfId="0" applyNumberFormat="1" applyFont="1"/>
    <xf numFmtId="0" fontId="3" fillId="0" borderId="0" xfId="0" applyNumberFormat="1" applyFont="1"/>
    <xf numFmtId="4" fontId="3" fillId="0" borderId="0" xfId="0" applyNumberFormat="1" applyFont="1"/>
    <xf numFmtId="1" fontId="4" fillId="0" borderId="0" xfId="0" applyNumberFormat="1" applyFont="1"/>
    <xf numFmtId="14" fontId="4" fillId="0" borderId="0" xfId="0" applyNumberFormat="1" applyFont="1"/>
    <xf numFmtId="4" fontId="4" fillId="0" borderId="0" xfId="0" applyNumberFormat="1" applyFont="1"/>
    <xf numFmtId="1" fontId="5" fillId="0" borderId="0" xfId="0" applyNumberFormat="1" applyFont="1"/>
    <xf numFmtId="4" fontId="5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4" fillId="0" borderId="0" xfId="0" applyNumberFormat="1" applyFont="1"/>
    <xf numFmtId="0" fontId="0" fillId="0" borderId="0" xfId="0" applyNumberFormat="1" applyAlignment="1">
      <alignment horizontal="right"/>
    </xf>
    <xf numFmtId="0" fontId="0" fillId="0" borderId="0" xfId="0" applyNumberFormat="1"/>
    <xf numFmtId="0" fontId="0" fillId="0" borderId="0" xfId="0" applyNumberFormat="1" applyAlignment="1">
      <alignment horizontal="left"/>
    </xf>
    <xf numFmtId="0" fontId="0" fillId="0" borderId="0" xfId="0" applyNumberFormat="1" applyAlignment="1"/>
    <xf numFmtId="0" fontId="0" fillId="0" borderId="0" xfId="0" applyNumberFormat="1" applyAlignment="1">
      <alignment horizontal="right" indent="1"/>
    </xf>
    <xf numFmtId="4" fontId="6" fillId="0" borderId="0" xfId="0" applyNumberFormat="1" applyFont="1"/>
    <xf numFmtId="1" fontId="6" fillId="0" borderId="0" xfId="0" applyNumberFormat="1" applyFont="1"/>
    <xf numFmtId="14" fontId="5" fillId="0" borderId="0" xfId="0" applyNumberFormat="1" applyFont="1"/>
    <xf numFmtId="14" fontId="6" fillId="0" borderId="0" xfId="0" applyNumberFormat="1" applyFont="1"/>
    <xf numFmtId="0" fontId="7" fillId="0" borderId="0" xfId="0" applyFont="1" applyAlignment="1">
      <alignment vertical="center" wrapText="1"/>
    </xf>
    <xf numFmtId="0" fontId="7" fillId="0" borderId="0" xfId="0" pivotButton="1" applyFont="1" applyAlignment="1">
      <alignment vertical="center" wrapText="1"/>
    </xf>
    <xf numFmtId="4" fontId="7" fillId="0" borderId="2" xfId="0" applyNumberFormat="1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3" fillId="0" borderId="0" xfId="0" pivotButton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pivotButton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vertical="center" wrapText="1"/>
    </xf>
    <xf numFmtId="0" fontId="7" fillId="0" borderId="3" xfId="0" pivotButton="1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7" xfId="0" applyFont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4" fontId="3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 wrapText="1"/>
    </xf>
    <xf numFmtId="4" fontId="8" fillId="0" borderId="3" xfId="0" applyNumberFormat="1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4" fontId="8" fillId="0" borderId="8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9" fillId="0" borderId="0" xfId="0" applyFont="1" applyAlignment="1">
      <alignment wrapText="1"/>
    </xf>
    <xf numFmtId="4" fontId="8" fillId="0" borderId="10" xfId="0" applyNumberFormat="1" applyFont="1" applyBorder="1" applyAlignment="1">
      <alignment vertical="center" wrapText="1"/>
    </xf>
  </cellXfs>
  <cellStyles count="3">
    <cellStyle name="Buena" xfId="1"/>
    <cellStyle name="Normal" xfId="0" builtinId="0"/>
    <cellStyle name="Título 1" xfId="2"/>
  </cellStyles>
  <dxfs count="5996"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b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b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b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font>
        <name val="Arial Narrow"/>
        <family val="2"/>
        <scheme val="none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sz val="9"/>
        <family val="2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Narrow"/>
        <family val="2"/>
        <scheme val="none"/>
      </font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delpozo" refreshedDate="43591.570643981482" createdVersion="6" refreshedVersion="6" minRefreshableVersion="3" recordCount="1578">
  <cacheSource type="worksheet">
    <worksheetSource name="Tabla1"/>
  </cacheSource>
  <cacheFields count="23">
    <cacheField name="Nº Operación" numFmtId="1">
      <sharedItems containsSemiMixedTypes="0" containsString="0" containsNumber="1" containsInteger="1" minValue="220159000212" maxValue="220190008630"/>
    </cacheField>
    <cacheField name="Fase" numFmtId="0">
      <sharedItems/>
    </cacheField>
    <cacheField name="Fecha" numFmtId="14">
      <sharedItems containsSemiMixedTypes="0" containsNonDate="0" containsDate="1" containsString="0" minDate="2019-01-02T00:00:00" maxDate="2019-03-30T00:00:00"/>
    </cacheField>
    <cacheField name="Referencia" numFmtId="0">
      <sharedItems containsSemiMixedTypes="0" containsString="0" containsNumber="1" containsInteger="1" minValue="22019000018" maxValue="22019002762"/>
    </cacheField>
    <cacheField name="Aplicación" numFmtId="0">
      <sharedItems/>
    </cacheField>
    <cacheField name="Importe" numFmtId="4">
      <sharedItems containsSemiMixedTypes="0" containsString="0" containsNumber="1" minValue="-807125" maxValue="6425300"/>
    </cacheField>
    <cacheField name="Nombre Ter." numFmtId="0">
      <sharedItems count="545">
        <s v="MONCOBRA, S.A."/>
        <s v="SEGOPI S.L."/>
        <s v="SONIDO Y TELEVISION S.A."/>
        <s v="GRUPO ELECTRO STOCKS, S.L."/>
        <s v="CADIELSA VALLADOLID, S.L.U."/>
        <s v="SUMINISTROS GARCICHAO, S.L."/>
        <s v="FERROINDUSTRIAS YUSTOS S.L"/>
        <s v="LACERA SERVICIOS Y MANTENIMIENTO, S.A."/>
        <s v="REVISTA DE DERECHO URBANISTICO"/>
        <s v="COLEGIO NACIONAL SECRETARIOS, INTERVENTORES Y TESOREROS ADMON. LOCAL"/>
        <s v="CADIELSA SOLAR VALLADOLID,S.L."/>
        <s v="PALMIRA SOLER MONTOLIO"/>
        <s v="JOYERÍA RELOJERÍA ZURRO"/>
        <s v="ABACO C.E. INFORMATICOS, S.L."/>
        <s v="EXCLUSIVAS MAOR, S.L."/>
        <s v="FIOS PRODUCTIONS 360 SLU"/>
        <s v="VEHICULOS CALLEJA, S.L."/>
        <s v="EL CORTE INGLES, S.A."/>
        <s v="CARRETILLAS MAYOR, S.A."/>
        <s v="EQUIPOS Y SERVICIOS OFIMATICOS DE VALLADOLID, S.L."/>
        <s v="PLATAFORMA COMERCIAL DE RETAIL S.A.U."/>
        <s v="ATEGRUS"/>
        <s v="DISTRIBUCION DE PAPEL CASTILLA Y LEON, S.A"/>
        <s v="TECNICAS DE AHORRO ENERGETICO, S.L."/>
        <s v="SEGURIDAD INDUSTRIAL, MEDIO AMBIENTE Y CALIDAD, S.L."/>
        <s v="RUDELGRAF, S.L."/>
        <s v="JADE MUSICAL,S.L."/>
        <s v="INSTALACIONES ELECTRICAS 2023 SERVILUX, S.L."/>
        <s v="FICHERO DE CARGOS ESTIRADO, S.A."/>
        <s v="AGENCIA DE NOTICIAS ICAL, S.L"/>
        <s v="OCA-DIDO, S.L."/>
        <s v="MACOGLASS, S.L."/>
        <s v="ARECU INVERSIONES, S.L."/>
        <s v="PLANTELES LLOVERAS,S.L."/>
        <s v="AGRUPACIÓN VALLISOLETANA DE COMERCIO"/>
        <s v="J.M.B.ALCAÑIZ, S.L."/>
        <s v="PINTURAS Y SUMINISTROS PINMAHER S.L.L."/>
        <s v="HIDRAULICA INDUSTRIAL S.A."/>
        <s v="ZEPHYR MENSAJEROS, S.L."/>
        <s v="EL MUNDO-UNIDAD EDITORIAL S.A."/>
        <s v="VALLAPAPEL, S.L."/>
        <s v="TRANSVAPA, S.L."/>
        <s v="CASTELLANA DE TELECOMUNICACIONES, S.L."/>
        <s v="X-TRAÑAS PRODUCCIONES, S.L."/>
        <s v="PEDRO DEL OLMO MARTIN"/>
        <s v="CRESPO COMERCIAL ESPAÑOLA DE PROTECCION, S.L."/>
        <s v="PRODUCTOS CALTER,  S.L."/>
        <s v="BERZAL BRICOMADERAS, S.L."/>
        <s v="JUAN FRANCISO ALCAZAR  S.L."/>
        <s v="LUIS FERNANDEZ MIERES, S.L.L."/>
        <s v="INCIDEC INGENIERÍA Y ARQUITECTURA, S.L."/>
        <s v="NEUMATICA HIDRAULICA BECO, S.A."/>
        <s v="RALI HIDRODINAMICA S.L."/>
        <s v="UNION SALINERA DE ESPAÑA S.A."/>
        <s v="FENIKS CLEANING &amp; SAFETY, S.L."/>
        <s v="JCOPLASTIC IBERICA 2000,S.L."/>
        <s v="JUAN CARLOS FERNÁNDEZ LÓPEZ"/>
        <s v="BLAPE RENTA, S.L."/>
        <s v="CODISOIL, S.A."/>
        <s v="INGESER IBERICA 2010, S.L."/>
        <s v="FECARDE SLU"/>
        <s v="JOSE ANTONIO FERNANDEZ  LOBATO"/>
        <s v="JOSE MANUEL CIMAS  ORDUÑA"/>
        <s v="ZARZUELA S.A. - EMPRESA CONSTRUCTORA"/>
        <s v="SERVICIOS DE MANTENIMIENTO INTEGRAL, S.L."/>
        <s v="J·JIMENO, S.A."/>
        <s v="VATEC VALLADOLID ASISTENCIA TECNICA, S.L."/>
        <s v="MACOSARFER S.L."/>
        <s v="MAQUITER AUTOMOCION, S.L."/>
        <s v="AMAQ ELEVACION, S.L."/>
        <s v="SUMINISTROS INDUSTRIALES VALLADOLID, S.L."/>
        <s v="ALPEX DIGITAL, S.L."/>
        <s v="ESPECIALIDADES ELECTRICAS LAUSAN, S.A"/>
        <s v="EURO DRIVER CAR S.L."/>
        <s v="SUMINISTROS JAVIER, S.L."/>
        <s v="ANGEL JAVIER LINARES ARRANZ"/>
        <s v="ACOVALL ACOMETIDAS Y SANEAMIENTOS DE VALLADOLID S.L."/>
        <s v="CASTELLANA DE AFILADOS,S.L"/>
        <s v="AUTOCARES INTERBUS, S.L."/>
        <s v="JAVIER  MARCHENA ORTEGA"/>
        <s v="ANEK S-3, S.L."/>
        <s v="EL NORTE DE CASTILLA, S.A."/>
        <s v="SDAD. ESPAÑOLA CARBUROS METALICOS, S.A."/>
        <s v="GLOBAL PROJECTS &amp; SUPPLIES, S.L."/>
        <s v="DRAGER SAFETY HISPANIA S.A."/>
        <s v="MARIA PILAR  CARBAJO RODRIGUEZ"/>
        <s v="CALCULO Y TRATAMIENTO INFORMACION CTI,SA"/>
        <s v="COMERCIAL ULSA S.A."/>
        <s v="FUNDACION MUNICIPAL DE CULTURA"/>
        <s v="DANIEL GUTIERREZ  SANZ"/>
        <s v="AC CAMERFIRMA,S.A"/>
        <s v="RECAUCHUTADOS CASTILLA, S.A."/>
        <s v="ELECTROSON CASTILLA S.A."/>
        <s v="ER.ASSESSMENT CENTER SL"/>
        <s v="FEDERACION C-L ATLETISMO"/>
        <s v="REPSOL BUTANO, S.A."/>
        <s v="IGNACIO RODRIGUEZ, S.A."/>
        <s v="AVILA ASISTENCIA S.L."/>
        <s v="DITELVA VALLADOLID, S.L."/>
        <s v="FONTCLYMA"/>
        <s v="BECEDAS EQUIPAMENTOS INTEGRALES, S.L."/>
        <s v="SEMAE, S.L."/>
        <s v="VICENTE ALVAREZ, S.L"/>
        <s v="MATA DIGITAL, S.L."/>
        <s v="EQUILIBRIO GOGAR, S.L."/>
        <s v="PROYECYL S.L.N.E."/>
        <s v="AIR CASTILLA, S.L."/>
        <s v="MEMENTO ASOCIACIÓN MUSICAL"/>
        <s v="SUMINISTROS INDUSTRIALES SYRESA, S.L."/>
        <s v="INVESTIGACION &amp; CONSULTING S.A."/>
        <s v="GERONTOLOGIA Y AYUDAS TECNICAS S.L."/>
        <s v="FERRETERIA ORTIZ VALLADOLID, S.L."/>
        <s v="SOLRED S.A."/>
        <s v="TELE ONDAS, S.L."/>
        <s v="ÁVORIS RETAIL DIVISION, S.L."/>
        <s v="DIVACEL,S.L."/>
        <s v="LUBRIDUERO, S.L."/>
        <s v="FORMACION Y  TECNOLOGIA EDUCATIVA EN CASTILLA Y LEON, S.L."/>
        <s v="FUNDICIONES Y PROYECTOS FERNANDEZ, S.L."/>
        <s v="ALFE SUMINISTROS A LA CONSTRUCCION E INDUSTRIA"/>
        <s v="BLAPE, S.L."/>
        <s v="CONTENEDORES LA FLECHA, S.L"/>
        <s v="HYBRID CAR,S.A."/>
        <s v="ROTULOS TESEDO, S.L."/>
        <s v="PLASTIC-OMNIUM SISTEMAS URBANOS"/>
        <s v="HARDTRONIC, S.L."/>
        <s v="MANTENIMIENTOS EURO-SARONI, S.L."/>
        <s v="SOCAMEX, S.A."/>
        <s v="ITURRI S.A."/>
        <s v="CONTENEDORES CASTRO, S.L."/>
        <s v="CALIDAD DE AMBIENTE, S.L."/>
        <s v="PUERTAS FAHER S.L.L."/>
        <s v="TRIBUNA CONTENIDOS DIGITALES, S.L."/>
        <s v="SERVICIOS DE LIMPIEZA Y SERVICIOS DE ASISTENCIA, S.L.U."/>
        <s v="ENTIDAD NACIONAL DE ACREDITACION"/>
        <s v="CASERTEL COMUNICACIONES, S.L.U."/>
        <s v="GRUAS Y TRANSPORTES EL MADRILEÑO, S.A."/>
        <s v="TEKNOKROMA ANALITICA, S.A."/>
        <s v="UNIVERSIDAD DE VALLADOLID"/>
        <s v="SISTEMAS TECNICOS INTERACTIVOS S.L."/>
        <s v="WURTH ESPAÑA, S.A."/>
        <s v="BETTINA ALEXANDRA GERTRUD GEISSELMANN"/>
        <s v="PASCUAL ARRANZ G., S.L."/>
        <s v="ALONSO VENDING 1995, S.L."/>
        <s v="VACODE, S.A."/>
        <s v="ALPA COPIADORAS, S.L."/>
        <s v="TÜV SÜD ATISAE, S.A.U."/>
        <s v="HORMIGONES ZARZUELA, S.L."/>
        <s v="COMERCIAL RENOIL,S.A."/>
        <s v="TECNOLOGIA PLEXUS S.L"/>
        <s v="PET´S WORLD, S.L."/>
        <s v="EL ACCESORIO HERRANZ Y VELASCO S.L."/>
        <s v="MARINO DE LA FUENTE, S.A."/>
        <s v="JUAN PEREZ GARCIA"/>
        <s v="BENADOOR, S.L."/>
        <s v="GAS NATURAL COMERCIALIZADORA, S.A."/>
        <s v="FUNDACION JUAN SOÑADOR"/>
        <s v="LABORATORIO DR.F.ECHEVARNE ANALISIS SA"/>
        <s v="IMPRENTA MANOLETE SL"/>
        <s v="RUBICIN S.L."/>
        <s v="SERVICIOS Y LOGISTICA DE RESCATE"/>
        <s v="GRAFICAS 81 S.L."/>
        <s v="VIAJES HALCON, S.A.U."/>
        <s v="GRAÑEDA S.A."/>
        <s v="DAVID SÁEZ MARTÍN"/>
        <s v="AGUAPURA AGUAVIVA, S.L."/>
        <s v="GONZALO RIOJA BARTOLOME"/>
        <s v="WINNERS CARS S.L."/>
        <s v="HEGARDT, S.L."/>
        <s v="EULEN S.A."/>
        <s v="HERMEX IBERICA S.L."/>
        <s v="COMPAÑÍA DE REPROGRAFÍA Y SISTEMAS KONI-COPY S.L.L."/>
        <s v="DORNIER S.A."/>
        <s v="AM47 OFICINA DE PROYECTOS  S.L."/>
        <s v="ISABEL REVILLA  RODRIGUEZ"/>
        <s v="COMERCIAL BOIZ, S.A."/>
        <s v="CERAMICAS SANCHEZ S.L."/>
        <s v="LUBRICANTES LOMAR, S.L.U."/>
        <s v="ALMACEN DE RECAMBIOS PAHER, S.A."/>
        <s v="DIARIO ABC, S.L."/>
        <s v="ASCENSORES ENOR S.L."/>
        <s v="MIGUEL ANGEL JURADO  NARANJO"/>
        <s v="GRUPO V, S.L."/>
        <s v="EDITORIAL TORRE DE PAPEL, S.L."/>
        <s v="CLAIRE MARTINE STEWART"/>
        <s v="CASTILLA VEHICULOS INDUSTRIALES S.A."/>
        <s v="DIRIGIDO POR...,S.L."/>
        <s v="GUTI DE GUTIERREZ S.L.U."/>
        <s v="DIGITAL VALLADOLID S.L."/>
        <s v="OLAYA HERNANDO ARRIBAS"/>
        <s v="ASOC CULTURAL HISTORICA TORRE DEL HOMENAJE"/>
        <s v="ODÓN GARCÍA PRIMO"/>
        <s v="SERVICIO DE LIMPIEZA DOMESTICA COMODIN, S.L."/>
        <s v="ENERGINOBA BATERÍAS Y MANTENIMIENTOS, S.L."/>
        <s v="RECAMBIOS POMAUTO,S.L."/>
        <s v="FUNDACIÓN PUBLI.ESS"/>
        <s v="REPUESTOS SAENZ S.A."/>
        <s v="RADIADORES PALACIOS S.A."/>
        <s v="ASOCIACIÓN INTERNACIONAL DE CIUDADES EDUCADORAS"/>
        <s v="CENTRO DE JARDINERIA VIVEROS GIMENO, S.L."/>
        <s v="TRADESEGUR, S.A."/>
        <s v="INSTITUTO MINUSVALIDO ASTUR S.A.L."/>
        <s v="ASOCIACION CULTURAL LP"/>
        <s v="CRISTALERIA ZARATAN,S.L"/>
        <s v="EYLO MOTOR, S.L."/>
        <s v="LOMIMAR, S.L."/>
        <s v="ZINET MEDIA GLOBAL S.L."/>
        <s v="ALEJANDRA SANZ FERNADEZ-SOTO"/>
        <s v="COMERCIAL AGRICOLA CASTELLANA,S.L"/>
        <s v="DAYTONA MOTOS,S.L."/>
        <s v="ENRIGUS, S.L."/>
        <s v="JOSMAR SUMINISTROS, S.L."/>
        <s v="HERRERO Y NUÑEZ MOTOR, S.L."/>
        <s v="AMALIA TORRES  SALGADO"/>
        <s v="DEANTE CERRAJERIA, S.L.U."/>
        <s v="A.C. TRADIBERICA MUSICAS TRADICIONALES"/>
        <s v="ASOCIACION &quot;&quot;PERICO Y KINO-PAYASOS&quot;&quot;"/>
        <s v="ASOCIACION ATHENEA TEATRO"/>
        <s v="ASOCIACION CULTURAL ANODE KAN"/>
        <s v="ASOCIACION CULTURAL EXDEPA"/>
        <s v="IDEOTUR, S.L.L."/>
        <s v="GRUPO LINCE ASPRONA S.L."/>
        <s v="ALCASA SATURNO S.L."/>
        <s v="ALVASER MEYER, S.L."/>
        <s v="TALLERES ELECTROMECANICOS ARFER, S.L."/>
        <s v="EDICIONES EL PAIS, S.L."/>
        <s v="EDICIONES DESNIVEL, S.L."/>
        <s v="EDICIONES CONDE NAST, S.A."/>
        <s v="OUTSIDE COMUNICACION INTEGRAL S,L"/>
        <s v="FLUME S.L."/>
        <s v="ZOYA BORISOVA IVOVA"/>
        <s v="RADIADORES VALLADOLID, S.L."/>
        <s v="DECORACION Y PINTURAS JOSE HERRADOR S.L.U."/>
        <s v="HEIDELBERG SPAIN, S.L.U."/>
        <s v="AUTOBUSES URBANOS VALLADOLID"/>
        <s v="JESUS SUMINISTROS INDUSTRIALES, S.A."/>
        <s v="REHABILITACION CONSTRUCCION PROMOCION NUCLEO, S.A."/>
        <s v="PRIA, S.A.U."/>
        <s v="ASOCIACION LIBRE DE IDEAS PARA UNA LITERATURA TRANSFORMADORA !LA LECHE!"/>
        <s v="ASOC.CULTURAL VALLE DE AGUAS"/>
        <s v="INDUSTRIAS METALICAS VALLISOLETANAS, S.L."/>
        <s v="OBRAS Y CEMENTOS CASTELLANOS S.L."/>
        <s v="MARMOLERA VALLISOLETANA, S.A."/>
        <s v="TECNICA GOMAR, S.L."/>
        <s v="AURELIO MARTIN  ARAGUZ"/>
        <s v="TODO CATERING OLID S.L.L."/>
        <s v="VEOLIA SERVICIOS LECAM,S.A.U."/>
        <s v="ARROYO, S.A."/>
        <s v="RQR IMAGEN DE EMPRESA, S.L."/>
        <s v="CATERING Y EVENTOS DE VALLADOLID, S.L."/>
        <s v="ELECTRICIDAD PASCUAL DE DIEGO, S.L."/>
        <s v="EDITORIAL CULTURA ACTIVA S.L."/>
        <s v="ECOLOGISTAS EN ACCION-CODA"/>
        <s v="FRANCISCO SALVADOR PARRAVICINI, S.L.N.E."/>
        <s v="FUNDACION ALONSO QUIJANO"/>
        <s v="MICRONET, S.A."/>
        <s v="ORONA S. COOP."/>
        <s v="AURUM REGALOS PUBLICITARIOS,S.L."/>
        <s v="ANTALIS IBERIA"/>
        <s v="INCOPE CONSULTORES, S.L"/>
        <s v="DIABLA TEATRO"/>
        <s v="RC MARES VIRTUALES, S.L."/>
        <s v="I-CATALIST, S.L."/>
        <s v="CARMELINA HERVAS DELGADO"/>
        <s v="ELECNOR, S.A."/>
        <s v="SCI SERVICIOS DE CONTROL E INSPECCION S.A"/>
        <s v="SUREVA, S.A."/>
        <s v="ESTUDIOS Y CONTROLES BIOLOGICOS, S.L."/>
        <s v="LA ROCA ,PRODUCCIONES CULTURALES Y GESTIÓN DE TIEMPO LIBRE"/>
        <s v="CIRCE PRODUCCIONES TEATRALES, S.L."/>
        <s v="EDIGRUP PRODUCCIONES TV, S.A."/>
        <s v="IBERDROLA DISTRIBUCION ELECTRICA S.A.U."/>
        <s v="ASOCIACION CULTURAL &quot;&quot;PEONZA&quot;&quot;"/>
        <s v="EVANGELINA VALDESPINO  HERRERO"/>
        <s v="HIDROBOMBA, S.L."/>
        <s v="CERTIFICACIÓN Y CONFIANZA CÁMARA, S.L."/>
        <s v="PROMOTORA DE EMPRESAS HOTELERAS, S.A."/>
        <s v="JAVIER CARTON GONZALEZ"/>
        <s v="BICICLETAS CARRIL BICI 2012 S.L."/>
        <s v="FOIMA S.A."/>
        <s v="RUBEN GARCIA  FERRUELO"/>
        <s v="INDUSTRIAL SECURITY PLAN, S.L"/>
        <s v="JOSE MANUEL BLANCO  ALCAÑIZ"/>
        <s v="DAVID ALFONSO CORTEJOSO"/>
        <s v="SATARA SEGURIDAD S.L."/>
        <s v="TODO DEPORTE VALLADOLID 2017, S.L.L."/>
        <s v="DUOMO REGALOS, S.L."/>
        <s v="FUNDACION OBRA SOCIAL DE CASTILLA Y LEON (FUNDOS)"/>
        <s v="CASTILLA COMIC, S.L."/>
        <s v="MARÍA DEL CARMEN GONZALEZ  VILLAR"/>
        <s v="CATERING Y COMPLEMENTOS S.L."/>
        <s v="SILPA LA FAROLA, S.L."/>
        <s v="JAIME LAFUENTE  SEBASTIAN"/>
        <s v="DELTA PRODUCCIONES S.L."/>
        <s v="NAMEN COLOR, S.L."/>
        <s v="SANE-RIEGO, S.A."/>
        <s v="DANIEL PRIETO REDONDO"/>
        <s v="PAPELERIA DE LA OFICINA, S.L."/>
        <s v="SUSANA PÉREZ HERNÁNDEZ"/>
        <s v="GRUPO CULTURAL TIEMPO LIBRE STO.TORIBIO"/>
        <s v="21 MERMIT, S.A."/>
        <s v="ABC DOMABRA S.L."/>
        <s v="ACINSE, S.L."/>
        <s v="ACLAD, ASOCIACION DE AYUDA"/>
        <s v="AGC AUTORENTING, S.L."/>
        <s v="AGENCIA EFE, S.A"/>
        <s v="ALPHABET ESPAÑA FLEET MANAGEMENT, S.A."/>
        <s v="ALICIA SANZ RODRIGUEZ"/>
        <s v="ALLENDE ACTIVIDADES DE OCIO Y TIEMPO LIBRE,  S.L."/>
        <s v="ALTIA CONSULTORES, S.A."/>
        <s v="AMBAR TELECOMUNICACIONES, S.L."/>
        <s v="ANA BELEN DIEZ DE LA CALLE"/>
        <s v="ANGÉLICA GAGO  BENITO"/>
        <s v="ANTON CENTRO ESPECIAL DE EMPLEO, S.L"/>
        <s v="API MOVILIDAD, S.A"/>
        <s v="ARALIA SERVICIOS SOCIOSANITARIOS, S.A."/>
        <s v="ARCAL GESTIÓN DOCUMENTAL, S.A."/>
        <s v="ANDACAR 2000, S.A."/>
        <s v="ARMAISMA, S.L."/>
        <s v="ASCENDUM MAQUINARIA, S.A.U."/>
        <s v="ASCENSORES ZENER GRUPO ARMONIZA, S.L.U."/>
        <s v="AXATON, S.L."/>
        <s v="BAYARD REVISTAS, S.A.U."/>
        <s v="CANON ESPAÑA S.A"/>
        <s v="ASOC CULTURAL KTX"/>
        <s v="ASOCIACIÓN CULTURAL GENEXT. ES"/>
        <s v="ASOCIACION CULTURAL KINUNA TEATRO Y TERAPIAS ALTERNATIVAS"/>
        <s v="ASPAMA CONTROL DE PLAGAS,S.L."/>
        <s v="ATHENEA MUSICAL"/>
        <s v="ATOS IT SOLUTIONS AND SERVICES IBERIA S.L."/>
        <s v="AUDIOVISUAL EXPERIENCE S.L."/>
        <s v="AUTOCHAPA PREMIUN, S.L."/>
        <s v="AXIOMA ANALISIS ESTADISTICOS SL"/>
        <s v="AYTOS SOLUCIONES INFORMATICAS, S.L.U."/>
        <s v="BARTOLOME ZUZAMA  BISQUERRA"/>
        <s v="BRAVO INDIA SL"/>
        <s v="BROOK AND PAULS COMPANY, S.L."/>
        <s v="CAMIONES DEL PISUERGA, S.A."/>
        <s v="CAREN S.A."/>
        <s v="CARLOS CANAL, S.L."/>
        <s v="CANYCAT PETS, SL.L"/>
        <s v="CARLOS BERNARDO  FERNANDEZ"/>
        <s v="CASTILLA-LEON INTERNATIONAL MOVERS, SL"/>
        <s v="CBYA AUDITORES DE CUENTAS SLP"/>
        <s v="CENTRO DE INNOVACIÓN DE SERVICIOS GESTIONADOS AVANZADOS, S.L."/>
        <s v="FUNDACION GENERAL DE LA UNIVERSIDAD VALLADOLID"/>
        <s v="CENTRO DE TRANSICIÓN AL EMPLEO ORDINARIO, S.L."/>
        <s v="CENTRO ESPECIAL DE EMPLEO LIMPIEZA Y MEDIO AMBIENTE, S.A."/>
        <s v="CENTROLID, S.A."/>
        <s v="CIBERGRAF, S.L."/>
        <s v="CLECE S. A Y ONET SERALIA S.A. UTE"/>
        <s v="CASA AMBROSIO RODRIGUEZ, S.L."/>
        <s v="COLEGIO OFICIAL VETERINARIOS VALLADOLID"/>
        <s v="COMERCIAL HISPANOFIL, S.A.U."/>
        <s v="CLECE, S.A."/>
        <s v="CESPA COMPAÑIA ESPAÑOLA DE SERVICIOS PUBLICOS AUXILIARES, S.A."/>
        <s v="COMPAÑIA ESPAÑOLA DE PETROLEOS, S.A.U. (CEPSA)"/>
        <s v="CONTENUR ESPAÑA, S.L."/>
        <s v="CRONORENT, S.L."/>
        <s v="COMERCIAL CUATRO, S.L."/>
        <s v="COMERCIAL DE FUNDICION VALLISOLETANA,S.L"/>
        <s v="COMUNICACIONES Y OCIO INTERACTIVO S.L."/>
        <s v="CONNECTIS ICT SERVICES, S.A."/>
        <s v="CONTROL SEGURIDAD Y DOMOTICA, S.L."/>
        <s v="COORDINADORA O.N.G.D. CASTILLA Y"/>
        <s v="DANIEL CEJUDO FERNANDEZ"/>
        <s v="DEREOJO PRODUCCIONES, S.L."/>
        <s v="DIGITAL CARDIG, S.L.L."/>
        <s v="DISTRIBUCIONES AMO, S.A."/>
        <s v="DIVISA INFORMATICA Y TELECOMUNICACIONES, S.A."/>
        <s v="DUCO PROMOCION EMPRESARIAL,S.L."/>
        <s v="ECCOLID,S.L."/>
        <s v="DISCOMTES ENERGÍA, S.L."/>
        <s v="EDEBEI INFANTIL S.L."/>
        <s v="EDITORIAL ARANZADI, S.A."/>
        <s v="EDEN SPRINGS ESPAÑA, S.A.U."/>
        <s v="ELSAMEX, S.A."/>
        <s v="EIFFAGE ENERGIA S.L.U."/>
        <s v="EQUIPOS FEMAZZ, S.L."/>
        <s v="ELECTRICIDAD ANDRES FRANCO, S.L."/>
        <s v="EMCO VIDEO INDUSTRIAL, S.L.U."/>
        <s v="ENRIQUE CUESTA GOMEZ"/>
        <s v="ENVIRA  INGENIEROS  ASESORES  S.L."/>
        <s v="ENVIRA SOSTENIBLE, S.A."/>
        <s v="ESIMPLA, S.L."/>
        <s v="ESRI ESPAÑA SOLUCIONES GEOESPACIALES, S.L."/>
        <s v="EULEN SERVICIOS SOCIOSANITARIOS, S.A."/>
        <s v="EUROPA PRESS DELEGACIONES, S.A."/>
        <s v="EUROPAC RECICLA, S.A.U."/>
        <s v="FACTIBLE S COOP."/>
        <s v="FEDERACION DE COLECTIVOS EDUCACION DE ADULTOS"/>
        <s v="FELIX INGENIERÍA CULTURA, S.L."/>
        <s v="GASFAL S.L."/>
        <s v="FOMENTO DE CONSTRUCCIONES Y CONTRATAS, S.A."/>
        <s v="GEESINK NORBA SPAIN, S.L.U."/>
        <s v="GUERRO PAPELERIAS, S.L."/>
        <s v="IBERDROLA CLIENTES S.A.U"/>
        <s v="FORMACAL, S.L."/>
        <s v="FRANCISCO JAVIER BARBERO IGLESIAS"/>
        <s v="FRIHER S.A."/>
        <s v="FUNDACION ALDABA-PROYECTO HOMBRE"/>
        <s v="FUNDACIÓN CARTIF"/>
        <s v="GASES Y SOLDADURA DE CASTILLA, S.L."/>
        <s v="GEOCYL CONSULTORIA S.L."/>
        <s v="GESTION DE ACTIVIDADES CULTURALES, S.L."/>
        <s v="GESTION Y ESTUDIOS AMBIENTALES, S. COOP."/>
        <s v="GESTORA DE NUEVOS PROYECTOS CULTURALES S.L."/>
        <s v="GLOBAL ROSETTA S.L.U."/>
        <s v="GRUPO AMARTE CREATIVA, S.L.L."/>
        <s v="GRUPO DE TEATRO MUTIS"/>
        <s v="INGENIA SOLUCIONES EN MOVILIDAD, S.L."/>
        <s v="GRUPO EMPRESARIAL DAALPA, S.L."/>
        <s v="GRUPO PUROCLOUD, S.L."/>
        <s v="GRUPOGO EDICIONES, S.L."/>
        <s v="GUNNEBO ESPAÑA, S.A."/>
        <s v="HOTEL FELIPE IV"/>
        <s v="HUELLAS VET PET, S.L."/>
        <s v="I G M, INGENIERIA Y GESTION MEDIOAMBIENTAL, S.L."/>
        <s v="IDATEL NETWORKS, S.L."/>
        <s v="ILUNION LIMPIEZA Y MEDIO AMBIENTE, S.A."/>
        <s v="ILUSIONES, C.B."/>
        <s v="IMESAPI, S.A."/>
        <s v="INDRA SOLUCIONES TECNOLÓGICAS DE LA INFORMACIÓN S.L.U."/>
        <s v="IN AUDIT AUDITOR CONSULTOR, SLP"/>
        <s v="IN PULSO MUSICAL SOCIEDAD COOPERATIVA"/>
        <s v="INDRA SISTEMAS, S.A."/>
        <s v="INSIGNA UNIFORMES, S.L."/>
        <s v="INICIATIVAS SOCIAMBIENTALES G S. COOP. MAD"/>
        <s v="INSERTA INNOVACION SOCIAL, S.L."/>
        <s v="INTEGRAL DE AUTOMOCION 2000, S.A."/>
        <s v="JOSE JAVIER VAZQUEZ  MINGUELA"/>
        <s v="O.C.A. SA Y OPAIN SL UT.E."/>
        <s v="IÑIGO GARCIA VILLAFRANCA"/>
        <s v="ISAAC PRIETO  CONDE"/>
        <s v="ISABEL BENITO GARCIA"/>
        <s v="ISFRAMY SECURITY SL"/>
        <s v="JAHOSVA, S.L."/>
        <s v="JAVIER BAYON S.L."/>
        <s v="JORMAN ECOMERCE S.L."/>
        <s v="JOSE GARCIA GONZALEZ"/>
        <s v="KLINER PROFESIONAL S.A."/>
        <s v="MIGUEL  SANABRIA MURCIEGO"/>
        <s v="NEUMATICOS HURGON S.L."/>
        <s v="NORTHGATE ESPAÑA RENTING FLEXIBLE, S.A.U."/>
        <s v="OFFICE DEPOT, S.L."/>
        <s v="PACO GARCIA PRENDAS Y ARTICULOS DE UNIFORMIDAD, S.A."/>
        <s v="JOSE MIGUEL SANCHEZ PIQUERO"/>
        <s v="PROTEC SOLANA,S.L."/>
        <s v="JUAN MANUEL PEREZ PEREZ"/>
        <s v="KAPSCH TRAFFICCOM TRANSPORTATION, S.A."/>
        <s v="LA FLECHA MOTOR, S.L."/>
        <s v="RED ESPAÑOLA DE SERVICIOS, S.A.U."/>
        <s v="LA LETRA I ACTIVIDADES CULTURALES, S.L."/>
        <s v="LIMPIEZAS ANTON, S.L."/>
        <s v="LOCUS AVIS S.L."/>
        <s v="LUIS BECERRIL SUAREZ"/>
        <s v="MANTENIMIENTOS ELÉCTRICOS Y SOLARES, S.L."/>
        <s v="MARIA CARMEN GARCIA IZQUIERDA"/>
        <s v="MARIA CRISTINA DELGADO HERRERO"/>
        <s v="MARIA ESTHER PEREZ  ARRIBAS"/>
        <s v="MARIA JOSE ANDRES  CONDE"/>
        <s v="MARIA LUISA RODRIGUEZ  ALZOLA"/>
        <s v="MARIA ROSARIO GONZALEZ MUÑOZ"/>
        <s v="MARIA SONIA SEVILLANO  TEJERA"/>
        <s v="MARIA VICTORIA VARONA GARROSA"/>
        <s v="MONTAJES ESCENICOS GLOBALES, S.L."/>
        <s v="MOVIMIENTO CONTRA LA INTOLERANCIA"/>
        <s v="RENTOKIL INITIAL ESPAÑA, S.A."/>
        <s v="ROS ROCA, S.A."/>
        <s v="NEMOKINOS SLU"/>
        <s v="NEUMATICOS ESGUEVA, S.L."/>
        <s v="NJS AUTOMATISMOS,S.L."/>
        <s v="RUBEN HERRANZ  VILLACE"/>
        <s v="NOVAELEC SISTEMAS, S.L."/>
        <s v="SAGRES S.L."/>
        <s v="NURIA MARTIN  SANZ"/>
        <s v="OESIA NETWORKS S.L."/>
        <s v="OMBUDS COMPAÑIA DE SEGURIDAD S.A."/>
        <s v="SERVICIOS AUXILIARES DE MANTENIMIENTO Y LIMPIEZA, S.L."/>
        <s v="ÓSCAR MENA APARICIO"/>
        <s v="SISTEMAS COLOR S.A."/>
        <s v="SISTEMAS Y VEHICULOS DE ALTA TECNOLOGIA, S.A."/>
        <s v="OSVENTOS INNOVACION EN SERVIZOS S.L."/>
        <s v="OXILID S.L."/>
        <s v="PABLO MANUEL SALVIEJO DELGADO"/>
        <s v="PARGROUP VALLADOLID, S.L"/>
        <s v="PEDRO JOSÉ  MANZANO ORTEGA"/>
        <s v="PROCUMEDIA GESTIÓN DE CONFLICTOS, S.L.P."/>
        <s v="EVENTOS CONGRESOS Y COMUNICACION S.L."/>
        <s v="PROTEXVALL SOCIEDAD COOPERATIVA"/>
        <s v="RDNEST, S.L"/>
        <s v="ROYAL CLEAN, S.L."/>
        <s v="SAFETY-KLEEN ESPAÑA, S.A.U."/>
        <s v="SARA ALAGUERO CALERO"/>
        <s v="SCAFO EVENTOS, S.L."/>
        <s v="SCHINDLER, S.A."/>
        <s v="SCHNEIDER ELECTRIC ESPAÑA, S.A."/>
        <s v="SCIVOLO ROSSO, S.L."/>
        <s v="SERVICIOS COMIDAS Y ACTIVIDADES SOCIALES, S.L."/>
        <s v="SERVICIOS INTEGRALES BERZOSAS XXI S.L."/>
        <s v="SERVICIOS INTEGRALES DE FINCAS URBANAS DE MADRID"/>
        <s v="SERVICIOS OSGA, S.L."/>
        <s v="SUMINISTROS CARTAGENA S.L."/>
        <s v="SUMINISTROS INDUSTRIALES BELLO, S.A."/>
        <s v="SETEX APARKI, S A"/>
        <s v="SISTEMAS INTEGRALES DE CASTILLA Y LEÓN, S.L."/>
        <s v="SUMINISTROS SUMATEM, S.L.L."/>
        <s v="SOCIEDAD ESTATAL CORREOS TELEGRAFOS, S.A"/>
        <s v="SOCIEDAD GENERAL DE AUTORES Y EDITORES"/>
        <s v="SOLUCIONES EMPRESARIALES Y AUDITORIA, S.L."/>
        <s v="SOLUCIONES TECNOLOGICAS ALGARSYS S.L."/>
        <s v="SUMINISTROS SEHICA, S.L."/>
        <s v="SUNDAY PICTURES S.L."/>
        <s v="SUPERCALOR S.A."/>
        <s v="SYNLAB DIAGNÓSTICOS GLOGALES, S.A."/>
        <s v="TELEFONICA DE ESPAÑA, S.A.U."/>
        <s v="TALLERES GOCA,C.B."/>
        <s v="TECNICA VALLISOLETANA DEL CLIMA, S.L."/>
        <s v="UTE HARAL 12 Servicios y Obras, S.L.Const.Prieto Sierra S.A."/>
        <s v="TELECYL, S.A."/>
        <s v="TRANSDIESEL, S.L."/>
        <s v="THYSSENKRUPP ELEVADORES, S.L.U."/>
        <s v="TINTORERIA LUCIMAR, C.B."/>
        <s v="TRESBOLILLO TEATRO &amp; MAPPING"/>
        <s v="U.T.E. BROCOLI-SIFU MADRID CENTROS CIVICOS AYUNTAMIENTO DE VALLADOLID"/>
        <s v="U.T.E. VODAFONE-ONO-AYUNTAMIENTO DE VALLADOLID"/>
        <s v="TRANSDUERO S.L."/>
        <s v="UNICAJA BANCO S.A.U."/>
        <s v="UNIDAD ALIMENTARIA DE VALLADOLID, S.A."/>
        <s v="URBASER SA"/>
        <s v="UTE CONSERVACION VALLADOLID 2018"/>
        <s v="UTE SERUNION SA-GRUPO LINCE ASPRONA SL COMIDA A DOMICILIO"/>
        <s v="UTE SIFU MADRID-BROCOLI CELADURIA VALLADOLID"/>
        <s v="UTE TELEFONICA DE ESPAÑA S.A. UNIPERSONAL Y TELEFONICA MOVILES ESPAÑA S.A."/>
        <s v="UTE VARIOS CENTROS SOCIALES VALLADOLID"/>
        <s v="VALLAOCIO, S.L."/>
        <s v="TALLERES F. FERNANDEZ, S.L."/>
        <s v="AUTO INYECCION VICENTE, S.A."/>
        <s v="CARROCERIAS Y GRUAS M. TORRE S.L."/>
        <s v="BELLA PROPORZIONE, S.L."/>
        <s v="BALLESTAS HERNANDEZ VALLADOLID, S.L"/>
        <s v="WARWICK HOUSE CENTRO LINGÜISTICO CULTURAL, S.L."/>
        <s v="CLUB DEPORTIVO U.D.C. SUR"/>
        <s v="FUNDACION MUNICIPAL DE DEPORTES"/>
        <s v="ENRIQUE RAJOY BREY" u="1"/>
      </sharedItems>
    </cacheField>
    <cacheField name="Texto Libre" numFmtId="0">
      <sharedItems count="1415">
        <s v="MANTENIMIENTO EQUIPOS AIRE ACONDICIONADO DE C. CONSISTORIAL, EDIF. SALUD LABORAL Y PARQUE LAS ERAS. MES DICIEMBRE/18 *MA"/>
        <s v="MANTENIMIENTO, MATERIALES PARA REPARACIONES  CPM LAS DELICIAS-DURACION 1 DIA"/>
        <s v="BAFLES PEQUEÑOS PARA ACTIVIDADES DEL CENTRO  Y RECEPTOR PARA CPM HUERTA DEL REY.DURACION 1 DIA"/>
        <s v="SUMINISTRO MATERIAL REPARACIONES  (*MANTENIMIENTO)"/>
        <s v="REPARACION GENERADOR PRAMAC  DE CENTRO MANTENIMIENTO  (*MANT.)"/>
        <s v="F-324.LACERA SERVICIOS Y MANTENIMIENTO, S.A.LIMPIEZA GRAL.ESPACIOS UTILIZADOS POR CIBERCAIXA RONDILLA.1/01/19 AL 9/01/19"/>
        <s v="SUMINISTRO MATERIAL REPARACIONES  (PINGÜINOS 2019)  *MANTENIMIENTO"/>
        <s v="Revista de Derecho Urbanístico y Medio Ambiente (RENOVACIÓN SUSCRIP. 01/01/19 HASTA 31/12/19 ) - ARCHIVO -"/>
        <s v="Revista de Estudios Locales CUNAL 2019. (ARCHIVO MUNICIPAL)"/>
        <s v="COSITALNETWORK enero 2019 a diciembre 2019 (Ignacio Cano Mazón Tesorero Gral.) - ARCHIVO -"/>
        <s v="COSITALNETWORK enero 2019 a diciembre 2019 (Eva Rodríguez Martínez Jefa del Servicio de Contabilidad) - ARCHIVO -"/>
        <s v="COSITALNETWORK enero 2019 a diciembre 2019 (Rafael Salgado Jimeno Interventor Gral.) - ARCHIVO -"/>
        <s v="ABRAZADERA TAPAPOROS GEBO DC 1-1/4&quot;&quot;  01.26. COLEGIO LEÓN FELIPE"/>
        <s v="ATENCIONES PROTOCOLARIAS SR.ALCALDE"/>
        <s v="OBQUESIOS REYES MAGOS 2019"/>
        <s v="MANTENIMIENTO APLICACION INFORMATICA DE CONTROL HORARIO, AÑO 2019, R.I."/>
        <s v="SUMINISTROS DESTINO COLEGIO PUBLICO GARCIA QUINTANA, ALONSO BERRUGUETE, FRAY LUIS DE LEON , FRCO PINO, ALLUE MORER, ETC."/>
        <s v="ELABORACION ESTUDIO ESTRATÉGICO &quot;&quot;TURISMO &amp; CINE&quot;&quot; PARA LA CIUDAD DE VALLADOLID (1 mes)"/>
        <s v="PINTAR VEHICULO  4250KFK"/>
        <s v="GALAXY TAB A 16 (32GB+LTE) BCO (  Nº pedido:  - Nº albarán: ) / GALAXY TAB A 16 (32GB+LTE) BCO (  Nº pedido:  - Nº albar"/>
        <s v="PINTURAS PARA CENTRO MUNICIPAL LAS FLORES Y CC PARQUESOL"/>
        <s v="F-404. CADIELSA SOLAR VALLADOLID,S.L. GRIFO MONO SOBIME SX50 LAVABO. CEAS BARRIO BELÉN. DURACIÓN 1 DÍA"/>
        <s v="REPARACION DE PLATAFORMA. Plazo ejec. 3 días."/>
        <s v="TONER  PARA C FORMACION JACINTO BENAVENTE( TODOS LOS PROYECTOS) DURACION 1 DIA"/>
        <s v="MANTENIMIENTO DE VEHICULO 0515K-FV. Plazo ejec. 2 días."/>
        <s v="CUOTA ANUAL SOCIOS ATEGRUS (Cuota anual como entidad protectora y colaboradora año 2019.), PLZAO EJECUCION UN DIA"/>
        <s v="MATERIAL DE IMPRENTA PARA LIBRO PERIPLO POR LA GEOMETRÍA DE VALLADOLID"/>
        <s v="F-603.TECNICAS DE AHORRO ENERGETICO, S.L.,Material reparación fugas calef., centro Segundo Montes,C/ Duratón 2.DUR.1DÍA"/>
        <s v="INSPECCION PERIODICA ASCENSOR UBICADO EN EDIF. SANTA ANA  (*MANTENIMIENTO)"/>
        <s v="PLASTIFICADO TROQUELADO Y PEGADO CARPETA AYTO VALLADOLID"/>
        <s v="OTROS GASTOS GABINETE: ALQUILER CAMIÓN ESCENARIO PARA PZ. PORTUGALETE, MANIFESTACION DEFENSA SANIDAD (Pleno 15012019)"/>
        <s v="OTROS GASTOS: INSTALACIÓN ELÉCTRICA TEMPORAL Y TOMAS CORRIENTE MANIFESTACION SANIDAD PUBLICA (Pleno 15012019)"/>
        <s v="SUSCRIPCIONES PUBLICACION AÑO 2019 AL FICHERO DE CARGOS"/>
        <s v="Servicio de acceso a las noticias y fotografías de la comunidad de Castilla y León, recogidas en la página web DICIEMBRE"/>
        <s v="DOMINO EDICION EXCLUSIVA AQUAMARINE GAMES, CUATRO UNIDADES,  PARA EL  C.P.M. HUERTA DEL REY- DURACION 1 DIA"/>
        <s v="POLICARBONATO INCOLORO PARA JARDINES. Plazo ejec. 1 día."/>
        <s v="REPARACION CENTRO PERSONAS MAYORES DE DELICAS  TAPETE Y MESA BILLAR - DURACION 1 DIA"/>
        <s v="SUMINISTRO DE PLANTA DE FLOR. Plazo ejec. 3 días."/>
        <s v="PUBLICIDAD AGENDA AVADECO. Plazo de Ejecución  1 día.-"/>
        <s v="DESPLAZAMIENTO Y HORA DEL TECNICO  EN TRABAJOS. DE MEGAFONIA DEL CPM PUENTE COLGANTE- DURACION 1 DIA"/>
        <s v="PINTURAS PARA COLEGIOS GARCÍA QUINTANA Y GONZÁLO DE CÓRDOBA"/>
        <s v="MATERIALES PARA JARDINES. Plazo ejec. 1 día."/>
        <s v="F-1233. ZEPHYR MENSAJEROS, S.L.SERVICIO MENSAJERIA CEAS(643,54¿) / SECRETARIA EJECUTIVA (63,86¿).DICIEMBRE2018-ENERO2019"/>
        <s v="8487032/1 - AYUNTAMIENTO DE VALLADOLID Renovacion Suscripcion 06/11/18-05/11/19 - diario el EL MUNDO"/>
        <s v="8487032/1 - AYUNTAMIENTO DE VALLADOLID Renovacion Suscripcion 06/11/17-05/11/18 pago atrasado por error en fac. anterior"/>
        <s v="RESMAS PARA CARPETAS DE SEGURIDAD Y MOVILIDAD"/>
        <s v="RESMAS PARA INSCRIPCIÓN PADRONAL"/>
        <s v="2018-12-03 VAD OVI SEUR 24 ESTANDAR 989105 472013610504 A 2.25 / 2018-12-05 VAD MAD SEUR.PERIOD.EJECUC.:15 DIAS"/>
        <s v="RESMAS PARA CARTEL ALCOHOLEMIA"/>
        <s v="RESMAS PARA REALIZACION PARTES DE SERVICIO POLICIA MUNICIPAL."/>
        <s v="REPARACION EMISORA VEHICULO E3462BGW Sº LIMPIEZA, PLAZO EJECUCION UN DIA"/>
        <s v="Alquiler y montaje de Equipos Audiovisuales &quot;&quot;Manifestación en defensa del Sistema SANITARIO PUBLICO 26/01/2019"/>
        <s v="TRABAJOS REALIZADOS  EN CAMION MATRICULA  2941 CBL, PLAZO EJECUCION UN DIA"/>
        <s v="REPARACIÓN PULSADOR ALARMA CONTRAINCENDIOS Sº LIMPIEZA C/TOPACIO, PLAZO EJEUCIÓN UN DIA"/>
        <s v="COLOCACION ANTENA EMISORA VEHICULO 4976HSK, PLAZO EJECUCION UN DIA"/>
        <s v="DESENGARANTE LIMPIEZA VEHICULOS, PLAZO EJECUCION UN DIA"/>
        <s v="MANTENIMIENTO, REPARACIONES CARPINTERIA DEL CPM DELICIASY FRAY LUIS-DURACION 1 DIA"/>
        <s v="SACOS URE EN GRANO PARA LIMPIEZA VIARIA, PLAZO EJECUCION UN DIA"/>
        <s v="REPARACION DE PINTURA EN VESTUARIO EN Pº JARDIN BOTANICO DE LIMPIEZA VIARIA, PLAZO EJECUCION UN DIA"/>
        <s v="CONTROL DE MATERIALES MES ENERO, INFRAESTRUCTURAS SISTEMAS DE VIALIDAD INVERNAL, PLAZO EJECUCION UN DIA"/>
        <s v="REPUESTOS REPARACION VEHIUCLO LIMPIEZA VIARIA, PLAZO EJECUCION UN DIA"/>
        <s v="M. tuberia poliuretano c/ espiral acero LIMPIEZA VIARIA, PLAZO EJECUCION UN DIA"/>
        <s v="SUMINISTRO DE 25,320 TM. SAL MARINA A GARNEL PARA SILO VILAIDAD INVERNAL, PLAZO EJECUCIÓN UN DIA"/>
        <s v="RUEDAS COMPLETAS PARA REPARACION CARROS BARRIDO DE LIMPIEZA VIARIA, PLAZO EJECUCION UN DIA"/>
        <s v="PERNO DE ROTACION PARA TAPA 660/770 LT REPARACION CONTENEDORES Sº LIMPIEZA, PALZO EJECUCION UN DIA"/>
        <s v="LAVADO VEHICULO 0634-DHJ. Plazo ejec. 1 día."/>
        <s v="MANTENIMIENTO DE DUMPER. Plazo ejec. 1 día."/>
        <s v="AD BLUE VEHICULOS SERVICIO LIMPIEZA, PLAZO EJECUCION UN DIA"/>
        <s v="AD BLUE VEHICULOS Sº LIMPIEZA 11-1-19, PLAZO EJECUCION UN DIA"/>
        <s v="AD BLUE VEHICULOSA Sº LIMPIEZA 21-1-19, PLAZO EJECUCION UN DIA"/>
        <s v="COLCACIÓN EQUIPO AIRE EN GARITA DE VIGILANCIA C/ TOPACIO, PLAZO EJECUCION UN DIA"/>
        <s v="COLOCACION EXTINTOS EN PUNTO LIMPIO CABILDO SUR, PLAZO EJECUCION UN DIA"/>
        <s v="BOBINAS PAPEL EXPENDEDOR TICKETS EQUIPO GASOIL Sº LIMPIEZA, PLAZO EJECUCION UN DIA"/>
        <s v="RESMAS, IMPRESOS PARA SERVICIO LIMPIEZA, PLAZO EJECUCION UN DIA"/>
        <s v="2 ENCUADERNACION A3 PLANOS COLOR , 1 CARTON PLUMA IMPRESO Y ADHESIVOS DOS CARAS"/>
        <s v="MAXTOR 2.5&quot;&quot; 2TB USB 3.0 N/S NM15FHEB -MATERIALES PARA ORDENADOR."/>
        <s v="F-612. JOSE MANUEL CIMAS ORDUÑA.PERSIANA VENECIANA PARA CEAS DELICIAS. DURACION 1 DIA"/>
        <s v="MATERIALES DE CONSTRUCCION -ARENA PARA PARQUES -."/>
        <s v="F-738. JOSE MANUEL CIMAS  ORDUÑA. PERSIANA VENECIANA PARA CEAS CANTERAC. DURACION 1 DIA"/>
        <s v="MANTENIMIENTO PREVENTIVO Y SERVICIO MANTENIMIENTO CORRECTIVO AÑO 2019, CALDERA BIOMASA"/>
        <s v="OBRA / SERVICIO: LDR - CONTROL AMBIENTAL / 16 DE ENERO AL 18 DE FEBRERO DE 2.019 / CAMINO CABILDO Prox"/>
        <s v="GUANTES, ALGODON, ETC...."/>
        <s v="2019-01-16 MAD VAD SEUR 24 ESTANDAR 7208910 TECNATOM S.A.   1 30.000 S 1.90 / 2019-01-23 MAD VAD SEUR 24 ESTANDAR 786334"/>
        <s v="F-458.VATEC VALLADOLID ASIST. TECNICA. ANALISIS COMBUST, JUNTA TAPA, VALVULA INVERSORA, MANO DE OBRA, CTRO. OCUP. 1 DIA"/>
        <s v="TRANSPORTE DE SAL DE ANTIGUAS INSTALACIONES CALLE MIESES A LAS NUEVAS INSTALACIONES DEL SERVICIO DE LIMPIEZA, PLAZO EJEC"/>
        <s v="REVSIÓN ANUAL JUEGO 4 COLUMNAS ELEVADORAS VEHCIULOS PARA TALLER Sº LIMPIEZA, PLAZO EJECUCION UN DIA"/>
        <s v="ALQUILER DE RODILLO MANUAL Y RODILLO MIXTO PARA CAMPA PINGUINOS- FECHA 08/01/19 HASTA 10/01/19"/>
        <s v="TRANSPORTE BARREDORA AVERIADA E7334BDK EN DOMINGO AL PARQUE Sº LIMPIEZA, PLAZO EJECUCION UN DIA"/>
        <s v="Servicios de hosting anual revalladolid.es 2019 / Renovación o compra de dominio revalladolid.es 2019"/>
        <s v="REPUESTOS PARA REPARACIONES VEHICULOS LIMPIEZA VIARIA, PLAZO EJECUCION UN DIA"/>
        <s v="CUBIERTAS RECAUCHUTADAS DE VEHICULOS DEL SERVICIO DE LIMPIEZA, PLAZO EJECUCION UN DIA"/>
        <s v="REPUESTOS HIDRÁULICOS PARA REPARACIONES DE VEHICULOS Sº LIMPIEZA, PLAZO EJECUCION UN DIA"/>
        <s v="SUSTITUCIÓN DE 2 FOCOS LEDS AZUL LD116 ADV Y 2 SOPORTES ORIENTABLES LD116-SWB EN VEHÍCULOS SERVICIO EXTINCIÓN INCENDIOS."/>
        <s v="TRABAJO INSPECCION RED DE SANEAMIENTO PARA LIMPIEZA DE ARQUETAS  DEL CPM DELICIAS- DURACION 1 DIA"/>
        <s v="REPARACION HERRAMIENTA (SIERRA) DE CENTRO MANTENIMIENTO  (*MANT.)"/>
        <s v="27/09/2018 BUS 24 PLAZAS REVENGA DE CAMPOS / PROGRAMA MIXTO DE FORMACION Y EMPLEO / CURSO BARRIO ESPAÑA II Nº 47/00009/2"/>
        <s v="REPARACIÓN PINCHAZO RUEDA VEHÍCULO POLICÍA."/>
        <s v="SUMINISTRO BOMBA GASOIL RECICLADA PARA POLICÍA."/>
        <s v="1 ENVASE DE PARCHES CPR DPAZ, 1 VITRINA HOMOLOGADA AIVIA, 15 MANTAS TERMICAS PLATA-ORO. SERVICIO DE EXTINCIÓN INCENDIOS."/>
        <s v="MANTENIMIENTO REPARACIONES DEL CPM SELICIAS, Z. SUR Y FRAY LUIS -DURACION 1 DIA"/>
        <s v="MATERIALES DE PINTURA PARA SERVICIO DE POLICIA MUNICIPAL"/>
        <s v="MATERIAL  DE PINTURA PARA SERVICIO DE POLICIA MUNICIPAL-JEFATURA LA VITORIA."/>
        <s v="SUSCRIPCION Nº 798 - Periodico EL NORTE DE CASTILLA - PERIODO: 01/01/19-31/12/19 .MEDIOS DE COMUNICACIÓN"/>
        <s v="SUSCRIPCION Nº 802 PERIÓDICO EL NORTE DE CASTILLA EDICION VALLADOLID AÑO 2019. GABINETE DE PRENSA"/>
        <s v="MATERIALES DE PINTURA EMPLEADOS POR CENTRO DE MANTENIMIENTO DE EDIFICIOS PARA EL SERVICIO DE EXTINCIÓN DE INCENDIOS."/>
        <s v="10 JUNTAS PLANAS NBR 52x74,5x4. SERVICIO DE EXTINCION DE INCENDIOS"/>
        <s v="SUMINISTRO DE OXÍGENO MEDICINAL - X2S 200.0B PARA EL SERVICIO DE EXTINCIÓN DE INCENDIOS."/>
        <s v="SUMINISTRO DE 600 LITROS DE ESPUMÓGENO BIO T3. SERVICIO DE EXTINCIÓN DE INCENDIOS."/>
        <s v="SUMINISTRO DE OXÍGENO MEDICINAL - X2S 200.0B. SERVICIO DE EXTINCIÓN DE INCENDIOS."/>
        <s v="SUSTITUCIÓN DE 1 SENSOR CAT EX 125 Y 1 SENSOR XXS O2. SERVICIO DE EXTINCIÓN DE INCENDIOS."/>
        <s v="TRABAJOS DE COSTURA EN PRENDAS DE VESTUARIO DEL SERVICIO DE EXTINCIÓN DE INCENDIOS."/>
        <s v="1 JUEGO ENCHUFES AIRE, RACORES Y MANGUERA Y 1 MANOMETRO PANEL D.63 A 60 BARS. SERVICIO DE EXTINCIÓN DE INCENDIOS."/>
        <s v="CIRCUITO CODIFICACION ENTIDADES FINANCIERAS  MODALIDAD CD-ROM AÑO 2019 2 CD ROM SEMESTRAL"/>
        <s v="SUMINISTRO STOR ENROLLABLE PARA OFICINA EN EDIF. SANTA ANA  (*MANTENIMIENTO)"/>
        <s v="BOTA HAYA -S2-"/>
        <s v="ALQUILER ESPACIO PATIO HERRERIANO DIA 18/12/2018"/>
        <s v="LONAS DE MALLA PARA PARQUES Y JARDINES. Plazo ejec. 1 día."/>
        <s v="SELLO ELECTRONICO NIVEL MEDIO (PSC) SW 3 AÑOS"/>
        <s v="CAMBIO DE NEUMATICOS, PARQUES Y JARDINES. Plazo ejec. 1 día."/>
        <s v="SUMINISTRO FOLIOS A4 DE COLORES."/>
        <s v="MILLAR BOLSAS KRAFT PARA COSTES DE PERSONAL, FAC. 133 DE 11/02/2019. (mjsi)"/>
        <s v="SERVICIO DE VALORACION PSICOTECNICA DE ASPIRANTES A PLAZAS DE AGENTE DE POLICIA LOCAL, fac. de 7-2-2019. (mjsi)."/>
        <s v="ABONO DE CONTROL TECNICO DE LAS PRUEBAS FISICAS PARA LAS OPOSICIONES DE 5 PLAZAS DE BOMBEROS, FAC. DE 17/01/2019. (mjsi)"/>
        <s v="ABONO CONTROL TECNICO DE LAS PRUEBAS FISICAS PARA LAS OPOSICIONES DE 8 PLAZAS DE POLICIA MUNICIPAL. FAC. 17/01/2019. (m"/>
        <s v="OTROS GASTOS DIVERSOS  (*MANTENIMIENTO)"/>
        <s v="OTROS GASTOS DIVERSOS (*MANTENIMIENTO)"/>
        <s v="BALASTO PH HF-PI 1 28/35/49/80 TL5 EII (resistencias tubos fluorescentes CDIT)"/>
        <s v="SERVICIO GRUA EN AVDA DE GIJON EN LA SUBIDA AL VERTEDERO VEHICULO AVERIADO 0848BVS, PLAZO EJECUCION UN DIA"/>
        <s v="F-798. DITELVA VALLADOLID, S.L. TIMBRE PARA VIVIENDA C/MISERICORDIA. DURACION 1 DIA"/>
        <s v="F-621. FONTCLYMA. CAMBIO DE REGULADOR DE GAS , PRUEBAS DE COMPROBACION EN C/ ORIOL 7 BAJO F. DURACION 1 DIA"/>
        <s v="F-810. FONTCLYMA. ASISTENCIA VIVIENDA PARA ALTA DE GAS  EN C/ORIOL 7 BAJO F. DURACION 1 DIA"/>
        <s v="F-811. FONTCLYMA. CAMBIO VALVULA SEGURIDAD 1/2 PARA CALEFACCION Y PURGADOR AUTOMATIVO EN C/ORIOL 7 BAJ F. DURACION 1 DIA"/>
        <s v="F-1141.EL NORTE DE CASTILLA, S.A. SUSCRIPCION: 32441. VARIOS CEAS/COMEDOR. PERIODO 2019"/>
        <s v="POSTE SEPARADOR CROMADO, DOS UNIDADES ( CPM ZONA ESTE  )DURACION 1 DIA"/>
        <s v="ALQUILER DE RODILLO MIXTO PARA JARDINES. Plazo ejec. 1 día."/>
        <s v="KIT DE AGUA DE TRES MESES"/>
        <s v="TUBO REPARACION VEHICULO 2688 FXK DEL SERVICIO DE LIMPIEZA, PLAZO EJECUCION UN DIA"/>
        <s v="DESATASCO DE ARQUETAS EL 04/02/19 EN JOSE CANTALAPIEDRA 1 .PLAZO EJECUCION UN DIA"/>
        <s v="DESATASCO TUBERIA  GENERAL SANEAMIENTO EL DIA 17/01/2019 EN CENTRO  DE FORMACION PARA EL EMPLEO JACINTO BENAVENTE"/>
        <s v="COPIAS Y ENCUADERNACIONES DEL MANUAL  DEL CPM SAN JUAN- DURACION 1 DIA"/>
        <s v="CAJA 2000UDS BOLSA LARGA EMBOLSADORA PARAGUAS SIMPLE PARA CADA CPM- DURACION 1 DIA"/>
        <s v="AD BLUE (ADITIVO GASOIL) PARA VEHCIULOS Sº LIMPIEZA, PLAZO EJECUCION UN DIA"/>
        <s v="MANTENIMIENTO, MATERIAL DE PINTURAS PARA CENTRO DE PERSONAS MAYORESDELICIAS Y HUERTA DEL REY- DURACION 1 DIA"/>
        <s v="MANTENIMIENTO, REPARACION ADAPTADOR EN CPM ZONA SUR-DURACION 1 DIA"/>
        <s v="COPIAS MAQUINA DCF72434 IRC-2380I CANON IRC-2380I UBICADA EN SAN BENITO  DESP 29 FECHA  DEL 07-11-18 A 11/02/19"/>
        <s v="GRABACIÓN ASAMBLEA VECINAL BARRIO LA OVERUELA"/>
        <s v="VÁLVULA BY-PASS REPARACION VEHICULO 5461BZY DEL Sº LIMPIEZA"/>
        <s v="ACTUACION CC J M LUELMO EN MENUDO FIN DE SEMANA"/>
        <s v="GRUA TRASLADO BARREDORA AVERIADA E3814BDK -C/ MANUEL SILVELA  5-PARQUE, PLAZO EJECUCION UN DIA"/>
        <s v="SELLANTE PLACAS"/>
        <s v="REPARACION MOTOR Y MANDO EN SOMIER ELECTRICO DEL SERVICIO DE AYUDA A DOMICILIO DE INICIATIVAS SOCIALES-DURACI 1 DIA"/>
        <s v="MATERIAL DE FERRETERIA PARA REPARACIONES DIVERSAS"/>
        <s v="SUSCRIPCION: 30911 - PRODUCTO: EL NORTE DE CASTILLA - TODO EL AÑO 2019"/>
        <s v="GASTO AUTOPISTA VEHÍCULOS VIAJES OFICIALES ENERO-2019, R.I."/>
        <s v="REPARACIÓN DE 1 SENSOR XXS HCN 0-50 Y 1 SENSOR NH3 0-300. SERVICIO DE EXTINCIÓN DE INCENDIOS."/>
        <s v="SUSTITUCIÓN DE ROTATIVOS DE COLOR AMARILLO POR OTROS DE COLOR AZUL EN 2 VEHÍCULOS DEL SERVICIO DE EXTINCIÓN DE INCENDIOS"/>
        <s v="3 VENTILADORES 12 X 12 220V. SERVICIO DE EXTINCIÓN DE INCENDIOS."/>
        <s v="GASTOS DE ALOJAMIENTO SR. ALCALDE"/>
        <s v="SUMINISTRO DE VARIOS PRODUCTOS DE LIMPIEZA PARA EL SERVICIO DE EXTINCIÓN DE INCENDIOS."/>
        <s v="SUMINISTRO DE 78,01 LITROS DE ADBLUE GRANEL PARA VEHÍCULOS DEL SERVICIO DE EXTINCIÓN DE INCENDIOS."/>
        <s v="SERVICIOS AUXILIARES DE ESTÉTICA LOTE Nº 4 EXPEDEINTE SESS 49/17 DEL  CENTRO DE FORMACION PARA EL EMPLEO."/>
        <s v="LLAVE TRIANGULAR 13 MM. PARA DESMONTAR LOS HITOS"/>
        <s v="ALQUILER MAQUINARIA ( ALQUILER RODILLO )"/>
        <s v="ALQUILER VALLA MALLAZO 3500X2000 + PIE HORMIGON / PORTES ENTREGA / PORTES RETIRADA-MES FEBRERO -P.E. 20 DIAS-"/>
        <s v="VENTA FERRETERIA ( MATERIAL FERRETERIA  )"/>
        <s v="CAMBIO CONTENEDOR PARQUE C/SEMENTERA"/>
        <s v="MANTENIMIENTO, SUSTITUCION LAMPARAS  VEHICULO 4250KFK"/>
        <s v="ROTULACION TOYOTA 4250 KFK"/>
        <s v="REPUESTOS REPARACIONES VEHICULO Sº LIMPIEZA, PLAZO EJECUCION UN DIA"/>
        <s v="SUMINISTRO AD BLUE VEHCIULOS Sº LIMPIEZA, PLAZO EJECUCION UN DIA"/>
        <s v="REPUESTOS PARA REPARACION CONTENEDORES, PLAZO EJECUCION UN DIA"/>
        <s v="PDF XChange Editor - 30 (25+5) Users Pack / Incluye un año de actualizaciones y mantenimientos"/>
        <s v="190236 ( MARCAPAGINAS Y CARTELES ) XXVII OLIMPIADA PROVINCIAL DE MATEMATICAS"/>
        <s v="PINTURA PARA PARQUES Y JARDINES. Plazo ejec. 1 día."/>
        <s v="ARTICULOS DE LIMPIEZA. Plazo ejec. 1 día."/>
        <s v="REPARACION DE NEUMATICOS. Plazo ejec. 1 día."/>
        <s v="TRABAJOS DE LIMPIEZA DE FOSA SEPTICA. Plazo ejec. 1 día."/>
        <s v="REPARACIÓN DE 1 SENSOR XXS O2 0-25% Vol DRAGER X-AM 2500 EX,O2,CO,H. SERVICIO DE EXTINCIÓN DE INCENDIOS."/>
        <s v="REPARACIÓN DE SENSOR FINAL DE CARRERA DE TRAMOS DE MÁQUINA AUTOESCALA AEA-10. SERVICIO DE EXTINCIÓN DE INCENDIOS."/>
        <s v="REPARACIÓN DE 1 PROTECTOR-SOPORTE PILOTO MÁQUINA AUTOESCALA AEA-10 Y PRESILLAS CIERRE.SERVICIO DE EXTINCIÓN DE INCENDIOS"/>
        <s v="RECOGER CONTENEDOR DE 30 M3 DEL CTR DE VALLADOLID Y TRANSPORTARLO A CALLE TOPACIO"/>
        <s v="RESMAS IMPRESOS PARA GESTION DE INGRESOS (impresos solicitud exención por minusvalía  IVTM)"/>
        <s v="ESCALERA PARA SECRETARIA EJECUTIVA DE SERVICIOS SOCIALES"/>
        <s v="F-713.CALIDAD DE AMBIENTE, S.L. ALQUILER 3 CALEFACTORES DURANTE 5 DIAS EN EL CENTRO OCUPACIONAL, S/PRESUPUESTO P-2416/18"/>
        <s v="F-1401. SEGOPI S.L. MATERIAL DE PINTURA PARA C/VINOS DE RUEDA 22. DURACION 1 DÍA"/>
        <s v="F-1724. DISTRIBUCION DE PAPEL CASTILLA Y LEON, S.A.GRAFICA SYMBOL CARD.MEMORIA INTERV.SOC. JUNIO2015-JUNIO2019. DUR.1DIA"/>
        <s v="LIMPIEZAS FOSA SEPTICA EN VESTUARIO ZONA LAS MORERAS, PLAZO EJECUCION UN DIA"/>
        <s v="REPARACION PUERTA ACCESO NAVE PARQUE VEHICULOS, PALZO EJECUCION UN DIA"/>
        <s v="INSTALACION LUMINARIAS EN NAVE PARKING VEHICULOS C/TOPACIO Sº LIMPIEZA, PLAZO EJECUCION UN DIA"/>
        <s v="REPARACIONES PIEZAS Y REPUESTOS PARA REPARACIONES HIDRÁULICAS VEHICULLOS Sº LIMPIEZA, PLAZO EJECUCION UN DIA"/>
        <s v="INSERCION PUBLICITARIA EN REVISTA MAS TRIBUNA Nº7. PROYECCION TURISMO DE LA REGION DE CASTILLA. ENERO 2019"/>
        <s v="F-1994. SERVICIOS DE LIMPIEZA Y SERV.DE ASISTENCIA, S.L.U.LIMPIEZA/DESINFECCION/CONTENEDOR , VIV.PL.CHURRERIA 7.DUR.1DIA"/>
        <s v="CUOTA ANUAL MANTENIMIENTO 2019 Exp. LE/870"/>
        <s v="MEDIO AMBIENTE / OBRA/SERVICIO: / L.D.R. - CONTROL AMBIENTAL / 8 FEBRERO AL 09 ABRIL 2019 / PSO.OBREGON  año 2019"/>
        <s v="BATERIA AURICULAR INALAMBRICO Plantronics CS540/Sección de Atención al contribuyente"/>
        <s v="AMPLIACION DE SEGURO PARA LA CARGA DE CONTENEDOR EN Cº CABILDO, TRASLADO A Cº OBREGON Y DESCARGA."/>
        <s v="GC-Filter,Triple  (O2/Moisture/Charcoal) carrier gas purifie AV19-01740"/>
        <s v="ACUERDO MARCO. REPARACION DE MAQUINARIA."/>
        <s v="Calibración de  termómetro digital TP-004  nº certificado: 20529    Presupuesto: PR212190201"/>
        <s v="KIT MANTENIMIENTO HP 4250-4350 - RM1-1083 - Q5422A / MANO DE OBRA DE REPARACION A DOMICILIO"/>
        <s v="F-1831. VALLAPAPEL, S.L. CARTULINAS SUPRA AMARILLA PARA CEAS. DURACION 1 DIA"/>
        <s v="BOBINAS PAPEL TALLER, PLAZO EJECUCION UN DIA"/>
        <s v="F-1665. CADIELSA VALLADOLID, S.L.U. INTERRUP SE U3.201.18 Ancho. CENTRO OCUPACIONAL. DURACION 1 DIA"/>
        <s v="GRUA TRASLADO SALIDA URBANA BARREDORA AVERIADA E4762BFT  C/ GAMAZO-PARQUE, PLAZO EJECUCION UN DIA"/>
        <s v="F-1795. BETTINA ALEXANDRA. DISEÑO Y MAQUET. LIBRO 40 PAGINAS.ADAPTACION TEXTOS A LENGUAJE COLOQUIAL. MEMORIA 2015-2019"/>
        <s v="TONERES IMPRESORA PERRERA MUNICIPAL-CAMINO VIEJO SIMANCAS 2,5 - P.E. 1 DIA-"/>
        <s v="GARRAFA 19 LITROS DE AGUA , BONO MENSUAL."/>
        <s v="DOS RADIO CD USB PARA EL  CPM HUERTA DEL REY- DURACION 1 DIA"/>
        <s v="COPIAS COLOR Y BLANCO-NEGRO MAQUINA FOTOCOPIADORA KYOCERA TASKALFA 2552.  (*MANTENIMIENTO)"/>
        <s v="INSPECCIÓN OBLIGATORIA DEL    ASCENSORES  CENTRO PERSONAS MAYORES FRAY LUIS DE LEON- DURACION 1 DIA"/>
        <s v="HORMIGON PARA DIVERSAS VIVIENDAS."/>
        <s v="SUSTITUCION DE REGULADOR DE GAS EN CENTRO DE FORMACION JACINTO BENAVENTE, SEGUN PRESUPUESTO DURACION 1 DIA"/>
        <s v="OTROS SUMINISTROS DE MATERIAL PARA TRABAJOS IMPRENTA: COLA AUTOSEPARADORA"/>
        <s v="MANTENIMIIENTO MAQUINARIA IMPRENTA: TAPON CIEGO, MANGUITO UNION y MANGUITO"/>
        <s v="SUMINISTRO DE GUANTE NITRILO LARGO 33 C.E. T.9 PARA PERSONAL IMPRENTA"/>
        <s v="Suministro y puesta en marcha de Certificado SSL para la web de info (Área) durante 1 año )"/>
        <s v="SUMINISTROS -TAPA -ETC PARA SALUD Y CONSUMO -P.E. 1 DIA-"/>
        <s v="MATERIAL PINTURA  PARA EL  PROGRAMA MIXTO FORM.Y EMP. CURSO PINTURA EXPED.47/0028/2018 ) DURACION 1 DIA"/>
        <s v="INFORMACION REGISTRO Y GESTION DE PADRON / PUERTA PLANA 2030*825*35 / CABALLETE FUERTE"/>
        <s v="LAVADO VEHICULO 7254-GWW."/>
        <s v="BILLETE TREN CONCEJAL MARÍA SÁNCHEZ"/>
        <s v="BILLETE DE TREN IDA Y VUELTA VALLADOLID MADRID EL DIA 07/02/2019 DE ANDRES PASAJEROS HERGUEDAS, PLAZO EJECUCION UN DIA"/>
        <s v="COLOCAR 2 PARCHES EN PANTALONES DE INTERVENCIÓN DEL SERVICIO DE EXTINCIÓN DE INCENDIOS."/>
        <s v="CARPETAS SYMBOL FREELIFE GLOSS 300GR.  ( FSC MIX CREDIT CU-COC-815818   OT FIBEST MERCANCÍA ENTREGADA EN IMPRENTA MUNIC."/>
        <s v="REPARACIÓN DE URGENCIA REALIZADA EN PUERTA POLICIA MUNICIPAL DISTRITO IV."/>
        <s v="CARTELES SYMBOL FREELIFE GLOSS 130GR. 52x70 R.M. 23.66 KG. MATERIAL ENTREGADO EN LA IMPRENTA MUNICIPAL"/>
        <s v="GASTOS DE GESTIÓN DE INSPECCIÓN PERIÓDICA DE IRI DE LA EMPRESA DISTRIBUIDORA, COLEGIO FCO. PINO."/>
        <s v="GASTOS ATENCIONES PROTOCOLARIAS ACTO HIJA PREDILECTA VERÓNICA CASADO, 2019 R.I."/>
        <s v="MATERIAL IMPRENTA FOLLETO CONDE ANSÚREZ"/>
        <s v="SUMINISTRO LINTERNA Y CASCOS (INVENTARIO BIENES CULTURALES)"/>
        <s v="REALIZACIÓN DE ANALISIS A TRS FUNCIONARIOS DE POLICÍA PARA EL TITULO DE PILOTO DE DRONES."/>
        <s v="CARTAS ASAMBLEA VECINAL PAJARILLOS. Tamaño A4, impresas a 2/0 tintas en papel interior de 90 grs. Offset"/>
        <s v="GRABACIÓN ASAMBLEA VECINAL BARRIO LA PILARICA 26 DE FEBRERO DE 2019"/>
        <s v="RESMAS PARA IMPRESOS ENCARGADOS A IMPRENTA MUNICIPAL PARA POLICIA."/>
        <s v="TREN: Localizador: LC: MMFEV4| -VIAJE MADRID VALLADOLID IDA Y VUELTA DIA 30/01/2019 DE LUIS LUCIDO"/>
        <s v="BILLETE TREN SR.ALCALDE"/>
        <s v="SUMINISTRO DE DIVERSOS ARTÍCULOS DE PROPAGANDA CON MOTIVO DE DÍA PATRÓN DE BOMBEROS. SERVICIO DE EXTINCIÓN DE INCENDIOS."/>
        <s v="PORTES 2019-02-19 MAD VAD SEUR 24 ESTANDAR 216085 REPUESTOS TRANSDIESEL S.L., PLAZO EJECUCION UN DIA"/>
        <s v="10 SILBATOS FOX40, 2 TUBOS DE RESCATE-GUARD-ROJO 1M Y PORTES. SERVICIO DE EXTINCIÓN DE INCENDIOS."/>
        <s v="A3 IMPRESOS  EN VINILO DE CORTE BLANCO PARA EXTERIOR DEL CENTRO FRAY LUIS DE LEON- DURACION 1 DIA"/>
        <s v="BILLETE TREN ALCALDE"/>
        <s v="REPUESTOS REPARACION BARREDORAS LIMPIEZA VIARIA, PLAZO EJECUCION UN DIA"/>
        <s v="SERVICIO DE GESTIÓN DE BILLETE DE MONICA ALARIO PARA LA JORNADA &quot;&quot;MENORES: SEXUALIDAD, PORNOGRAFÍA Y REDES&quot;&quot;. 1 DIA."/>
        <s v="|TREN: REN- 7181600951295- RENFE|Localizador: LC: JDBTB6|Fec. Emision: 09/01/2019|Nro. Autorizacion: 00|14/01/2019 VALLA"/>
        <s v="|TREN: REN- 7181600951287- RENFE|Localizador: LC: JDBTB6|Fec. Emision: 09/01/2019|Nro. Autorizacion: 00|14/01/2019 VALLA"/>
        <s v="Desengrasante concentrado carrocerias, G-25 Lts LAVADO VEHICULOS SºLIMPIEZA, PLAZO EJECUCION UN DIA"/>
        <s v="PERCHA MADERA 330 UNIDADES PARA EL CPM ARCA 60,HUERTA 30, Z.SUR 60, DELIC 120, PUENTE 60-DURACION 1 DIA"/>
        <s v="BILLETE TREN ANA REDONDO"/>
        <s v="Cuaderno A5. Encuadernación rústica fresada de 48 pg 24 hojas en  BLANCO grabado a todo color  en portada y contraportad"/>
        <s v="PRODUCTOS LIMPIEZA PARA TALLER REPARACION VEHÍCULOS POLICIA"/>
        <s v="MATERIAL SUSTITUIDO POR DETERIORO."/>
        <s v="CENTRO DE PERSONAS MAYORES &quot;&quot;ZONA ESTE&quot;&quot;.  TRABAJOS DE LIMPIEZA DE SEPARADOR DE GRASAS Y DE COLECTORES. DURACION 1 DIA"/>
        <s v="REGALOS PATRÓN DE BOMBEROS 2019. SERVICIO DE EXTINCIÓN DE INCENDIOS."/>
        <s v="ALQUILER MENSUAL 1 FUENTE DE AGUA EN PLAZA MAYOR, 1, Periodo del 05/12/18 al 04/01/2019"/>
        <s v="MATERIALES MANTENIMIENTO, REPARACIONES DE PINTURA PAREDES Y SUELO CENTRO  DE PERSONAS MAYORES DELICIAS- DURACION 1 DIA."/>
        <s v="10 JUEGOS PROTECTORES AUDITIVOS CASCO, 10 SOPORTES PANTALLA CASCO, 10 PANTALLAS MALLA NYLON PARA CASCO. S.E.I.S. Y  P.C."/>
        <s v="MANTENIMIENTO, REPARACIONES M2.TRAS.HAYA TARIMA P.BR. 3,2 mm/DEL CPM FRAY LUIS DE LEON- DURACION 1 DIA"/>
        <s v="LIMPIEZA Y DESINFECCIÓN URGENTE  ( RENAULT SCENIC 6234JKP ) / OZONO"/>
        <s v="MERCANCIA SERVIDA EN IMPRENTA MUNICIPAL: 3 RESMAS DE RECORTABLES CAMIÓN BOMBEROS. SERVICIO DE EXTINCIÓN DE INCENDIOS."/>
        <s v="SPRAY SEGOPI ROJO MARCAJE ( POLICIA MUNICIPAL )"/>
        <s v="REPUESTOS REPARACION SUELO CAJA FURGONETA 3855GLG SERV LIMPIEZA VIARIA, PLAZO EJECUCION UN DIA"/>
        <s v="PINTURA PARA CENTRO JOVEN"/>
        <s v="COLEGIOS VALLADOLID - MANTENIMIENTO CORRECTIVO Y TRABAJOS REALIZADOS A MAYORES DEL CONTRATO: / REVISION DE EXTINTORES"/>
        <s v="F-1171. EULEN S.A. LIMPIEZA DE CRISTALES EN CENTRO OCUPACIONAL. ENERO 2019"/>
        <s v="SYMBOL FREELIFE GLOSS 130GR. 52x70 R.M. 23.66 KG. ( FSC MIX CREDIT CU-COC-815818   OT: CARPETAS Y DÍPTICOS DÍA DE LA POE"/>
        <s v="DISEÑO Y MAQUETACION DE DIPTICO CERTAMEN DE COMIC EDAD MEDIA LA EPOCA DEL CONDE ANSUREZ ( DISEÑO PARA DIPTICO CERTAMEN D"/>
        <s v="Mueble Lookeo ( Concebido para espacios pequeños, el mueble cambiador mural lookéo permite tener al alcance de la mano u"/>
        <s v="BALASTO  ELT BE226-TC5 (TC-D/T) 220-240V / PORTALAMPARAS FENOP 4980 GU10 CERAM. C/CAB / LAMPARA LED PH COREPROLED 5W36º"/>
        <s v="ACUERDO MARCO, REPARACION DE MAQUINARIA."/>
        <s v="E.I. EL TOBOGAN: / SERVICIO DE ASISTENCIA TECNICA POR AVISO DE AVERIA O ALARMA: AVISO DE AVERIA DE FALLO DE RED PORQUE S"/>
        <s v="E.I. CABALLITO BLANCO: / SERVICIO DE ASISTENCIA TECNICA POR AVISO DE AVERIA O ALARMA: SE REARMAN LOS PULSADORES, SE CONE"/>
        <s v="GASTOS DE ANULACIÓN BILLETE TREN LUIS VÉLEZ"/>
        <s v="DISEÑO Y MAQUETACION DE FOLLETO Y CARTEL PARA ESCUELAS INFANTILES MUNICIPALES ( DISEÑO DE FOLLETO, CARTEL E IMPRESION DE"/>
        <s v="PERSIANA VENECIANA  PARA MAFALTA Y GUILLE"/>
        <s v="REPARACION EN EL CPM RIO ESGUEVA, Sustitución de centralita y sensores SEINTRON en mal estado- DURACION 1 DIA"/>
        <s v="Z6QTB1BG90001CN Modelo: SS-CLX-9201NA-SAMSUNG CLX-9201NA MULTIF. COLOR A3 ID: 2502 Datos inst.: Calle . San Benito VALLA"/>
        <s v="Z6QTB1BG90001CN Modelo: SS-CLX-9201NA-SAMSUNG CLX-9201NA . COLOR A3 ID: 2502 ubicada : Calle . San Benito 1 puert 15-17"/>
        <s v="Prestación del servicio público de regulación del estacionamiento de vehículos en la vía pública de la ciudad de Vallado"/>
        <s v="INVENTARIO DE AMIANTO EN 59 EDIFICIOS PUBLICOS DE VALLADOLID. PROPIEDAD DEL AYUNTAMIENTO DE VALLADOLID"/>
        <s v="REPARACION DE MAQUINARIA."/>
        <s v="GASTOS DE INSPECCIÓN PERIODICA DE IRI GAS NATURAL  FECHA 12/12/2018 HASTA 14/12/2018  PORTERIA JORGE GUILLEN"/>
        <s v="INSPECCIÓN PERIODICA DE IRI DE GAS NATURAL  FECHA 12/12/2018 HASTA 13/12/2018 CP ROSA CHACEL"/>
        <s v="INSPECCIÓN PERIODICA DE IRI DE GAS NATURAL  FECHA 12/12/2018 HASTA 14/12/2018 COMEDOR ROSA CHACEL"/>
        <s v="TRABAJOS  REALIZADOS EN PROGRAMACION, GESTION Y REALIZACION DE TALLERES ESCOLARES DE CONSUMO EN LA ESCUELA"/>
        <s v="ACUERDO MARCO: SUMINISTROS REPARACION BARREDORAS DE LIMPIEZA VIARIA"/>
        <s v="MATERIAL VARIO CONSTRUCCION PARA COLEGIO ENTRE RÍOS"/>
        <s v="ACUERDO MARCO: LUBRICANTES PARA MOTORES VEHICULOS SERVICIO DE LIMPIEZA"/>
        <s v="ACUERDO MARCO, RESPUESTOS PARA MAQUINARIA."/>
        <s v="ACUERDO MARCO: REPUESTOS PARA REPARACION VEHICULOS DEL Sº DE LIMPIEZA"/>
        <s v="MATERIALES VARIOS PARA DIFERENTES COLEGIOS"/>
        <s v="ACUERDO MARCO: REPUESTOS PARA REPARACIONES DE VEHICULOS DEL Sº DE LIMPIEZA"/>
        <s v="ACUERDO MARCO: REPUESTOS PARA REPARACIONES VEHICULOS Sº LIMPIEZA"/>
        <s v="SUSCRIPCIONES DIARIO ABC PARA BIBLIOTECAS AÑO 2019"/>
        <s v="LLAVES, FELPUDOS, ETC PARA COLEGIOS PUBLICOS"/>
        <s v="Servicio mantenimiento equipo Ps. Hospital Militar (G. Morato), 11BIS durante el período 01/01/19 al 31/12/19."/>
        <s v="ACUERDO MARCO: REPUESTOS PARA REPARACIONES VEHCIULOS Sº LIMPIEZA"/>
        <s v="ACUERDO MARCO: PIEZA REPUESTO REPARCIONES VEHICULOS Sº LIMPIEZA"/>
        <s v="OTROS SUMINISTROS EN FEBRERO PARA TRABAJOS DE IMPRENTA: TINTA DIVERSOS COLORES"/>
        <s v="Período 01/01/2019-31/12/2019. Suscripción de 6 ej. de la REVISTA MENSUAL &quot;&quot;SUPER FOTO DIGITAL&quot;&quot;"/>
        <s v="ACUERDO MARCO; REPUESTOS PARA REPARACIONES DE VEHICULOS Sº LIMPIEZA"/>
        <s v="Suscripción a la Revista CLIJ (Cuadernos de Literatura Infantil y Juvenil) por el periodo del 287 (Enero - febrero 2019)"/>
        <s v="RENOVACION DIEZ SUSCRIPCIONES ANUALES A PRIMICIAS NEWS PARA AÑO 2019, QUE CONTINUAN CON EL Nº 85"/>
        <s v="ACUERDO MARCO: REPUESTOS PARA REPARACIONES VEHICULOS SERVICIO LIMPIEZA"/>
        <s v="TA19 41 REPARACION 5689-CFT KMS.93520 REV.NO FUNCIONA LA LUZ DE FRENO COMPROBAR INSTALACION, CAMBIAR FUSIBLE Y PONER LAM"/>
        <s v="Suscripción a IMAGENES DE ACTUALIDAD a partir del nº397 al nº407, total 11 ejemplares"/>
        <s v="MEMORIA EJECUCION OBRAS CONEXION SANEAMIENTO CASETA S LIMPIEZA C/ FEDERICO GARCIA LORCA, PLAZO EJECUCION 12 DIAS"/>
        <s v="CIRCUITO Y SUSTITUCION DE CAMPANA DE AVISOS ACUSTICOS EN EL CP MIGUEL ISCAR, SEGUN PRESUPUESTO P-2420/19"/>
        <s v="RENOVACIÓN HOSTING PÁGINA &quot;&quot; igualdadvalladolid.es&quot;&quot; HASTA 13-01-2020"/>
        <s v="CONCIERTO FAMILIAR EL 21/12/2018 EN EL CENTRO MUNICIPAL DE LA IGUALDAD"/>
        <s v="TA18 4319 REPARACION 5689-CFT KMS.93465 REPARAR 2 PUERTAS DCH / REPARAR PILARES DE PUERTAS  / D-M PUERTA TRAS DCH.REPARA"/>
        <s v="ENTRADA DE CONDE ANSUREZ DIA 27 OCTUBBRE"/>
        <s v="COVARESA / ALARGA. CABLE 25MT 3x1,50MM+DSS 1308253 / MATERIALES DE CERRAJERIA-"/>
        <s v="DISEÑO FOLLETO Y MAQUETACION DE PROGRAMA MENUDO FIN DE SEMANA"/>
        <s v="TRASLADO DE MATERIAL A LA FERIA DE NAVIVAL."/>
        <s v="ACUERO MARCOBatería Saft-Arts 3,6V 1.6AH 3VNT CS PM Fastón 2,8mm  Ni-Cd / Batería Saft-ARTS 4,8V 1.6AH 4VNT CS PM F.2,8"/>
        <s v="ACUERDO MARCO: RECAMBIOS PARA VEHICULOS DEL SERVICIO DE LIMPIEZA"/>
        <s v="REPARATO DE CARTA DE ASAMBLEA VECINAL PINAR DE ANTEQUERA"/>
        <s v="ACUERDO MARCO: SUMISNITROS SERVICIO LIMPIEZA"/>
        <s v="ACUERDO MARCO: LUBRICANTES HIDRÁULICOS PARA VEHICULOS DEL SERVICIO DE LIMPIEZA"/>
        <s v="ACUERDO MARCO: LUBRICANTES PARA VEHICULOS DEL SERVICIO DE LIMPIEZA"/>
        <s v="LLAVES MECANIZADAS PARA DIVERSOS COLEGIOS."/>
        <s v="ACUERDO MARCO. SUMINISTRO MATERIALES VARIOS PARA TALLER REPARACIÓN VEHÍCULOS POLICIA MUNICIPAL"/>
        <s v="REPARTO DE CARTAS PARA ASAMBLEA VECINAL ARTURO EYRIES"/>
        <s v="Cuota 2019 Asociación Internacional de Ciudades Educadoras"/>
        <s v="ACUERDO MARCO: 4 CONJUNTOS MANGUITO ANTICORTE (CLASE 1) Y 8 PERNERAS ANTICORTE DELANTERO (C1)XL-100 CM. S.E.I.S. Y P.C."/>
        <s v="BAND.SEMILLEROS / MANTILLO ECO 40L / SUS.NATURAL GREENTOP 20L / T.BAMBU 210 CM 20/22 / SEM.HORTIC.ECOLOGICA / BOMBA PRES"/>
        <s v="REPARACIÓN DE URGENCIA MAGNETOTÉRMICO AVERIADO EN DEPÓSITO DEL PERAL."/>
        <s v="Análisis de drogas en saliva  en laboratorio acreditado"/>
        <s v="ACUERDO MARCO: REPUESTOS PARA REPARACIONES VEHICULOS DEL Sº DE LIMPIEZA"/>
        <s v="SERVICIO DE LIMPIEZA DE MANTENIMIENTO DE LOS EDIFICIOS DE CASA DEL BARCO Y ANEXO DURANTE EL MES DE DICIEMBRE  PRORROGA E"/>
        <s v="REPARACION DE VEHICULO 5833-BZK."/>
        <s v="500 unidades kits detector de drogas."/>
        <s v="VIDEOCONFERENCIA EN DIRECTO 26 DICIEMBRE 2017 AL 04/01/2019  ACTUACIONES EN NAVIVAL"/>
        <s v="TRABAJOS REPARACIÓN UTILLAJE DE GRUA. 8831JXF"/>
        <s v="CRISTALES PARA COLEGIOS FRANCISCO PINO Y MIGUEL DELIBES."/>
        <s v="2018-12-20 VAD MAD PRIORITY ESTANDAR 1010689 CTRO ESPANOL METROLOGIA ENVIO ANUAL ETILÓMETRO."/>
        <s v="REPOSICIÓN, CON CARÁCTER ANUAL DE PISTOLAS PARA TIRO VIRTUAL POLICÍA."/>
        <s v="OBRA: COLEGIOS / mes de febrero / OBRA: COLEGIO  PABLO PICASSO, VICENTE ALEIXANDRE, MIGUEL DELIBES,"/>
        <s v="PLANCHA VIOLETA PARA EL LIBRO PERIPLO POR LA GEOMETRIA DE VALLADOLID."/>
        <s v="ACUERDO MARCO, REPARACION VEHICULO 1617-DTJ."/>
        <s v="Minipuzzle grabado a un color en rojo Olimpiadas Matemáticas"/>
        <s v="ACUERDO MARCO: BOLSA NEGRA 115X150 G-150 BDR PARA LIMPIEZA VIARIA"/>
        <s v="ACUERDO MARCO, RECAMBIOS VARIOS PARA VEHÍCULOS POLICÍA"/>
        <s v="ACUERDO MARCO: SUMINISTRO MATERAILES PARA Sº LIMPIEZA"/>
        <s v="ACUERDO MARCO: SUMINSITRO BOLSAS PARA CARROS DE BARRIDO DE LIMPIEZA VIARIA"/>
        <s v="ACUERDO MARCO, REPARACION VEHICULO 4416-KJX."/>
        <s v="ACUERDO MARCO RECAMBIOS PARA VEHÍCULOS DE POLICÍA"/>
        <s v="ACUERDO MARCO MATERIALES VARIOS PARA TALLER REPARACIÓN VEHÍCULOS POLICIA."/>
        <s v="ACUERDO MARCO SUMINISTRO RECAMBIOS PARA REPARACIÓN VEHÍCULOS  VEHICULOS DE POLICIA"/>
        <s v="CUBIERTAS MICHELIN PARA SERVICIO DE POLICIA MUNICIPAL"/>
        <s v="ACUERDO MARCO, REPARACIÓN VEHÍCULO 5343BVH POLICIA."/>
        <s v="2 CUBIERTAS MICHELIN, PARA VEHICULO RENAULT SCENIC 3551FZR"/>
        <s v="ALTA SUSCRIPCION  12/12/2018---18 REVISTAS MUY INTERESANTE"/>
        <s v="ACUERDO MARCO: SUMINISTRO MATERIAL REPARACIONES  (*MANTENIMIENTO)"/>
        <s v="GESTION PERSONAL CANGURO EN EL MES DE ENERO."/>
        <s v="ACUERDO MARCO: SUMINISTRO MATERIALES (CEPILLOS, MANGIOS, GARRAS) PARA EL Sº DE LIMPIEZA"/>
        <s v="ACUERDO MARCO, REPUESTOS PARA MAQUINARIA."/>
        <s v="ACUERDO MARCO. REPARACIÓN MOTOCICLETA POLICIA."/>
        <s v="REPARACION DOS  SCOOTER DE POLICIA MUNICIPAL"/>
        <s v="ACUERDO MARCO REPARACIÓN MOTOCICLETA POLICIA."/>
        <s v="ACUERDO MARCO. REPARACION DE VEHICULO 5833-BZK."/>
        <s v="ACUERDO MARCO: SUMINISTRO MATERIALES PARA EL Sº DE LIMPIEZA"/>
        <s v="ACUERDO MARCO:  SUMINISTRO MATERIAL REPARACIONES  (*MANTENIMIENTO)"/>
        <s v="ACUERDO MARCO: REPUESTOS REPARACIONES VEHICULOS Sº LIMPIEZA"/>
        <s v="REPARACION VEHICULO 2098HCN"/>
        <s v="ARMADO (1535X478) - C.P. ALLUE MORER / LUNA ARMADA (870 X 800) - C.P. ALLUE MORER / SEGURIDAD 3+3"/>
        <s v="ACUERDO MARCO: RECAMBIOS REPARACION VEHICULOS SERVICIO LIMPIEZA VIARIA"/>
        <s v="MATERIALES DE CERRAJERIA PARA COLEGIOS PUBLICOS"/>
        <s v="MATERIALES , CINTA, RODILLO...PARA EL CENTRO DE FORMACION PARA EL EMPLEO, PINTURA DECORATIVA 47/0028/2018 DURACION 1 DIA"/>
        <s v="SOPORTE / SOPORTE / TORNILLO / INTERRUPTOR / MANO DE OBRA REPARACIÓN VEHÍCULO POLICÍA."/>
        <s v="ACUERDO MARCO:HERRAMIENTAS PARA VEHÍCULOS DEL SERVICIO DE EXTINCIÓN DE INCENDIOS."/>
        <s v="SERVICIO DE LIMPIEZA DE EDIFICIOS DE CENTRO CANINO DURANTE EL MES DE DICIEMBRE  PRORROGA EXPTE. V11"/>
        <s v="ANTICONGELANTE PARA VEHICULOS DEL Sº DE LIMPIEZA"/>
        <s v="ACUERDO MARCO, REPARACION VEHICULO 5833-BZK."/>
        <s v="RECAMBIOS PARA VEHÍCULOS DEL SERVICIO DE EXTINCIÓN DE INCENDIOS."/>
        <s v="MATERIALES DE SANEAMIENTO PARA CENTROS DE PART. CIUDADANA"/>
        <s v="Actuacion &quot;&quot;OTTO Y OTILIA&quot;&quot; Menudo Finde -La Overuela 23-02-2019"/>
        <s v="ACUERDO MARCO: REPARACION 7425-FKM KMS.30848 REVISAR Y SUSTITUIR TERMOSTATO. SERVICIO DE EXTINCIÓN DE INCENDIOS."/>
        <s v="ACUERDO MARCO: BASES ASIENTOS REPARADOS PARA VEHICULOS SERV.LIMPIEZA."/>
        <s v="REPARACION 6 TELEMANDOS DE TELEAPERTURA Y CENTRALITA RECEPTORA POLICIA."/>
        <s v="MATERIALES, PIEZAS , PARA CP CRISTOBAL COLON // ROCIADOR LATON 1/2 CROMADO / BRAZO DUCHA L01471868 /"/>
        <s v="SUMINISTRO ROLLOS PAPEL Y SERVILLES PARA CELEBRACIONES POLICIA ."/>
        <s v="COPIADORA SAGEN MF-9841 N.SERIE: 3406490 UBICACION: PROGRAMAS JUVENILES LECTURA ANTERIOR COLOR: 54692 LECTURA ACTUAL COL"/>
        <s v="ACUERDO MARCO REPARACIÓN MOTOCICLETA POLICIA.Ç"/>
        <s v="Destino: Escuela Infantil El Principito / MANILLA AMIG EPSILON 19246 NEG, CASCANUECES. ET ."/>
        <s v="ACUERDO MARCO: SUMINSITROS VARIOS S. LIMPIEZA VIARIA"/>
        <s v="CONCIERTO DIDACTIVO SOBRE INSTRUMENTOS MUSICALES TRADICIONALES  EN CC PARQUESOL DIA 19/01/2019"/>
        <s v="ACTUACIÓN INFANTIL EN CENTRO LA OVERUELA, PROGRAMA MENUDO FÍN DE SEMANA"/>
        <s v="FUNCION DE TEATRO ( &quot;&quot;EN BUSCA DE LOS DINOSAURIOS PERDIDOS&quot;&quot; EN EL CENTRO DÍVICO CASA CUNA EL 2 DE MARZO DENTRO DE LA PROG"/>
        <s v="ESPECTÁCULO EN PROGRAMA MENUDO FIN DE SEMANA, OTTO Y OTILIA EN CENTRO CÍVICO ZONA ESTE"/>
        <s v="ACTUACION CARNAVAL DIA 4 DE MARZO EN CENTRO CIVICO LA RONDILLA."/>
        <s v="CENTRO MUNICIPAL DE IGUALDAD / C/ANTONIO ROYO VILLANOVA, S/N / REPARACION ELECTRICA DE URGENCIA"/>
        <s v="ANIMACIÓN PAJE REAL EN LA FERIA NAVIVAL, REALIZADO DEL 26 DE DICIEMBRE DE 2018 AL 4 DE ENERO DE 2019. (Según Presupuesto"/>
        <s v="Orden 473/2018 C.P.P.Fray luis  tala de árbol dto."/>
        <s v="MATERIALES DE SANEAMIENTO PARA COLEGIOS PUBLICOS- ENERO"/>
        <s v="PRODUCTO: EL NORTE DE CASTILLA - AÑO 2019 PARA BIBLIOTECAS MUNICIPALES"/>
        <s v="REVISION MANTENIMIENTO EN GARANTIA  VEHICULO 8671JXF (GRUA DE  POLICIA)."/>
        <s v="ACUERDO MARCO REPARACION VEHICULO 9447HMT POLICIA MUNICIPAL"/>
        <s v="ACUERDO MARCO: REPARACION VEHICULO VA-9917-Y  DE CENTRO MANTENIMIENTO  (*MANT.)"/>
        <s v="ACUERDO MARCO: SUMINSITRO MATERIALES Sº LIMPIEZA"/>
        <s v="ACUERDO MARCO, REPARACION VEHICULO 3687-FJM."/>
        <s v="TA18 4307 REPARACION 5667-CFT KMS.88701 REPARAR GOLPES DE CABINA Y PINTAR PUERTAS"/>
        <s v="RENOVACION  SUSCRIPCION 01/01/2019-31/12/2019  DIARIO EL PAIS `PARA BIBLIOTECAS PUBLICAS"/>
        <s v="ACUERDO MARCO REPARACION VEHICULO 3357GHK DE POLICIA"/>
        <s v="ACUERDO MARCO: 15 BOMBILLOS CISA 35x35 R15 LT, 5 LLAVES MECANIZADAS ACERO, 3 TESA ESCUDO PROTECTOR. S.E.I.S. Y P.C."/>
        <s v="SUSCRIPCIÓN GRANDES ESPACIOS 2019"/>
        <s v="ALTA SUSCR. AD142/152 BIBLIOTECAS VALLADOLID / 5 SUSCRIP.ANUALES AD ENERO/DICIEMBRE 2019"/>
        <s v="5 SUSCRIPCIONES REVISTA AIRELIBRE PARA EL CENTRO DE BIBLIOTECAS MUNICIPALES DE VALLADOLID"/>
        <s v="MANTENIMENTO, REPARACIONES MADERA PARA CENTRO INTEGRADO PASEO EXTREMADURA -DURACION 1 DIA"/>
        <s v="ACUERDO MARCO, SUMISNITROS PARA SERV. LIMPIEZA VIARIA"/>
        <s v="BATALLA DE GALLOS TOCANDO LOS BARRIOS EN CC ESGUEVA"/>
        <s v="ACUERDO MARCO MATERIALES VARIOS PARA reparación VEHÍCULOS DE POLICÍA"/>
        <s v="ACUERDO MARCO: CONJUNTO DE RADIADOR E INTERCOOLER REPARACION VEHICULO 6644 CYY Sº LIMPIEZA"/>
        <s v="LAPIZ GRAFITO PELIKAN 2/HB C/GOMA CAJA 12 UDS / ROTULADOR CALIBRADO STAEDTLER 308 S1WP3 3 UDS / ESCUADRA PLASTICO LIDERP"/>
        <s v="ACUERDO MARCO: MATERIALES DE FERRETERIA PARA Sº LIMPIEZA"/>
        <s v="SERVICIO DE LIMPIEZA EDIFICIO OFICINA MUNICIPAL DE INFORMACION AL CONSUMIDOR (OMIC) DICIEMBRE 2018"/>
        <s v="ACUERO MARCOBatería Saft-Arts 6V 1.6AH 5VNT CS PM F.2,8 Ni-Cd / Batería Saft-Arts 3,6V 1.6AH 3VNT CS PM Fastón 2,8mm"/>
        <s v="MATERIAL DE PINTURA PARA COLEGIOS"/>
        <s v="MANTENIMIENTO,TEMPORIZ ORBIS  / MINUTERO ORBIS / INTERRUP NIESSEN &quot;&quot;ZENIT&quot;&quot; B, C.P.M. FRAY LUIS DE LEÓN-DURACION 1 DIA"/>
        <s v="OTROS SUMINISTROS PARA TRABAJOS IMPRENTA: PLASTIFICADO CARPETAS AYTO VA"/>
        <s v="JUEGO PULSADOR KPL.(BLANCO) 007802321 MÁQUINA OFFSET IMPRENTA"/>
        <s v="OTROS SUMINISTROS TRABAJOS IMPRENTA (FISURADO Y PEGADO) CALENDARIO SOBREMESA AYUNTAMIENTO VALLADOLID"/>
        <s v="TARJETA SIN CONTACTO BONOBÚS ORDINARIO DE 30 VIAJES. PLAN CONTRA LA VIOLENCIA DE GÉNERO. PLAZO DE EJECUCIÓN: 1DIA"/>
        <s v="LOCALIZACIÓN REPARACIÓN URGENTE  AVERÍA DE ALUMBRADO EN INSTALACION: DEPOSITO DE VEHICULOS - EL PERAL -"/>
        <s v="ACUERDO MARCO: DETERGENTE LAVADO MOBILIARIO URBANO PARA LIMPIEZA VIARIA"/>
        <s v="ACUERDO MARCO: DESENGRASANTE MANTENIMIENTO LOCTITE 1290340"/>
        <s v="19.16 ( REPARACION DE HUNDIMIENTO DE SOLERA EN AULA DEL CEIP GONZALO DE CORDOBA )"/>
        <s v="ACUERDO MARCO: SUMINISTRO VARIOS Sº LIMPIEZA"/>
        <s v="REFORMA ASEO MASCULINO CEIP ALONSO BERRUGUETE"/>
        <s v="ACUERDO MARCO, MATERIAL DIVERSO DE CERRAJERÍA."/>
        <s v="ACUERDO MARCO: MATERIALES PARA LIMPIEZA VIARIA"/>
        <s v="SUSCRIPCION ANUAL REVISTA LA LECHE 2019"/>
        <s v="ACUERDO MARCO REPARACIÓN VEHÍCULO 8715DHV."/>
        <s v="COMMENT|RETIRA: JAVIER ANDRES / COMMENT|DESTINA: CENTRO CIVICO JOSE LUIS MOSQUERA / TOR.AUTO.C/EXA. 7301 5,5x19 ZINC ARA"/>
        <s v="10 ALTAS DE SUSCRIPCION SER PADRES ENERO A DICIEMBRE 2019"/>
        <s v="F-2029. CADIELSA VALLADOLID, S.L.U. DIFERENCIAL.CEAS SAN AGUSTIN. GrA A.M. DURACION 1 DIA"/>
        <s v="ACTUACION ACTO INSTITUCIONAL DIA INTERNACIONAL DE LA MUJER 7 DE MARZO DE 2019. PLAN DE IGUALDAD. PLAZO EJECUCION: 1DIA"/>
        <s v="GENEBRE-COLUMNA PRELAVADO EIM FANTASIA"/>
        <s v="UNIDAD DE SUMINISTRO DE PERNIO OSCILO NEGRO PARA CP MIGUEL DE CERVANTES"/>
        <s v="TELEF INALAMBRICO GIGASET C530 / CAJA 3CO SE U22.234.18  BA SUPERF P.Trabajo / BASE DOB SE U3.067.18   BA SCHUKO / PLACA"/>
        <s v="19.43 ( REPARACION PARAMENTO DE FACHADA EN CEIP SAN FERNANDO )"/>
        <s v="DESMONTADO COBERTURA PLACAS DE FIBROCEMENTOS CON AMIANTO Y CUBIERTA FORMADA POR PANEL CHAPA"/>
        <s v="ACUERDO MARCO: RADIADOR DE INTERCAMBIO REPARACION VEHICULO 0848 BVS DEL SERVICIO DE LIMPIEZA"/>
        <s v="MANTENIMIENTO,  MCM LLAVES MECANIZADAS E-1267712  PARA EL CP VICTORIA Y 10 PARA EL CPM PTE. COLGANTE-DURACION 1 DIA"/>
        <s v="MATERIALES DE SANEAMIENTO PARA COLEGIOS"/>
        <s v="ACUERDO MARCO: SUMINISTRO MATERIALES Sº LIMPIEZA"/>
        <s v="MARMOL PULIDO PAR CP PONCE DE LEON"/>
        <s v="REPARACION LAVAVAJILLAS EN CP PONCE DE LEON"/>
        <s v="RECONOCIMIENTO MEDICO PARA OBTENCION DEL CERTIFICADO MEDICO CLASE LAPL AESA PARA TRES AGENTES DE LA POLICIA"/>
        <s v="SERVICIO DE LIMPIEZA EDIFICIO CONSULTORIO DE PINAR DE ANTEQUERA DURANTE EL MES DE DICIEMBRE  PRORRO"/>
        <s v="DESATASCO TUBERÍA EN ASEOS 1ª PLANTA DE COLEGIO ISABEL LA CATÓLICA"/>
        <s v="SERVICIO CATERING DIA 14/11/2018 DIA DEL JUBILADO DE POLICIA"/>
        <s v="ESCUELAS INFANTILES  ORDEN DE COMPRA 1501612 - MATERIALES: 220,96 . INSTALACION DE LUMINARIAS EN ESCUELAS INFANTILES"/>
        <s v="ACUERDO MARCO, REPARACION MOTOS PARQUES Y JARDINES."/>
        <s v="ACUERDO MARCO REPARACIÓN VEHÍCULO 0902KCB POLICIA"/>
        <s v="ACUERDO MARCO: RECAMBIOS VEHICULOS DEL SERVICIO DE LIMPIEZA."/>
        <s v="TA18 4393 REPARACION VA-4085-U KMS.103333 ACOPLAR ANTORCHAS DE ARRANQUE EN FRIO TENIENDO QUE MODIFICAR LA INSTALACION EL"/>
        <s v="MANTENIMIENTO, REPARACIONES DE DISPENSADORES DEL E.M. PARQUESOL-DURACION 1 DIA"/>
        <s v="SUMINISTROS ESCUELA INFANTIL PAJARILLOS"/>
        <s v="ACUERDO MARCO REPARACIÓN VEHÍCULO 3928JTY."/>
        <s v="ACUERDO MARCO  SUMINISTRO MATERIAL ELECTRICO PARA POLICÍA"/>
        <s v="OA REVISION VEHICULO  MATRICULA 3934JTY / OS SU FILTRO DEL HABITACULO / 1 7711656361 - 1L EVORNTE FE5W30 / 1 GAU - MANUA"/>
        <s v="ACUERDO MARCO: MANTENIMIENTO REPARACIÓN VEHÍCULO OFICIAL 0908GKZ, R.I."/>
        <s v="DISEÑO E IMPRESIÓN CARTELES Y DÍPTICOS JORNADA: &quot;&quot;MENORES: SEXUALIDAD, PORNOGRAFÍA Y REDES&quot;&quot;. PLAN DE INFANCIA. 1 DIA."/>
        <s v="CAFÉ MAÑANA  ASISTENTES A LA JORNADA DE MENORES:SEXUALIDAD, PORNOGRAFIA Y REDES. PLAN DE INFANCIA. 1 DÍA."/>
        <s v="PLANCHA PARA LA IMPRESIÓN DEL V CERTAMEN DE CUENTOS &quot;&quot;LA IGUALDAD NO ES UN CUENTO&quot;&quot;. PLAN DE IGUALDAD. PLAZO EJECUCIÓN: 1D"/>
        <s v="REPARACIÓN DE ARQUETA DE FIBRA EN CALLE CORREOS"/>
        <s v="ACUERDO MARCO, MATERIAL DE FERRETERIA."/>
        <s v="Suscripción a la revista Mi Jardín año 2019"/>
        <s v="RENOVACION SUSCRIPCION REVISTA EL ECOLOGISTA AÑO 2019"/>
        <s v="SERVICIO DE IGUALDAD E INFANCIA / C/ANTONIO ROYO VILLANOVA, S/N / REPARACION ELECTRICA (SERVICIO DE URGENCIA) AÑO 2019"/>
        <s v="SUMINISTRO PAPEL IMPRESIÓN TRES CATEGORIAS DEL V CERTAMEN DE CUENTOS. PLAN DE IGUALDAD. PLAZO EJECUCIÓN: 1DIA"/>
        <s v="ACUERDO MARCO REVISION VEHICULO  MATRICULA 3711KGD POLICIA."/>
        <s v="METACRILATO EXTURSIONADO INCOLORO PARA BIBLIOTECAS PARQUE ALAMEDA"/>
        <s v="CALEFACT SYP TL-40   1800W  230V / CLIMATIZ SYP METEOR-EC / ADAPTA GTLAN RJ-11 A H H 4 PARA CP MARTIN ABRIL"/>
        <s v="METACRILATO INCOLORO PARA BIBLIOTECA PARQUE ALAMEDA"/>
        <s v="10 SUSCRIPCIONES REVISTA MI BIBLITOECA 2019 NUMEROS 56 AL 59"/>
        <s v="BOLIGRAFO COLOR MALVA PARA PLANES DE IGUALDAD. PLAZO DE EJECUCIÓN: 1 DÍA"/>
        <s v="MANTENIMIENTO, MATERIALES PARA REPARACIONES DEL CPM  ZONA SUR Y ZONA ESTE- DURACION 1 DIA"/>
        <s v="ACUERDO MARCO. REPARACIÓN VEHÍCULO POLICÍA MUNICIPAL."/>
        <s v="REPARACIÓN TELEMANDOS POLICIA."/>
        <s v="ACUERDO MARCO, REPARACION VEHICULO 4272-GHL."/>
        <s v="MATERIALES DE SANEAMIENTO PARA LOCAL PORTILLO DE BALBOA Y CC. LAS FLORES"/>
        <s v="VENTILADOR PARA RACK DE COMUNICACIONES EN DISTRITO 1º."/>
        <s v="REPARACIÓN MÁQUINA MULTIFUNCIÓN DEPÓSITO EL PERAL"/>
        <s v="ACUERDO MARCO REVISION VEHICULO (MATRICULA: 3722KGD)"/>
        <s v="F-2184. EXCLUSIVAS MAOR, S.L. LLAVES ALBERGUE MUNICIPAL Y VIV.C/VINOS DE RUEDA. GrA A.M. DURACION 1 DIA"/>
        <s v="Asistencia Técnica de Software Knosys Blue. 1/NOV/18 A 31/OCT/19. Bases de datos documentales - ARCHIVO -"/>
        <s v="ACUERDO MARCO, JARDINERA CON DRACENAS."/>
        <s v="Contrato/PR: 61985 RAE: 13561 CL ENRIQUE IV 1A  ASCENSOR Contrato/PR: ORONA SG Periodo: 1/2019 - 3/2019 / Contrato/PR: 6"/>
        <s v="ACUERDO MARCO MATERIALES PARA REPARACIÓN DE VEHÍCULOS POLICIA."/>
        <s v="ACUERDO MARCO: SUMINISTROS SERVICIO LIMPIEZA"/>
        <s v="IMPRESIÓN DE 200 CHAPAS PARA EL VII CERTAMEN FOTOGRÁFICO: &quot;&quot;VALLADOLID, LA IGUALDAD EN UN CLICK&quot;&quot;. PLAN DE IGUALDAD. 1 DIA"/>
        <s v="MATERIALES DE SANEAMIENTO PARA CENTRO CÍVICO DELICIAS"/>
        <s v="PRESTO MANETA FLUXOMETRO 1000 M / PRESTO PISTON 1000M  PARA c c zona este"/>
        <s v="OTROS SUMINISTROS PARA TRABAJOS IMPRENTA: PAPEL NOVATE BLANCO (OT FIMASCOTA)"/>
        <s v="Coordinación de seguridad y salud  obras de CONEXIÓN COLECTOR C/FEDERICO GARCÍA LORCA  ENERO, PLAZO EJECUCION UN DIA"/>
        <s v="ACUERDO MARCO: SUMINSITROS SERVICIO LIMPIEZA"/>
        <s v="ACTUACIONES INFANTILES CENTROS CIVICOS DIA 12/01/18 EN CC CAMPILLO."/>
        <s v="MV-0005/2019 ( ACTIVIDADES CÚPULA MENUDO FIN DE SEMANA 20 DE ENERO DE 2019"/>
        <s v="-ACUERDO MARCO REPARACIÓN VEHÍCULO  0672HHG POLICIA"/>
        <s v="RECAMBIOS PARA VEHÍCULOS DE CONSERVACIÓN"/>
        <s v="ACUERDO MARCO: SEPIOLITA PARA LIMPIEZA VIARIA"/>
        <s v="ASISTENCIA TÉCNICA COORDINACION Rect. Emit- 1 / 1.SOLUCIONES BASADAS EN LA NATURALEZA, USO SOSTENIBLE DE LA TIERRA."/>
        <s v="REMACHE 4,0*16 AL/AC BRALO ( ALB.83 DEL 10/01/218 ) / ACOPLAMIENTO RAP.R.MACHO RB4G/8 ( ALB.83 DEL 10/01/209 ) / CINTA M"/>
        <s v="F-428. CADIELSA VALLADOLID, S.L.U. ALBERGUE 8,78¿ / CEAS DELICIAS ARGALES 179,63¿. GrA A.M. DURACION 1 DIA"/>
        <s v="MATERIAL VARIOS CONSTRUCCION"/>
        <s v="OTROS SUMINISTROS PARA TRABAJOS DE IMPRENTA: PLANCHAS OFFSET LIBRA"/>
        <s v="MATERIAL DE IMPRENTA PARA FOLLETOS ACTIVIDADES CENTROS CÍVICOS MES FEBRERO"/>
        <s v="ACUERDO MARCO:  REPARACION VEHICULO 6006-CCM DE CENTRO MANTENIMIENTO  (*MANT.)"/>
        <s v="SUMINISTROS CP MIGUEL HERNANDEZ"/>
        <s v="ACUERDO MARCO, RESPUESTOS PARA MOTO JARDINES."/>
        <s v="SEGÚN PRESUPUESTO Nº 534/608/00/076. CORRECTIVOS EN GRUPO ELECTRÓGENO.  C.C. DELICIAS."/>
        <s v="SEGÚN PRESUPUESTO Nº 534/608/00/075. CORRECTIVOS EN GRUPO ELECTRÓGENO. C.C. BAILARÍN VICENTE ESCUDERO"/>
        <s v="Reparación de la caldera de biomasa del Centro Municipal de Puente Duero, según presupuesto nº 18-148"/>
        <s v="ACUERDO MARCO: SUMINISTROS MATERIALES VARIOS PARA EL Sº DE LIMPIEZA"/>
        <s v="ACUERDO MARCO - TABLERO OKUMEN EXTERIOR 25 MM / CORTES / C.C. ESGUEVA"/>
        <s v="Inspección periódica de ascesor y tramitación en la Dirección General de Industria de la CCAA. PSO.  JARDÍN BOTÁNICO"/>
        <s v="ACUERDO MARCO  REVISION VEHICULO  MATRICULA 1216KHB"/>
        <s v="SOHO INDIGO FREELIFE GLOSS  130GR. 32X46.4  9.65 KG. PAQ. ( FSC MIX CREDIT CU-COC-815818 ) / SYMBOL FREELIFE GLOSS 300GR"/>
        <s v="MATERIALES FONTANERIA BIBLIOTECAS, VICENTE ESCUDERO Y PARQUE ALAMEDA"/>
        <s v="ACUERDO MARCO, CANDADOS PARA PARQUES Y JARDINES."/>
        <s v="ACUERDO MARCO: MANTENIMIENTO REPARACIÓN VEHÍCULO OFICIAL 0901GKZ, R.I."/>
        <s v="SYMBOL FREELIFE GLOSS 130GR. 52x70 R.M. 23.66 KG. ( FSC MIX CREDIT CU-COC-815818  OT: DÍPTICO &quot;&quot;MENUDO FIN DE SEMANA&quot;&quot; PAP"/>
        <s v="686 COPIAS DE MAQ.A6VF021000295 MOD.: BIZHUB4050Ubicacion: C/Real,105 PUENTE D.5339 COPIAS MAQUINA AOED022005148 EN S.BE"/>
        <s v="MANTENIMIENTO, REPARACION DE  LLAVES MECANIZADASPARAEL  C DE FORMACION PARA EL EMPLEO JACINTO BENAVENTE.DURACION 1 DIA"/>
        <s v="RETIRADA DE 2 NIDOS DE CIGÜEÑA DEL PORTICO DE LA IGLESIA DE SAN AGUSTÍN / TRATAMIENTO HERBICIDA PREEMERGENCIA - ARCHIVO"/>
        <s v="MONTONATURE BRILLANTE AMARILLO SOL 4L / MONTONATURE BRILLANTE VERDE ABETO 4L / MONTONATURE BRILLANTE ROJO"/>
        <s v="CUOTA MENSUAL COPIADORA MM280C Nº A0ED02 2005148  DE ENERO A FEBRERO  Ubicacion: C/ SAN BENITO, 1 PLANTA 2º Nº 40 / CUOT"/>
        <s v="PARTICIPACION CIUDADANA ( CENTRO MUNICIPAL LAS FLORES ) / TUBO CUADRADO 40X40X1,5 DD11"/>
        <s v="14 FUNCIONES EN CENTROS CIVICOS"/>
        <s v="SUMINISTRO A IMPRENTA DE RESMA OFFSET BLANCO EURO PREMIUM PARA CARPETAS EXPEDIENTE"/>
        <s v="REPRESENTACION DIA 3 ENERO  EN CC EL CAMPILLO"/>
        <s v="ACUERDO MARCO: BOTAS Y VESTUARIO PARA Sº LIMPIEZA"/>
        <s v="CIERRAPUERTAS Y ESCALERA PARA CC JOSE LUIS MOSQUER Y PARQUESOL"/>
        <s v="ACUERDO MARCO, RECAMBIOS PARA VEHICULOS."/>
        <s v="ENCUADERNACIÓN TRESCIENTOS EJEMPLARES LIBRO &quot;&quot;PERIPLO POR LA GEOMETRIA&quot;&quot; VALLADOLID"/>
        <s v="SUMINISTROS PARA COLEGOS PUBLICOS"/>
        <s v="ASIENTO VICTORIA ACERO BLANCO / MASILLA POLIMERO-CP COLEGIO IÑIGO DE TORO  Y OTROS COLEGIOS"/>
        <s v="SUMINISTROS, GRIFOS, ETC EN COLEGIOS PUBLICOS"/>
        <s v="ACUERDO MARCO: MATERIAL DE CERRAJERÍA Y FERRETERÍA PARA EL SERVICIO DE EXTINCIÓN DE INCENDIOS - ENERO"/>
        <s v="ACUERDO MARCO: SUMINISTRO DE DIVERSO MATERIAL DE ELECTRICIDAD PARA EL SERVICIO DE EXTINCIÓN DE INCENDIOS."/>
        <s v="CAMPAÑA DE DIVULGACION E INFORMACION:CAMPAÑA DE DIVULGACION E INFORMACION APOYO DE EMPLEO Y EMPRENDIMIENTO"/>
        <s v="ACUERDO MARCO, MATERIAL ELECTRICO PARA JARDINES."/>
        <s v="LIMPIEZA PUESTA EN MARCHA LOCAL C PORTILLO BALBOA 21"/>
        <s v="ACUERDIO MARCO: SUMINISTRO MATERIALES ELECTRICOS PARA EL Sº DE LIMPIEZA"/>
        <s v="ACUERDO MARCO.-  MCM LLAVES MECANIZADAS D-24677, DEPOSITO CANINO.-P.E. 1 DIA-"/>
        <s v="SUMINISTRO DE PAPELA NOVATE,GLO, PARA TRABAJOS IMPRENTA: FERIA DEL STOCK"/>
        <s v="Entronque con red de distribucion / Refuerzo de Red existente. PUNTO RECARGA VEHÍCULO ELÉCTRICO EN AVDA. SEGOVIA 3-PROX."/>
        <s v="ACUERDO MARCO: MANTENIMIENTO REPARACIÓN VEHÍCULO OFICIAL 1426DLN, R.I."/>
        <s v="CONTRATO MARCO: TORNILLO ZN Y  ADHESIVO INSTANTANEO RESISTENCIA LOCTITE 88116. SERVICIO DE EXTINCIÓN DE INCENDIOS"/>
        <s v="ACUERDO MARCO: SUMINISTRO MATERIALES ELECTRICOS PARA EL Sº LIMPIEZA"/>
        <s v="TUBO ( UD. DE SUMINISTRO DE TUBO DE ALUMINIO CUADRADO 20 X 20 COLOR PLATA DE 4000 MM.  CAJEADO )"/>
        <s v="OA SU TJTA ACCESO Y ARRANQUE  MATRICULA 8782DHV / 1 7701209135 - POR TARJ 3B+LLAVE"/>
        <s v="ACUERDO MARCO  - SUMINISTRO HERRAMIENTAS PARA POLICIA."/>
        <s v="MANTENIMIENTO, REPARACIONES PALANCA 605-3000 / MONOMANDO FREGAD MES CEALSA C/ALT PARA CPM ZONA ESTE-DURACION 1 DIA"/>
        <s v="MANTENIMIENTO, REPARACION DE MINUTERO ORBIS MICROTEMP 230V 200004 DEL CPM FRAY LUIS DE LEON- DURACION 1 DIA"/>
        <s v="MAGNO STAR 135GR. 45X64 RM. 19,44 KG. ( OT: JEROMIN PAPEL SERVIDO EN IMPRENTA MUNICIPAL DE VALLADOLID )"/>
        <s v="190235 ( ROLL UP 100 X 200 ) DIA INTERNACIONAL DE LA RADIO"/>
        <s v="CDA-19/1303. ATENDER AVISO DE FALTA DE CALEFACCION. PARTE DE TRABAJO 7 DE FEBRERO DE 2019 EN EL CENTRO M DE LA IGUALDAD"/>
        <s v="MANTENIMIENTO, SUMINISTROS PARA REPARACIONES DEL CPM HUERTA-FRAY LUIS-ZONA SUR Y RIO ESGUEVA"/>
        <s v="BIBLIOTECA JAVIER MARTIN ABRIL / MCM LLAVES MECANIZADAS E-23677"/>
        <s v="MANTENIMIENTO, REPARACIONES DEL CPM DELIC-ROND-FRAY LUIS- HUERTA Y Z. SUR-DURACION 1 DIA"/>
        <s v="SUSCRIPCION REVISTA PEONZA AÑO 2019"/>
        <s v="ACUERDO MARCO, CERRADURAS PARA CASETAS DE JARDINES."/>
        <s v="F-1699. MARINO DE LA FUENTE, S.A. TABLERO PINO PARA VIVIENDA DE REALOJO.GrA A.M. DURACION 1 DIA"/>
        <s v="TA19 38 REPARACION VA-4085-U KMS.103367 COMPROBAR NO ARRANCA MOTOR AUXILIAR DE LA CALDERA, CAMBIAR FILTROS DE GASOIL Y A"/>
        <s v="ACUERDO MARCO: REPARACION VEHICULO VA-2712-U DE CENTRO MANTENIMIENTO  (*MANT.)"/>
        <s v="MANTENIMIENTO, REPARACIONES ELECTRICAS, LAMPARAS DEL  CPM DELICIAS- 1 DIA"/>
        <s v="ACUERDO MARCO:  REPARACION VEHICULO VA-9476 DE CENTRO MANTENIMIENTO  (*MANT.)"/>
        <s v="ACUERDO MARCO REPARACION VEHICULO 7087CCD"/>
        <s v="ESPECTACULO INTERACTIVO POR EL DIA  DE LA MUJER Y LA NIÑA EN LA CIENCIA EL12/02/2019. PLAN DE IGUALDAD."/>
        <s v="MATERIALES SANEAMIENTO ENERO PARA ESCUELAS INFANTILES"/>
        <s v="GASTOS DE GESTIÓN DE INSPECCIÓN PERIÓDICA DE IRI DE LA EMPRESA DISTRIBUIDORA, CTRO. MUNICIPAL LAS FLORES."/>
        <s v="ACUERDO MARCO SUMINISTRO MATERIAL ELECTRONICA PARA DEPENDENCIAS POLICIA."/>
        <s v="ACUERDO MARCO: 4075JKP: REVISAR FALLO SISTEMA CARGA, PROGRAMACIÓN UCH Y UPC MÓDULOS."/>
        <s v="Gestión técnica y administrativa del expediente ) / Auditoría de seguimiento 1 9001 / Gastos suplidos (trenes, taxis)"/>
        <s v="ALOJAMIENTO Y DESAYUNO PERSONAL AUDITORIA CALIDAD POLICIA."/>
        <s v="SUMINISTROS PARA CENTRO JACINTO BENAVENTE"/>
        <s v="SUMINISTROS PARA COLEGO PUBLICOS-MANILLAS, TORNILLOS ETC,"/>
        <s v="MANTENIMIENTO, CERRADURA Y VARRILLAS PARA CPM DELICIAS-DURACION 1 DIA"/>
        <s v="CALEFACT SYP TL-40   1800W  230V / CALEFACT SYP TL-40   1800W  230V"/>
        <s v="ACUERDO MARCO SUMINISTRO MATERIAL ELÉCTRICO PARA REPARACIONES POLICÍA.-"/>
        <s v="COMIDA PERSONAL ENCARGADO AUDITORIA POLICIA DIA 12-2-2019."/>
        <s v="COMIDA PARA EL PERSONAL ENCARGADO DE AUDITORIA POLICIA DIA 13-2-2019."/>
        <s v="ACUERDO MARCO ACEITES PARA VEHICULOS DE POLICIA MUNICIPAL"/>
        <s v="ACUERDO MARCO: SUMINSITRO BOBINAS PAPEL Sº LIMPIEZA"/>
        <s v="ACUERDO MARCO REPARACIÓN VEHÍCULO DE POLICIA."/>
        <s v="CERRADURAS Y VARILLAS PARA CPM FRAY LUIS DE LEON-DURACION 1 DIA"/>
        <s v="F-1858.SUMINISTROS INDUSTRIALES SYRESA, S.L..MATERIALES ALBERGUE(40¿)/CEAS DELIC(10¿)/VIV.PROVIS(35¿).GrA A.M.DUR 1 DIA"/>
        <s v="ACUERDO MARCO, REPARACION DE VEHICULOS, JARDINES."/>
        <s v="ACUERDO MARCO, SUMINISTRO TABLERO PARA PARQUES Y JARDINES."/>
        <s v="ACUERDO MARCO: 3 LLAVES MECANIZADAS ACERO Y 1 ALAMBRE GALVANIZADO 1,5MM BOBINAX 50MT. SERVICIO DE EXTINCIÓN DE INCENDIOS"/>
        <s v="ACUERDO MARCO: 2 BATERÍAS 1S2P ICR 18650 3,6V 5,2Ah, 10 PILAS ALCALINAS DDURACELL INDUSTRIAL l LR22 9V. S.E.I.S. Y P.C."/>
        <s v="ACUERDO MARCO: REPARACION VEHICULO 3883-FMN  DE CENTRO MANTENIMIENTO  (*MANT.)"/>
        <s v="ACUERDO MARCO REPARACION Y PIEZAS PARA VEHICULO DE POLICIA -CIERRE PTA COFRE"/>
        <s v="Batería Saft-ARTS 2,4V 1.6AH 2VNT CS PM F.2,8 Ni-Cd. CENTRO CÍVICO JOSÉ MOSQUERA"/>
        <s v="ACTUACION PROGRAMA TOCANDO LOS BARRIOS EN CC ZONA ESTE"/>
        <s v="ACUERDO MARCO: 1 MANECILLA Y 2 TIRANTES PARA VEHÍCULO DEL SERVICIO DE EXTINCIÓN DE INCENDIOS."/>
        <s v="MATERIAL VARIO CONSTRUCCION PARA CENTRO CÍVICO DELICIAS"/>
        <s v="MANTENIMIENTO, REPARACIONES 4 CERRADURAS PARA CPM DELICIAS-DURACION 1 DIA"/>
        <s v="ACUERDO MARCO REPARACIÓN MOTOCICLETA POLICÍA."/>
        <s v="MANTENIMIENTO, MATERIALES SANEAMIENTO PARA CPM RONDILLA, HUERTA Y Z. SUR -MES DE ENERO"/>
        <s v="TUBO FLU *PH TL5 HE 14/840      63940055 / TASA ECORAEE / LAMPARA  PH PL-L 36W/840 (4P)2G11 70675140 / TASA ECORAEE"/>
        <s v="PLACA UNION PROFESIONAL 770  120X50MM / PLACA UNION PARA  BIBLIOTECA VICENTE ESCUDERO"/>
        <s v="F-1639. SUMINISTROS GARCICHAO, S.L. TAPA BOTE SIF/MONOMANDO FREG. VIVENDA C/ORIOL 7. GrA A.M.DURACION 1 DIA"/>
        <s v="ACUERDO MARCO MATERIAL ELECTRICIDAD PARA PEQUEÑAS REPARACIONES POLICIA.-"/>
        <s v="MANTENIMIENTO, REPARACIONES DE PINTURA DEL  CPM. DELICIAS -DURACION 1 DIA"/>
        <s v="MATERIALES SANEAMIENTO PARA CENTROS CIVICOS- ENERO"/>
        <s v="TIERRA CON MANTILLO SACA 1M3"/>
        <s v="SEGURIDAD 3+3 (900x820) - PIO DEL RIO HORTEGA ( EL CORRO)"/>
        <s v="SUMINISTRO CANDADOS XLC CLAVE 12MM X 1850MM PARA BICICLETAS DE POLICÍA."/>
        <s v="ACUERDO MARCO: SUMINISTRO MASCARILLAS PARA PERSONAL DEL Sº LIMPIEZA"/>
        <s v="TA19 93 REPARACION VA-8042-T KMS.164400 COMPROBAR LUZ MARCHA ATRAS COMPROBAR FUSIBLES E INSTALACION CAMBIAR INTERRUPTOR"/>
        <s v="GUARDABARROS TRASEROS PARA BICICLETAS POLICÍA."/>
        <s v="MELAMINA PORO MAD/COL.19 MM / CORTES / BIBLIOTECA SAN JUAN"/>
        <s v="ACUERDO MARCO SUMINISTRO MATERIAL DE FERRETERIA PARA POLICÍA."/>
        <s v="MANTENIMIENTO, MATERIALES CERRAJERIA, BROCAS  PARA CPM DELICIAS, RIO ESGUEVA, ZONA ESTE Y PARQUESOL-DURACION 1 DIA"/>
        <s v="MECANISMO DESCARGA D1P ROCA / MECANISMO UNIVERSAL ROCA E/LATERA /  / centro civico rondilla /"/>
        <s v="PIEZAS CERRAJERIA"/>
        <s v="ACUERDO MARCO: RECAMBIOS DE 1 LUZ HALÓGENA Y 2 LAMPARAS PARA VEHÍCULOS DEL SERVICIO DE EXTINCIÓN DE INCENDIOS."/>
        <s v="`PAUSA CAFE DIA 8 DE FEBRERO-JORNADA CONCIENCIA DE EMPRENDEDORA-DIA MUJER NIÑA  EN LA CIENCIA"/>
        <s v="MATERIALES PINTURA PARA COLEGIOS."/>
        <s v="PIN METACRILATO CON FORMA DE MANO EN COLOR VIOLETA. PLAN CONTRA LA VIOLENCIA DE GÉNERO. PLAZO EJECUCIÓN: 1 DÍA"/>
        <s v="ENCUADERNADO &quot;&quot;V CERTAMEN CUENTOS, LA  IGUALDAD NO ES NINGÚN CUENTO&quot;&quot; PLAN DE IGUALDAD. PLAZO EJECUCIÓN: 1 DÍA"/>
        <s v="LLAVES PARA CENTRO CIVICO JOSE MARIA LUELMO"/>
        <s v="SUMINISTRO MATERIAL REPARACIONES (*MANTENIMIENTO)"/>
        <s v="TA18 4367 REPARACION 5667-CFT KMS.88828 REV.NO FUNCIONA LA LUZ DE FRENO COMPROBAR INSTALACION, CAMBIAR FUSIBLE Y PONER L"/>
        <s v="ACUERDO MARCO, REPARACION VEHICULO 5729-KJK."/>
        <s v="ACUERDO MARCO:  SUMINISTRO MATERIALES REPARACION  VEHICULOS  (*MANTENIMIENTO)"/>
        <s v="ACUERDO MARCO: 1 VASO DE EXPANSIÓN PARA ACS EN PARQUE DE CANTERAC. SERVICIO DE EXTINCIÓN DE INCENDIOS."/>
        <s v="MANTENIMIENTO, REPARACIONES ,MATERIAL DE MADERA PARA CPM SAN JUAN-DURACION 1 DIA"/>
        <s v="TRES CARROS DE TRANSPORTE DOBLES PARA LAS GRÚAS MUNICIPALES."/>
        <s v="ACUERDO MARCO: 1 DETECTOR ORBIS MULTIMAT PARA EL SERVICIO DE EXTINCIÓN DE INCENDIOS."/>
        <s v="RECOGIDA ETILÓMETRO DEL CENTRO DE  METROLOGIA."/>
        <s v="MANTENIMIENTO, REPARACIONES TUBO FLU *PH TLD NG 18W/840      DEL CPM HUERTA DEL REY- DURACION 1 DIA"/>
        <s v="INSPECCIÓN ASCENSOR: EDIFICIO POLICIA MUNICIPAL C. VICTORIA,"/>
        <s v="ACUERDO MARCO MATERIAL DE FERRETERIA PARA DEPENDENCIAS POLICIA."/>
        <s v="Climalit 4/6/4 585x435 - Centro Municipal la Overuela"/>
        <s v="CONTRATO MARCO: 500 BRIDAS NYLON NEGRA, 4 DISCOS CORTE Y 1 CORONA PERFORADORA. SERVICIO DE EXTINCIÓN DE INCENDIOS.Ç"/>
        <s v="ACUERDO MARCO REPARACIÓN VEHÍCULO 8801DHV."/>
        <s v="MCM LLAVES MECANIZADAS E-44677, PARA CENTRO MUNICIPAL DE ACUSTICA."/>
        <s v="ENMARCACION FOTOGRAFIAS JUBILACIONES Y OTROS TRABAJOS"/>
        <s v="ACUERDO MARCO: SUMINISTRO CERRADURA PARA REPARACION EN LOCAL C/ GARCIA LEMES"/>
        <s v="Revision y certificacion de 7 lineas de vida"/>
        <s v="MAGNO STAR 135GR. 45X64 RM. 19,44 KG. (    OT: CUADRÍPTICO MERCANCÍA SERVIDA EN IMPRENTA MUNICIPAL DE VALLADOLID )"/>
        <s v="PLEGADO ACORDEÓN CERTAMEN DEL COMIC"/>
        <s v="MATERIAL DE PINTURA PARA CENTRO CIVICO DELICIAS"/>
        <s v="CUOTA MENSUAL COPIADORA MM280C Nº A0ED022005148  DE FEBRERO A MARZO   C/ SAN BENITO, 1 PLANTA 2º Nº 40 / FEB C/REAL 105"/>
        <s v="BAFLE AMPLIFICADO AC-LC15"/>
        <s v="INSTALACION DE LUZ EN: LOCAL ASOCIACION DE VECINOS RONDILLA"/>
        <s v="MAERIALES MANTENIMIENTO COLEGIOS."/>
        <s v="FOLLETO EN ACORDEON EN TAMAÑO 11X21CM VERTICAL ( DISEÑO DE FOLLETOS Y CARTEL PARA CARNAVAL DE LOS CENTROS DEPENDIENTES"/>
        <s v="CHARLA SOBRE EL FUNCIONAMIENTO DE LAS TIC EN LA JORNADA MENORES: SEXUALIDAD, PORNOGRAFÍA  Y REDES. PLAN DE IFANCIA. 1DIA"/>
        <s v="SUMINISTRO  FUNDAS ROTATORIAS PARA DEFENSAS EXTENSIBLES."/>
        <s v="F-1705. MARINO DE LA FUENTE, S.A. TABLEROS PARA VIVIENDAS DE REALOJO. GrA A.M. DURACION 1 DIA"/>
        <s v="MANTENIMIENTO, REPARACION DE CERRADURA CPM DELICIAS-DURACION 1 DIA"/>
        <s v="ACUERDO MARCO, SUMINISTRO DE SEPIOLITA PARA PARQUES Y JARDINES."/>
        <s v="ACUERDO MARCO: SUMINISTRO GUANTES Sº LIMPIEZA"/>
        <s v="F-1599. SUMINISTROS GARCICHAO, S.L. D2P CON TIRANTE PULSADOR PARA VIVENDA C. VINOS DE RUEDA 24.GrA A.M. DURACION 1 DIA"/>
        <s v="ACUERDO MARCO. - CERRADURA PARA CENTRO CANINO-P.E. 1 DIA-"/>
        <s v="ACUERDO MARCO, PIEZAS DE HIERRO PARA JARDINES."/>
        <s v="EQUIPAMIENTO ROPA DEPORTIVA EQUIPO ATLETISMO POLICIA."/>
        <s v="RENOVACIÓN DOMINIO DE LA PÁGINA &quot;&quot;IGUALDADVALLADOLID.ES&quot;&quot; HASTA EL 26/02/2020"/>
        <s v="ABANICOS DE PLÁSTICO 23CM VARILLA  COLOR MALVA PARA EL DÍA INTERNACIONAL DE LA MUJER. PLAN DE IGUALDAD. PLAZO EJEC. 1DIA"/>
        <s v="TV/19 107 ( REV. 15.000KMS. TOYOTA AURIS 4250KFK )"/>
        <s v="TV/18 1144 ( REVISION 15.000 KM TOYOTA AURIS 0774KFR )"/>
        <s v="F-1623. FERRETERIA ORTIZ VALLADOLID, S.L. MAT.DE FERRETERIA PARA CEAS RONDILLA/BELEN PILARICA. GrA A.M. DURACION 1 DIA"/>
        <s v="ACUERDO MARCO: SUMINISTROS REPARACION EN VESTUARIO ZONA PARQUE  ALAMEDA"/>
        <s v="CESION ESPACIO AUDITORIO FUENTE DORADA. TARIFA ESPECIAL. EVENTO TEATRO &quot;&quot;NO ES OTRO ESTÚPIDO ESPECTÁCULO 19/12/2019"/>
        <s v="LIBROS PARA ESPACIO JOVEN"/>
        <s v="ACUERDO MARCO: REPARACION VEHICULO VA-6790-W  DE CENTRO MANTENIMIENTO  (*MANT.)"/>
        <s v="DISFRACES DE CARNAVAL"/>
        <s v="ACUERDO MARCO, COPIA DE LLAVE NORMAL."/>
        <s v="20 MESAS DE 2 X 0,90 M"/>
        <s v="PIZARRA CABALLETE CON RUEDAS PARA C. PROG. JUVENILES"/>
        <s v="Espectáculo &quot;&quot;Canciones Animadas&quot;&quot; en C.C.Parquesol"/>
        <s v="ACUERDO MARCO. RACORES MANGUERA PARA LIMPIEZA VIARIA"/>
        <s v="ACUERDO MARCO: SUMINISTRO DE TUERCAS Y BROCAS PARA EL SERVICIO DE EXTINCIÓN DE INCENDIOS."/>
        <s v="ACUERDO MARCO. ACEITE PARA VEHICULOS."/>
        <s v="ACUERDO MARCO, REPARACION VEHICULOS DE PARQUES Y JARDINES."/>
        <s v="TORNILLO SPAX-S BICROMATADO 3,5*50MM ( ALB.421 DEL 31/01/2019 )"/>
        <s v="MATERIALES DE FERRETERIA PARA CENTRO DE EDUCACION DE ADULTOS CALLE PELICANO"/>
        <s v="SERV. TECNICO Y PERSONAL DE APOYO DIA DE LA RADIO - LAVA"/>
        <s v="IMPRESIÓN DE 4 DIPLOMAS PARA EL VII RALLY FOTOGRÁFICO Y 200 MANIFIESTOS PARA EL 8 DE MARZO. PLAN DE IGUALDAD. 1DIA"/>
        <s v="TARJETONES &quot;&quot;DIA INTERNACIONAL DE LA MUJER &quot;&quot;. PLAN DE IGUALDAD. PLAZO EJECUCION: 1DIA"/>
        <s v="**EIM LA COMETA** / CERRADURA MCM 130-2-40 EMBUTIR C/CIL"/>
        <s v="IMPRESIÓN DE 50 PROGRAMAS PARA EL &quot;&quot;DIA INTERNACIONAL DE LA MUJER Y LA NIÑA EN LA CIENCIA&quot;&quot;. PLAN DE IGUALDAD. 1 DIA"/>
        <s v="ACUERDO MARCO: PULSADOR ENRASADO D1P/D2P PARA EL Sº LIMPIEZA"/>
        <s v="PREMIOS 4 CATEGORIAS VII RALLY FOTOGRAFICO VALLADOLID &quot;&quot;LA IGUALDAD EN UN CLICK&quot;&quot; DE ACUERDO CON LAS BASES.PLAN DE IGUALDA"/>
        <s v="F-1149. CADIELSA VALLADOLID, S.L.U. TELEFONO TEGUI S.7 T-71U BLANCO.ALOJ. PROVISIONAL(C/ORION)GrA A.M.DURACION 1 DIA"/>
        <s v="ACUERDO MARCO REVISION VEHICULO (MATRICULA : 3706KGD)"/>
        <s v="ACUERDO MARCO REVISION VEHICULO (MATRICULA: 3719KGD)"/>
        <s v="ACUERDO MARCO REVISION VEHICULO (MATRICULA: 3721KGD)"/>
        <s v="ACUERDO MARCO REVISION VEHICULO (MATRICULA 3715KGD)"/>
        <s v="ACUERDO MARCO REVISION VEHICULO (MATRICULA: 3709KGD)"/>
        <s v="ACUERDO MARCO REVISION VEHICULO  MATRICULA 3720KGD"/>
        <s v="ACUERDO MARCO REVISION VEHICULO  MATRICULA 3712KGD"/>
        <s v="ACUERDO MARCO REVISION VEHICULO MATRICULA 3707KGD"/>
        <s v="SOPORTE CENTRAL TUBO PARA ESCUELA INFANTIL FANTASIA"/>
        <s v="TACO FISCHER SX 10 ( ALB.367 DEL 29/01/2019 COLEGIO P. PABLO PICASSO )"/>
        <s v="CODO H-H 90º Ø 75 / MANGUITO UNION H-H 75 / ML.TUB.PVC PRESION Ø 75/10TMS.ENC.,"/>
        <s v="VIDEO MAKING OFF VII RALLY FOTOGRÁFICO &quot;&quot;VALLADOLID, LA IGUALDAD EN UN CLICK&quot;&quot; Y DISEÑO CAMPAÑA. PLAN DE IGUALDAD. 1DIA"/>
        <s v="VIDEO PARA EL ACTO INSTITUCIONAL ANIVERSARIO CENTRO MUNICIPAL  DE LA IGUALDAD.PLAN DE IGUALDAD. PLAZO EJECUCION 1DIA"/>
        <s v="ACUERDO MARCO - MANILLA PARA CENTRO CANINO -P.E. 1 DIA-"/>
        <s v="ACUERDO MARCO: 2 MANILLAS PARA PARQUE DE LAS ERAS. SERVICIO DE EXTINCIÓN DE INCENDIOS."/>
        <s v="SERVICIO DE REPARACION ELECTRICA PUERTA TRASERA DEL CENTRO MUNICIPAL DE IGUALDAD"/>
        <s v="ACUERDO MARCO SUMINISTRO MATERIALES  CONSTRUCCION PARA PEQUEÑAS REPARACIONES  POLICÍA"/>
        <s v="MANTENIMIENTO, REPARACION CPM FRAY LUIS DE LEON GE0003962 / DOSICO-DISPENS PAPEL ARES PURE BL- DURACION 1 DIA"/>
        <s v="ACUERDO MARCO.- PERRERA ,CODO 90º CONEX-R.MACHO 15 1/2 / LLAVE MINI HH 1/2 GENEBRE / LLAVE ESC.ISIS  -P.E. 1 DIA-"/>
        <s v="RETIRA: JESUS ANGEL FERNANDEZ /DESTINO: AGENCIA INNOVACION / MCM LLAVES AMAESTRADAS PARA STOCK EN MANTENIMIENTO E-32677"/>
        <s v="ACUERDO MARCO PISTOLA SILICONA TUBULAR, GUANTE PVC T9 TRIPLE CAPA SOPORTE DE ALGODON PARA TALLER POLICIA."/>
        <s v="SUMINISTROS CP CARDENAL MENDOZA. LOTE 1 ACUERDO MARCO"/>
        <s v="MANTENIMIENTO, PALA CUADRADA M/MADERA ALYCO ( ALB.550 DEL 07/02/2019 ) DEL CPM HUERTA DEL REY-DURACION 1 DIA"/>
        <s v="MATERIALES VARIOS PARA COLEGIOS"/>
        <s v="ACUERDO MARCO: COLA TERMOFUSIBLE 12X200   (1 UD. = 20 GRS.)"/>
        <s v="ACUERDO MARCO.- SUMINISTROS DE FERRETRIA AL ALB. 118397 DE 27/06/18 / DEPÓSITO CANINO SALUBRIDAD / P.E. 1 DIA-"/>
        <s v="Campaña/Anuncio: ORGANIZACION Y DIFUSION JORNADA &quot;&quot;OPORTUNIDADES DE LA ECONOMÍA CIRCULAR EN VALLADOLID&quot;&quot; EL NORTE DE CASTI"/>
        <s v="DISPLAY TIRAFONDOS PARA ESCUELA INFANTIL EL PLATERO"/>
        <s v="F-581. CADIELSA VALLADOLID, S.L.U. LÁMPARAS Y PORTALÁMP. ALOJ.PROV.(C.VILLANCICO) GrA A.M. DURACION 1 DIA"/>
        <s v="REPARACION VEHICULOS, JARDINES."/>
        <s v="SUMINISTROS :BIBLIOTECA VICENTE ESCUDERO / M2.TRAS.HAYA TARIMA P.BR. 3,2 mm/FINSA / SERVICIO DE CORTE/DESPIECE A MEDIDA"/>
        <s v="ACUERDO MARCO, ADQUISICION DE POSTES TRATADOS."/>
        <s v="SUMINISTROS- EDUCACION / INTERMAT 9943 T42 KO RECTA 110 (h) / BASE SENSYS REGUL.ALTURA CALCE 0 /HETT"/>
        <s v="ACUERDO MARCO: 10 LAMPARAS BOSH PARA VEHÍCULOS DEL SERVICIO DE EXTINCIÓN DE INCENDIOS."/>
        <s v="ACUERDO MARCO: SUMINISTRO DE AGUA DESTILADA PARA VEHÍCULOS DEL SERVICIO DE EXTINCIÓN DE INCENDIOS."/>
        <s v="SYMBOL FREELIFE GLOSS 130GR. 52x70 R.M. 23.66 KG. ( FSC MIX CREDIT CU-COC-815818   OT: CARTEL ESCUELAS PÚBLICAS."/>
        <s v="B. MULT CONF 4X2P+T S/C C/INT"/>
        <s v="F-816. GRUPO ELECTRO STOCKS, S.L. INTERRUPTOR-CONMUTADOR / MARCO 1 ELEMENTO. CEAS SAN AGUSTIN. GrA A.M. DURACION 1 DÍA"/>
        <s v="MESA PROYECTOR PARA CC PARQUESOL."/>
        <s v="F-1965. SUMINISTROS GARCICHAO, S.L. TAPA BOTE SIFONICO ALBERGUE MUNICIPAL. DURACION 1DIA"/>
        <s v="F-659. SUMINISTROS GARCICHAO, S.L. REDUCCIONES RADIADOR. ALOJ.PROV (C.MISERICORDIA) GrA A.M. DURACION 1 DIA"/>
        <s v="MATERIALES DE CERRAJERIA PARA EI CASCANUECES PARQUE ALAMEDA / TOR. C/RDON. DIN 603 - 6.8 M-06x"/>
        <s v="Rect. Emit- 190086 / 190086 ( ROLL UP Y TRIPTICOS )(NO TENEMOS REGISTRADA LA 190086)"/>
        <s v="CARPETAS GOMA PARA PARTICIPACION CIUDADANA"/>
        <s v="ACUERDO MARCO  GRIFO MANGUERA 3/4 PARA  POLICIA MUNICIPAL DEPENDENCIAS POLICIA  LA VICTORIA"/>
        <s v="Magia Familiar Las Flores Centro Municipal ( Programación Infantil Centros Municipales  )"/>
        <s v="ACUERDO MARCO - TUERCA , Y ARANDELA"/>
        <s v="1 7711220016 - PILA CR 2032 (X1) PARA VEHÍCULO 3721 KGD DE POLICÍA"/>
        <s v="TUBO EVACUACION 50 &quot;&quot;B&quot;&quot; 1 ML. ENCOLAR"/>
        <s v="ACUERDO MARCO .- COMMENT|COPIA LLAVES COCINA VAL / COPIA LLAVE NORMAL -P.E. 1 DIA-"/>
        <s v="ACUERDO MARCO: CASQUILLO BRONCE VALONA B-14X18X14/22-2"/>
        <s v="ACTUACION EN CENTRO CIVICO PARQUESOL"/>
        <s v="ACUERDO MARCO: 1 PINZA Y 1 ANILLO. SERVICIO DE EXTINCIÓN DE INCENDIOS"/>
        <s v="SEGUNDA CONVOCATORIA CONTRATO DE CESION DE DATOS, PROYECTO REMOURBAN. ANUALIDADES 2019 Y 2020 (LOTE I)."/>
        <s v="ARRENDAMIENTO LOCAL EN LA ZONA CENTRO  DESTINADO  CENTRO DE PERSONAS MAYORES DE MAYO 2018 A ABRIL 2020"/>
        <s v="S.E. 3/2018.CONTRATACION DEL PROGRAMA ABSENTISMO ESCOLAR EN EL AYUNTAMIENTO DE VALLADOLID. ANO 2019. ENERO A AGOSTO 2020"/>
        <s v="CONTRATACION DEL PROGRAMA PREVENCION DEL CONSUMO DE ALCOHOL Y CANNABIS EN ZONAS DE OCIO DE VALLADOLID PARA 2019 Y 2020"/>
        <s v="CONTRATO MENOR SUMINISTRO VEHÍCULO PARA CENTRO CARTOGRAFÍA E INFORMACIÓN URBANÍSTICA"/>
        <s v="ACCESO POR WEB AL SERVICIO DE NOTICIAS Y FOTOGRAFIAS AGENCIA ICAL - AÑO 2019"/>
        <s v="ACCFESO AL SERVICIO DE NOTICIAS DE LA AGENCIA EFE - AÑO 2019"/>
        <s v="RENOVACIÓN ALQUILER FUENTE DE AGUA WATERLOGIC PARA EL AÑO 2019"/>
        <s v="IMPORTE CONTRATO ARRENDAMIENTO VEHÍCULOS POLICÍA EXP. 1/2017. SECRET. EJEC. SEGURIDAD.- LOTE Nº 1."/>
        <s v="ACTUACIONES DE ALICIA SANZ EN CENTROS CÍVICOS DENTRO DEL PROGRAMA MENUDO FIN DE SEMANA"/>
        <s v="CONTRATO OCIO ALTERNATIVO,  VALLANOCHE, VALLATARDE"/>
        <s v="CONSUMO DE COPIAS DE FOTOCOPIADORAS PREVISTAS EN EL 2019 CON CTTO VIGENTE CON ALPA COPIADORAS SL"/>
        <s v="CONTRATO ALQUILER ANUAL MAQUINA FOTOCOPIADORA MDO. KYOCERA TSKALFA 2552, DE CENTRO DE MANTENIMIENTO AÑO 2019 (*MANT.)"/>
        <s v="CONTRATO MANTENIMIENTO PROGRAMA INFORMÁTICO SISTEMA DE CALIDAD DE POLICIA DEL 1 DE ENERO AL 31 DE DIC. DE 2019."/>
        <s v="MANTENIMIENTO Y GESTIÓN ÁREAS WIFI MUNICIPALES"/>
        <s v="Ampliacion de plazo de ejecución de contraro de apoyo a la gestión de charlas y jornadas organizadas por la Agencia Inno"/>
        <s v="ACTUACIONES DE 'MARGARITO Y CÍA' EN CENTROS CÍVICOS DENTRO DEL PROGRAMA MENUDO FIN DE SEMANA"/>
        <s v="PRORROGA CONTRATO SERVICIO MANTENIMIENTO LIMPIEZA EDIF. SAN AGUSTIN (ARCHIVO).  AÑO 2019  (*MANT.)"/>
        <s v="PRORROGA CONTRATO SERVICIO MANTENIMIENTO LIMPIEZA EDIF. SALUD LABORAL.  AÑO 2019  (*MANT.)"/>
        <s v="PRORROGA CONTRATO SERVICIO MANTENIMIENTO LIMPIEZA CENTRO MEDICO C/ FLOR, 10.  AÑO 2019  (*MANT.)"/>
        <s v="PRÓRROGA SUSPENSIÓN CONTRATO SEÑALIZACIÓN LOTE 2 (01-01-2019/07-07-2019)"/>
        <s v="SE-EII 8/2016. P.S.3. PRORROGA CONTRATO SERVICIOS DE GESTION ESCUELA INFANTIL. LOTE 2 PLATERO. 2019. 01/01 A 31/08/2020"/>
        <s v="SE-EII 4/2018. GESTION Y PUESTA EN FUNCIONAMIENTO E.M.I. &quot;&quot;CABALLITO BLANCO&quot;&quot; EN C.P. A.MACHADO.AÑO 2019 Y ENE-AGOSTO 2020"/>
        <s v="PRÓRROGA CONTRATO GUARDA, CUSTORDIA, LOGÍSTICA Y APOYO A CONSULTAS 1 ENERO A 25 SEPTIEMBRE 2019 - ARCHIVO -"/>
        <s v="IMPORTE CONTRATO ARRENDAMIENTO VEHÍCULOS POLICÍA, EXP. 1/2017, SECRET. EJEC. SEGURIDAD. LOTE Nº 2."/>
        <s v="SE-EII 28/2016.CONTRATO GESTION DE SEIS ESCUELAS INFANTILES AYTO VALLADOLID. AÑO 2018. ENERO A AGOSTO DE 2019 LOTE 1"/>
        <s v="SE-EII 28/2016.CONTRATO GESTION DE SEIS ESCUELAS INFANTILES AYTO VALLADOLID. AÑO 2018. ENERO A AGOSTO DE 2019. LOTE 3"/>
        <s v="REPARACIONES PARA MQUINAS PALAS VOLVO Sº LIMPIEZA"/>
        <s v="SE 8/2016. P.S. 1. PRORROGA MANTENIMIENTO ASCENSORES COLEGIOS PUBLICOS. EMM Y LA COMETA. AÑO 2019 Y 01/01 AL 10/11/2020."/>
        <s v="SERVICIO MANTENIMINETO DE ASCENSORES EDIFICIO JEFATURA POLICIA MUNICIPAL DEL 1 DE ENERO AL 31 DE DIC. DE 2019."/>
        <s v="ADJUDICACION CONTRATO SERVICIO MANTENIMIENTO ASCENSORES CASA CONSISTORIAL.  DEL 01/01 AL 30/06/2018  (*MANT.)"/>
        <s v="ADJUDIC. CONTRATO SERVIC. MANTENIM. ASCENSORES EDIF. SAN BENITO; SALA EXPOSIC. Y STA. ANA. 1º SEM./2018 EXP. 62/2016 *MA"/>
        <s v="PRORROGA CONTRATO MANTENIMIENTO ASCENSORES EDIF. S. BENITO; SALA EXPOSICIONES Y EDIF. SANTA ANA. AÑO 2019 EXP. 62/2016 *"/>
        <s v="SE 8/2016. P.S. 1. PRORROGA CONTRATO MANTENIMIENTO DE ASCENSORES EN COLEGIOS PUBLICOS. AÑO 2019 Y 01/01 AL 10/11/2020."/>
        <s v="CONTRATO DE MANTENIMIENTO LOTE 3 ASCENSORES"/>
        <s v="MANTENIMIENTO DE LOS 8 ELEVADORES DE LOS CPM DURANTE 2019"/>
        <s v="LOTE 3: EQUIPOS DE PROTECCION INDIVIDUAL PARA EXTREMIDADES INFERIORES PARA INTERVENCIONES DEL SERVICIO."/>
        <s v="SUSCRIPCION DE REVISTAS PARA LAS BIBLIOTECAS MUNICIPALES DE LA EMPRESA BAYARD REVISTAS S.A.U. PARA EL AÑO 2019"/>
        <s v="SUMINISTROS MATERIAL ELECTRICIDAD"/>
        <s v="FOTOCOPIADORAS SERVICIO INFORMACION Y ADMINISTRACION ELECTRONICA"/>
        <s v="CONTRATO DE MANTENIMIENTO ELEVADOR CFE JACINTO BENAVENTE 2019"/>
        <s v="PRÓRROGA FEBRERO DICIEMBRE 2019 ALQULER COPIADORAS (EXP SE-PC 28/2017) GABINETE GOBIERNO RELACIONES: 1261/1243/1283/4359"/>
        <s v="ALQUILER FOTOCOPIADORA MESES FEBRERO A DICIEMBRE DE 2019. DPTO. PATRIMONIO. MODELO TIPO 6-IR ADV C5540i."/>
        <s v="ESTIMACIÓN COPIAS FOTOCOPIADORA MESES FEBRERO A DICIEMBRE DE 2019.-DPTO. DE PATRIMONIO. MODELO TIPO 6-IR ADV C5540i."/>
        <s v="MANTENIMIENTO DE LOS ASCENSORES DEL SERV INTERVENCION SOCIAL EJERCICIO 2019. COMEDOR: 486,42 ALBERGUE: 478,14"/>
        <s v="FOTOCOPIADORAS CASA DEL BARCO DEL 1 DE FEBRERO AL 31 DE DICIEMBRE 2019 -PRORROGA"/>
        <s v="FOTOCOPIADORAS CONSUMO/OMIC DEL 1 DE FEBRERO AL 31 DE DICIEMBRE DEL 2019 - PRORROGA"/>
        <s v="IMPRESIÓN Y FOTOCOPIADO CONCEJALÍA/DIRECCIÓN Y SECRETARÍA EJECUTIVA ÁREA DE HACIENDA. PERIODO 01/02/2019 A 31/12/2019."/>
        <s v="PRORROGA CONTRATO SE-PC 28/2017. CONTRATACION SISTEMAS DE IMPRESIÓN Y FOTOCOPIADO. DIRECCIÓN DE ÁREA 06. FEB A DIC 2019."/>
        <s v="SE-PC 28/2017 PRORRGA CONTRATO SISTEMAS DEIMPRESIÓN Y FOTOCOPIADO. SERVICIO DE IGUALDAD E INFANCIA FEBRERO A DCBRE 2019"/>
        <s v="PRORROGA CONTRATO MANTENIMIENTO ASCENSORES CASA CONSISTORIAL AÑO 2019. EXPTE. 62/2016 (*MANT.)"/>
        <s v="ACTUACIONES DE KAMTXATKA EN CENTROS CÍVICOS DENTRO DEL PROGRAMA MENUDO FIN DE SEMANA"/>
        <s v="SE 22/2018 GESTIÓN DE ACTIVIDADES EXTRAESCOLARES TECNOLOGICAS PARA EL CURSO 2018 2019. 1 ENERO A 30 JUNIO 2019."/>
        <s v="ACTUACIONES DE KINUNA TEATRO EN CENTROS CÍVICOS DENTRO DEL PROGRAMA MENUDO FIN DE SEMANA"/>
        <s v="CONTRATO DE MANTENIMIENTO LOTE 6 DESINSECTACIÓN"/>
        <s v="ACTUACIONES DE ATHENEA MUSICAL EN CENTROS CÍVICOS DENTRO DEL PROGRAMA MENUDO FIN DE SEMANA"/>
        <s v="MANTENIMIENTO HARDWARE LOTE 1"/>
        <s v="ASISTENCIA TÉCNICA OPERACIÓN, CAU, Y MANTENIMIENTO  DEL SOFTWARE DE BASE. LOTE 3"/>
        <s v="MONTAJE Y DESMONTAJE DE ESCENARIO Y MOBILIARIO PARA EVENTOS, TALLERES Y CONCIERTOS EN EL CENTRO MUNICIPAL DE LA IGUALDAD"/>
        <s v="CONTRAT. SERV. DATOS USO VEH. ELÉCTRICOS Y PUNTOS RECARGA PARA FLOTAS Y ESTABLEC. COMERC. EN VA-PROYECTO REMOURBAN (1ª)"/>
        <s v="SERVICIO PUBLICACION WEB DE LOS DATOS DEL OBSERVATORIO TURISTICO DE LA CIUDAD DE VALLADOLID PARA 2019 Y 2020"/>
        <s v="CONTRATO OBSERVATORIO URBANO PARA LOS AÑOS 2019 Y 2020"/>
        <s v="CONTRATO SERVICIO DE  PUBLICACION EN WEB DE LA INFORMACION DEL OBSERVATORIO URBANO DE VALLADOLID"/>
        <s v="MANTENIMIENTO DEL SISTEMA DE INFORMACIÓN DEL PADRÓN MUNICIPAL DE HABITANTES DEL AYUNTAMIENTO DE VALLADOLID"/>
        <s v="LOTE 5  CONTRATO VALLACREACTIVOS &quot;&quot; PROYECTOS CENCYL+ DE EMPRENDIMIENTO JOVEN &quot;&quot;"/>
        <s v="MONTAJE Y DESMONTAJE DE LONAS EN FACHADAS Y DISEÑO DE LAS MISMAS PARA LOS DIFERENTES EVENTOS DEL SERVICIO EN 2019"/>
        <s v="SE-PC 27/2018. PRÓRROGA CONTRATO IMPRESIÓN Y FOTOCOPIADO. SERVICIO DE EDUCACION. FEBRERO A DICIEMBRE 2019"/>
        <s v="S.E. 23/2016. P.S. 1. PRORROGA CONSERVACION Y MANTENIMIENTO DE CENTROS EDUCATIVOS. LOTE 1. AÑO 2019 Y 2020."/>
        <s v="MANT. CALEFACCION DEL JACINTO BENAVENTE  INTEGRADO EN EL SISEMA DE TELEGESTION DE CENTROS ESCOLARES - EMPLEO 2019"/>
        <s v="ALQUILER FOTOCOPIADORA CONCEJALÍA Y SECRETARÍA EJECUTIVA DEL ÁREA DE SEGURIDAD Y MOVILIDAD (01-02-2019 AL 31-12-2019)"/>
        <s v="CONTRATO DE SUSTITUCIÓN DE APARATOS Y MECANISMOS ELECTRONICOS, ELECTRICOS, MECÁNICOS  DE FONTANERÍA, CERRAJERÍA ETC."/>
        <s v="ACUERDO MARCO: REPARACIÓN EN VEHICULO 1508 DZM DEL SERVICIO DE LIMPIEZA"/>
        <s v="Prórroga contrato centralizado de alquiler y copias de fotocopiadoras,año 2019 Febrero a Diciembre. 2 máquinas Agencia"/>
        <s v="PRÓRROGA ALQUILER Y MANTENIMIENTO FOTOCOPIADORAS PARTICIPACIÓN CIUDADANA"/>
        <s v="Contrato de Fotocopiadora periodo de Febrero a Diciembre de 2019  del Departamento de Prevención y Salud Laboral."/>
        <s v="CONTRATO IMPRESORA Y FOTOCOPIADORA AREA CULTURA Y TURISMO 2019/2020"/>
        <s v="PRORROGA CONTRATO SISTEMAS IMPRESIÓN Y FOTOCOPIADO FEB-DIC 2019 (SERVICIO DE LIMPIEZA)"/>
        <s v="PRORROG.CONTRATO IMPRES,Y FOTOCS.(EXP.SE-PC 28/2017).- SECRETª EJECUTª Y SERV.MA.-O1/02/  A  31/12/2019 (GE /3948)"/>
        <s v="Sistemas de impresión/fotocopiado/escáner para los Servicios de GI (3) e Inspección (1) febrero/2019 a diciembre/2019"/>
        <s v="CONSUMOS FOTOCOPIADORA CONCEJALÍA Y SECRETARÍA EJECUTIVA ÁREA DE SEGURIDAD Y MOVILIDAD (01-02-2019 AL 31-12-2019)"/>
        <s v="ALQUILER MÁQUINAS FOTOC.URBANISMO FEBRERO-DICIEMB. 19 EN CONTRATO"/>
        <s v="Alquiler fotocopiadora C356i 2AG01369 Sec. Gob. y Actas, prórroga contrato marco de fotocopiadoras Marzo-Diciembre 2019"/>
        <s v="SERVICIO DE FOTOCOPIADORAS INICIATIVAS SOCIALES FEBRERO A DICIEMBRE 2019. TRANSFERIDOS: 2012 MUNICIPALES: 3553 ¿"/>
        <s v="CONTRATACIÓN DE SISTEMAS DE IMPRESIÓN Y FOTOCOPIADO DE 1 DE FEBRERO A 31 DE DICIEMBRE 2019. SERVICIO EXTINCIÓN INCENDIOS"/>
        <s v="PRORROGA SERV.INTEGRAL DE FOTOCOPIADO-SECRETARIA EJECUTIVA Y CONCEJALIA-DIRECCION DE AREA DE SERVICIOS SOCIALES-2019"/>
        <s v="PRORROGA SERVICIO FOTOCOPIADORAS S. INTERVENCION SOCIAL. 2019. COMEDOR: 347 CEAS: 9245"/>
        <s v="INFORME PRESTACIÓN DE SERVICIO FOTOCOPIADO JACINTO BENAVENTE  DE FEBRERO A DICIEMBRE 2019"/>
        <s v="CONTRATO FOTOCOPIADORAS POLICÍA DEL 1 DE FEBRERO AL 31 DE DICIEMBRE DE 2019."/>
        <s v="Alquiler fotocopiadoras  A. Jurídica T5-iRADU 4545, T6-iRADV5540, de febrero a diciembre de 2019."/>
        <s v="ALQUILER Y COPIAS CANON XMF04342 -TESORERÍA-, FEBRERO A DICIEMBRE 2019"/>
        <s v="ALQUILER Y COPIAS CANON XMF04329 -SERVICIO DE GESTIÓN RECAUDATORIA-, FEBRERO A DICIEMBRE 2019"/>
        <s v="ALQUILER Y COPIAS CANON XVD04879 -CONTROL DE INGRESOS-, FEBRERO A DICIEMBRE 2019"/>
        <s v="PRÓRROGA ENERO 2019 ALQUILER FOTOCOPIADORAS (EXPED SE-PC 28/2017) GABINETE GOBIERNO Y RELACIONES(1261/1243/1283/4359)"/>
        <s v="GASTOS FOTOCOPIADORA DEL DPTO. DE PATRIMONIO. MODELO T6-IR ADV C5540i."/>
        <s v="Fotocopias de toda Secretaría General de febrero a diciembre de 2019."/>
        <s v="PREVISION COPIAS OFICINA PRESUPESUPUESTARIA  1 DE FEBRERO AL 31 DE DICIEMBRE DE 2019. MAQU. Nº SERIE XVD 02482"/>
        <s v="ALQUILER FOTOCOPIADORA OFICINA PRESUPUESTARIA 1 DE FEBRERO A 31 DE DICIEMBRE DE 2019. MAQUINA Nº SERIE XVD 02482"/>
        <s v="ALQUILER FOTOCPIADORA NUMERO XVD04865 DE INTERVENCION GENERAL. FEBRERO A DICIEMBRE DE 2019"/>
        <s v="ALQUILER FOTOCOPIADORA NUMERO XVD04868 DEL DEPARTAMENTO DE CONTABILIDAD. FEBRERO DICIEMBRE 2019"/>
        <s v="ESTIMACION REALIZACION COPIAS FOTOCOPIADORA NUMERO XVD04868 DEPARTAMENTO DE CONTABILIDAD AÑO 2019"/>
        <s v="ESTIMACION REALIZACION COPIAS FOTOCOPIADORA NUMERO XVD04865 DE LA OFICINA DE INTERVENCION GENERAL. AÑO 2019"/>
        <s v="CONTRATO FOTOCOPIADORAS POLICIA  DEL 1 AL 31 DE ENERO DE 2019 . EXPTE. 28/2017."/>
        <s v="ALQUILER Y COPIAS CANON XMF04329 -SERVICIO DE GESTIÓN RECAUDATORIA, DIC-2018 - ENERO 2019"/>
        <s v="ALQUILER FOTOCOPIADORA CONCEJALÍA Y SECRETARÍA EJECUTIVA ÁREA DE SEGURIDAD Y MOVILIDAD (01-01-2019 l AL 31-01-2019)"/>
        <s v="CONSUMOS FOTOCOPIADORA CONCEJALÍA Y SECRETARÍA EJECUTIVA DEL ÁREA DE SEGURIDAD Y MOVILIDAD (01-01-2019 AL 31-01-2019)"/>
        <s v="ALQUILER Y COPIAS CANON XMF04342 -TESORERÍA-, DIC-2018 - ENERO 2019"/>
        <s v="ALQUILER Y COPIAS CANON XVD04879 -CONTROL DE INGRESOS-, DIC-2018 - ENERO 2019"/>
        <s v="FOTOCOPIADORAS SERVICIO INFORMACION Y ADMINISTRACION ELECTRONICA - ENERO 2019"/>
        <s v="REAJUSTE ENERO 2019 ADJUDICACIÓN CONTRATO CENTRALIZADO FOTOCOPIADORA A FAVOR DE CANON. MAQUINA Nº SERIE XVD 02482"/>
        <s v="REAJUSTE ENERO 2019 FOTOCOPIAS OFICINA PRESUPUESTARIA. MAQUINA Nº DE SERIE XVD 02482"/>
        <s v="ALQUILER FOTOCOPIADORA NUMERO XVD04865 DE INTERVENCION GENERAL. NVBRE, DCBRE Y ENERO."/>
        <s v="ALQUILER FOTOCOPIADORA NUMERO XVD04868 DEL DEPARTAMENTO DE CONTABILIDAD. NVBRE, DCBRE Y ENERO."/>
        <s v="FOTOCOPIADORAS CASA DEL BARCO ENERO 2019"/>
        <s v="ALQUILER Y COPIAS CANON LYK216113 PRIMER TRIMESTRE 2019, SECCIÓN DE PROCEDIMIENTO"/>
        <s v="REAJUSTE ANUALIDAD PARA SISTEMA IMPRESION Y FOTOCOPIADO DESDE 1 ENERO 2019 A 31 ENERO 2019"/>
        <s v="Para el pago de Diciembre de 2018 y Enero de 2019  gasto de Fotocopiadora del Departamento de Prevencion y Salud Laboral"/>
        <s v="CONTRATO IMPRESORA FOTOCOPIADORA. AREA DE CULTURA Y TURISMO 2018/2019"/>
        <s v="FOTOCOPIADORAS CONSUMO/OMIC ENERO 2019"/>
        <s v="CONTRATO SISTEMAS IMPRESIÓN Y FOTOCOPIADO DIC-18 ENE-19 (SERVICIO LIMPIEZA)"/>
        <s v="ALQUILER Y MANTENIMIENTO FOTOCOPIADORAS PARTICIPACION CIUDADANA ENERO-FEBRERO 2019"/>
        <s v="Sistemas de impresión/fotocopiado/escáner para los Servicios de GI (3) e Inspección (1) diciembre/2018 y enero/2019"/>
        <s v="IMPRESIÓN Y FOTOCOPIADO CONCEJALÍA/DIRECCIÓN Y SECRETARÍA EJECUTIVA ÁREA DE HACIENDA. DICIEMBRE 2018-ENERO 2019."/>
        <s v="Importe del contrato de contrato centralizado de alquiler y copias. Reajuste para la anualidad 2018"/>
        <s v="SE-PC 28/2017.CONTRATACION SISTEMAS DE IMPRESIÓN Y FOTOCOPIADO AYUNTAMIENTO DE VALLADOLID. DIRECCIÓN DE ÁREA. ENERO 2019"/>
        <s v="REAJUSTE FOTOCOPIADORAS S. INICIATIVAS SOCIALES: DICIEMB 18 -ENERO 19. TRANSFERIDOS: 367 MUNICIPALES: 808"/>
        <s v="REAJUSTE ANUALIDAD CONTRATO SERV.INTEGRAL FOTOCOPIADO-SECRETARIA EJECUT. Y CONCEJALIA-DIRECC.AREA SERVICIOS SOCILES-2019"/>
        <s v="REAJUSTE SESVICIO DE FOTOCOPIADORAS S. INTERVENCIÓN SOCIAL  COMEDOR SOCIAL: 158  CEAS: 3535"/>
        <s v="INFORME SOBRE LA PRESTACIÓN DE SERVICIO FOTOCOPIADO JACINTO BENAVENTE POR REAJUSTE ENERO 2019"/>
        <s v="SE-PC 28/2017 CONTRATACIÓN SISTEMAS DE IMPRESIÓN Y FOTOCOPIADO. SERVICIO DE IGUALDAD E INFANCIA ENERO 2019"/>
        <s v="Alquiler fotocopiadora Secretaría General, T4-C356if, noviembre, diciembre 2018 y enero 2019."/>
        <s v="Alquiler fotocopiadoras  A. Jurídica T5-iRADU 4545, T6-iRADV5540, Nov, diciembre 2018 y enero 2019."/>
        <s v="Fotocopias de toda Secretaría General, meses noviembre, diciembre de 2018, y enero de 2019."/>
        <s v="Alquiler fotocopiadora Secretaría General, T4-C356if,  de febrero a diciembre de 2019."/>
        <s v="SE-PC 27/2018 CONTRATO DE IMPRESION Y FOTOCOPIADO. SERVICIO DE EDUCACION. ENERO 2019"/>
        <s v="RENOVACIÓN ALQUILER LICENCIA ECOPY EU Nº CSPECO54739247 AÑO 2019 - UNIDAD DE MEDIOS DE COMUNICACIÓN"/>
        <s v="LOTE 2 EXPTE. 23/2018: MANTENIMIENTO PREVENTIVO DE PUERTAS AUTOMATIZADAS. SERVICIO DE EXTINCIÓN DE INCENDIOS Y PC."/>
        <s v="LOTE 2 EXPTE. 23/2018: MANTENIMIENTO CORRECTIVO DE PUERTAS AUTOMATIZADAS. SERVICIO DE EXTINCIÓN DE INCENDIOS Y PC."/>
        <s v="CAMPAÑA DE PROMOCIÓN DEL CONCURSO NACIONAL DE PINCHOS Y TAPAS"/>
        <s v="ALQUILER MÁQUINAS FOTOC.URBANISMO EN CONTRATO MES ENERO 2019 (REAJUSTE)"/>
        <s v="CONTRATACIÓN DE LOS SISTEMAS DE IMPRESIÓN Y FOTOCOPIADO DEL 1 AL 31 DE ENERO DE 2019. SERVICIO DE EXTINCION DE INCENDIOS"/>
        <s v="CONTRATO MENOR PARA EL SUMINISTRO DE ALIMENTOS Y PRODUCTOS ESPECIFICOS PARA LOS ANIMALES DEL CENTRO DE PROTECCION ANIMAL"/>
        <s v="CONCURSO SUMINISTRO VESTUARIO Y CALZADO EJERCICIOS  2018  Y  2019 (LOTES 9 Y 10)"/>
        <s v="CONTRATO SUMINISTRO VESTUARIO 2019. LOTE 1:120,90 Y LOTE 2: 70,66"/>
        <s v="VESTUARIO 2019 CPM TRANSFERIDOS,LOTE 1: 302,26 LOTE 2: 176,66"/>
        <s v="VESTUARIO 2019 CPM SIN TRANSFERIR,LOTE 1: 120,90 Y LOTE 2: 70,66"/>
        <s v="2019 LOTES 1, 2, 5 Y 6 SUMINISTRO VESTUARIO PERSONAL CONSUMO (L1) 2.485,27 + (L2) 1.580,08 + (L5) 764,72 + (L6) 808,28"/>
        <s v="2017 LOTES 1, 2, 5 Y 6 SUMINISTRO VESTUARIO PERSONAL CONSUMO (L1) 2.757,30 + (L2) 1.890,25 + (L5) 879,43 + (L6) 965,58"/>
        <s v="REPARACION EMISORAS PARA Sº LIMPIEZA"/>
        <s v="VESTUARIO ROPA DE TRABAJO Y COMPLEMENTOS PERSONAL DEL SERVICIO DE EDUCACION. AÑO 2019 LOTE 1. PANTALONES"/>
        <s v="VESTUARIO ROPA DE TRABAJO Y COMPLEMENTOS PERSONAL DEL SERVICIO DE EDUCACION. AÑO 2019 LOTE 2. BLUSAS Y CAMISAS"/>
        <s v="CONTRATO MANTENIMIENTO Y UBICACIÓN REPETIDOR TRANSMISION COMUNICACIONES INTERNAS Sº LIMPIEZA"/>
        <s v="REPARACION EMISORAS PARA EL S. DE LIMPIEZA VIARIA"/>
        <s v="TRANSPORTE DE MATERIAL ELECTORAL - ELECCIONES GENERALES Y LOCALES 2019"/>
        <s v="VESTUARIO. LOTE 1: 1.934,45 EUROS; LOTE 2: 3.500,58 EUROS"/>
        <s v="EXPEDIENTE 17/2017. CONTRATO DE VESTUARIO. LOTE 1"/>
        <s v="CONTRATO AUDITORIA EXTERNA PROYECTO 0390_ MOVBIO_2_E COOP. TERRITORIAL EUROPEA (INTERREG V A ESPAÑA PORTUGAL POCTEP)"/>
        <s v="EXPEDIENTE 17/2017. CONTRATO DE VESTUARIO. LOTE 2"/>
        <s v="1ª PRÓRROGA SUMINISTRO VESTUARIO, CALZADO Y EQUIPACIÓN PERSONAL AAREA SEGURIDAD EXPTE. 16/2016 SESM. lote nº 12."/>
        <s v="ASISTENCIA TÉCNICA OPERACIÓN, CAU, Y MANTENIMIENTO  DEL SOFTWARE DE BASE Y COMUNICACIONES. LOTE 1"/>
        <s v="CONTRATO DE MANTENIMIENTO DEL OBSERVATORIO CULTURAL Y TURISTICO DE LA CIUDAD DE VALLADOLID"/>
        <s v="LIMPIEZA DEL CENTRO DE DIFUSIÓN TECNOLÓGICA (CDIT)"/>
        <s v="PRÓRROGA CONTRATO SERVICIO LIMPIEZA INSTALACIONES AGENCIA DE INNOVACION 2019"/>
        <s v="SERVICIO DE CELADURIA DE ENERO A JULIO DE 2019 CPM TRANSFERIDOS, LOTE 1."/>
        <s v="SERVICIOS DE CELADURIA DE ENERO A JULIO DE 2019 CPM , LOTE 1."/>
        <s v="REAJUSTE PRESUPUESTARIO SERVICIO DE CELADURIA EN CPM TRANSFERIDOS DE ENERO A JULIO DE 2019."/>
        <s v="REAJUSTE PRESUPUESTARIO SERVICIO DE CELADURIA EN CPMS MPALES DE ENERO A JULIO DE 2019."/>
        <s v="CTTO LIMPIEZA-LOTE 8 INTERV SOCIAL. COMEDOR SOCIAL.PROY TRANSF CPMS Y COMEDOR"/>
        <s v="CTTO LIMPIEZA LOTE 8 SERV INTERVENCION SOCIAL. CEAS AÑO 2019 - ILUNION"/>
        <s v="PRORROGA CONTRATO SERV. LIMPIEZA DEL CENTRO DE ATENCION AL INMIGRANTE-(PROY.GASTOS)"/>
        <s v="MANTENIMIENTO Y DISPOSICIÓN AÑO 2019 MÁQUINA FILMADORA PLANCHAS PF-R 2055VI - IMPRENTA"/>
        <s v="LOTE 1 AYUDA A DOMICILIO. UTE CLECE ONET SERALIA. PROYECTO: AYUDA DOMICILIO (ACUERDO MARCO)"/>
        <s v="SUMINISTRO VESTUARIO ALMACEN INVIERNO-VERANO (LOTE 1-2-5-6) AÑO 2019, R.I."/>
        <s v="REAJUSTE ANUALIDADES 2019 DEL CONTRATO DE SUMINISTRO DE MATERIAL DE OFICINA NO INVENTARIABLE. LOTE 2. EXPTE. S.E. 8/2019"/>
        <s v="REAJUSTE ANUALIDADES 2019 DEL CONTRATO DE SUMINISTRO DE MATERIAL DE OFICINA NO INVENTARIABLE. LOTE 3. EXPTE. S.E. 8/2019"/>
        <s v="REAJUSTE ANUALIDADES 2019 DEL CONTRATO DE SUMINISTRO DE MATERIAL DE OFICINA NO INVENTARIABLE. LOTE 5. EXPTE. S.E. 8/2019"/>
        <s v="MICROCHIP, CERTIFICADOS, CARTILLAS, DOCUMENTACION OFICIAL PERROS Y GATOS -AÑO 2019-"/>
        <s v="ADJUDICAR LOTE 2 CONTRATO SUMINISTRO LÁMPARAS ALUMBRADO PÚBLICO AÑO 2018 Y PRIMER SEMESTRE AÑO 2019"/>
        <s v="CONTRATO PARA SUMINISTRO DE VESTUARIO AL PERSONAL DEL Sº DE PARQUES Y JARDINES, 2019. LOTE 2."/>
        <s v="CONCURSO SUMINISTRO VESTUARIO Y CALZADO EJERCICIOS  2018  Y  2019 (LOTE 1)"/>
        <s v="AMPLIACION CONTRATO AYUDA A DOMICILIO-DURACION: AÑO 2019:1085714-AÑO 2020 DE ENERO AL 11 DE FEBRERO: 135714"/>
        <s v="SE-EII 28/2016.CONTRATO GESTION DE SEIS ESCUELAS INFANTILES AYTO VALLADOLID. AÑO 2018. ENERO A AGOSTO DE 2019. LOTE 4"/>
        <s v="SE-EII 8/2016.P.S.3. PRORROGA CONTRATO SERVICIO DE GESTION ESCUELA INFANTIL.LOTE 1 MAFALDA Y GUILLE. 2019. 01/01 A 31/08"/>
        <s v="SE-EII 8/2016. P.S.3. PRORROGA CONTRATO SERVICIO DE GESTION ESCUELA INFANTIL. LOTE 3 EL GLOBO. 2019. 01/01 A 31/08/2020"/>
        <s v="CONTRATO PARA SUMINISTRO DE VESTUARIO AL PERSONAL DEL Sº DE PARQUES Y JARDINES, 2019. LOTES 5 Y 6."/>
        <s v="LOTE 3 EXPTE. 16/2016: BOTAS Y ZAPATOS DEL SERVICIO DE EXTINCION DE INCENDIOS, SALVAMENTO Y PROTECCIÓN CIVIL."/>
        <s v="LOTE 2 EXPTE. 16/2016: COMPLEMENTOS TÉCNICOS DEL SERVICIO DE EXTINCIÓN DE INCENDIOS, SALVAMENTO Y PROTECCIÓN CIVIL."/>
        <s v="ARRENDAMIENTO Y MANTENIMIENTO SISTEMA PRODUCCIÓN DIGITAL BIZHUB C-6500 EN  IMPRENTA: MARZO a DICIEMBRE 2019"/>
        <s v="ARRENDAMIENTO/MANTENIMIENTO SISTEMA PRODUCCIÓN DIGITAL BIZHUB C-6500 PARA IMPRENTA: ENERO y FEBRERO 2019"/>
        <s v="ALQUILER EQUIPO SAMSUNG CLX 9201NA N Z6QTB1BG90001CN AÑO 2019"/>
        <s v="PRORROGA CONTRATO EXPLOTACIÓN PUNTO LIMPIO AVDA DEL MUNDIAL DEL 1/11/18 AL 31/10/2019"/>
        <s v="CONCURSO SUMINISTRO DE GASÓLEO PARA LOS AÑOS 2018 Y 2019"/>
        <s v="PRORROGA CTTO SERVIC TELEASISTENCIA 2019 (A.MARCO) 2020  Y HASTA 30-JUNIO 2021"/>
        <s v="SERV.DE ACCION SOCIAL COMUNITARIA Y PROMOC SOLIDARIDAD EN CEAS DE ENERO A AGOSTO 2019. ADJUDICACION CLECE."/>
        <s v="ASIGNACION PROY CONSTRUYENDO MI FUTURO AL SERV ACC SOCIAL COMUNITARIA Y PROMOC SOLIDARIDAD EN CEAS ENERO-AGOSTO 2019"/>
        <s v="REPUESTOS PARA REPARACION CONTENEDORES DEL Sº DE LIMPIEZA"/>
        <s v="ADJUDICAR CONTRATO ARRENDAMIENTO VEHICULOS PARA CENTRO MANTENIMIENTO. LOTE 5"/>
        <s v="SE 73/2018. SERVICIO DE CANGUROS PARA ACTIVIDADES EDUCATIVAS DESTINADAS A PADRES Y MADRES DESARROLLADAS POR EL ÁREA 06."/>
        <s v="ADJ.ALQUILER VEHÍCULOS LOTE II (VEH.SEPI)"/>
        <s v="SUMINISTRO CASCOS PARA EL SERVICIO DE POLICIA MUNICIPAL 2018- 2019. LOTE Nº 4. EXPEDIENTE 12/2017."/>
        <s v="CONSUMO DE COPIAS DE FOTOCOPIADORAS PREVISTAS EN EL 2019  CON CONTRATO CON COMERCIAL CUATRO. CEAS LA VICTORIA."/>
        <s v="ADJUDICACION CTO. SERV. PLANIFICACION, CAPTACION, GESTION PATROCINIOS, COLABORACION EVENTOS TURISTICO/CULTURAL 2018/19"/>
        <s v="CONTRATO DE SERVICIOS DE GESTION DE LAS PANTALLAS DE GRAN FORMATO UBICADAS EN LA CIUDAD DE VALLADOLID"/>
        <s v="SUMINISTRO GUANTES PARA EL SERVICIO DE POLICÍA MUNICIPAL. 2018- 2019. LOTE Nº 5. EXPEDIENTE 12/2017."/>
        <s v="PRORROGA DEL CONTRATO PARA EL SERVICIO DEMANTENIMIENTO DE LA APLICACION INFORMATICA PRESTAVA DE 1/1/2019 AL 31/12/2019"/>
        <s v="CONTRATO TRANSPORTE DESDE INSTALACIONES Sº LIMPIEZA A PLANTA TRATAMIENTO, RESIDUOS PROCEDENTES DE LIMPIEZA VIARIA"/>
        <s v="MANTENIMIENTO SISTEMA CONTRA INCENDIOS CUPULA DEL MILENIO POR 6 MESES"/>
        <s v="TALLERES EDUCATIVOS SOBRE COMERCIO JUSTO EN LOS CENTROS ESCOLARES EN VALLADOLID.DE ENERO A 31 MAYO DE 2019."/>
        <s v="SE 67/2018. CONTRATO DE MANTENIMIENTO DE EXTINTORES DE COLEGIOS PUBLICOS. AÑO 2019"/>
        <s v="MANTENIM.  INSTALACIONES CONTRA INCENDIOS Y EQUIPOS MÓVILES Y FIJOS (EXTINTORES) EN CONDICONES OPTIMAS DE FUNCIONAMIENTO"/>
        <s v="CONTRATO MANTENIMIENTO INSTALACIONES CONTRA INCENDIOS DEL Sº DE LIMPIEZA"/>
        <s v="CONTRATO MENOR SERV. MANTENIM. DE INSTALACIONES DE PROTECCION CONTRA INCENDIOS EN EDIFICIOS DEL  AREA URBANISMO AÑO/2019"/>
        <s v="ACTUACIONES DE KLINKLANKLOWN EN CENTROS CÍVICOS DENTRO DEL PROGRAMA MENUDO FIN DE SEMANA"/>
        <s v="CONTRATO PUENTE PARA LA GESTIÓN DEL SERVICIO DE MANTENIMIENTO DE LA COMUNICACIÓN 2.0 DEL AYUNTAMIENTO DE VALLADOLID"/>
        <s v="PUBLICIDAD DE EXPOSICIONES 2019 EN CENTROS CÍVICOS"/>
        <s v="PUBLICIDAD DE MUESTRAS DE CULTURA TRADICIONAL Y TEATRO VECINAL 2019"/>
        <s v="CONTRATO ADQUISICION PINTURA ESPECIAL PARA ESTUCOS DE LOS PARAMENTOS DE PASILLOS PLANTA 1ª Y 3ª DEL EDIF. SAN BENITO (*M"/>
        <s v="REPARACIONES DE VEHICULOS MODELO SCANIA Sº LIMPIEZA"/>
        <s v="SOPORTE Y MANTENIMIENTO DE LA PLATAFORMA PROXIA"/>
        <s v="PRÓRROGA DEL CONTRATO DE LOS SERVICIOS DE SOPORTE Y MANTENIMIENTO DE LAS HERRAMIENTAS TÉCNICAS PROXIA SUITE SE-PC42/2017"/>
        <s v="LOTE 1 EXPTE. 23/2018: MANTENIMIENTO CORRECTIVO DE EQUIPOS DE RESPIRACION AUTONOMA. SERVICIO DE EXTINCIÓN INCENDIOS Y PC"/>
        <s v="Diseño, maquetación y confección de la GUÍA DEL CONTRIBUYENTE 2019"/>
        <s v="AJUSTE ANUALIDADES CONTRATO GESTIÓN SERVICIO PÚBLICO REGULACIÓN ESTACIONAMIENTO VEHÍCULOS VÍA PÚBLICA EN VALLADOLID"/>
        <s v="SUMINISTRO DE COMBUSTIBLE GASOIL PARA LOS EJERCICIOS 2018 Y 2019. SERVICIO DE EXTINCION DE INCENDIOS"/>
        <s v="ADJUDICAR EXPEDIENTE DE CONTRATACIÓN SUMINISTRO GASÓLEO VEHÍCULOS ÁREA DE URBANISMO"/>
        <s v="CONTRATACIÓN DE SUMINISTRO DE PELLETS, PARA LA CADERA DE VIOMASA DEL CEIP NUESTRA SRA DEL DUERO AÑO 2019 SE-1/2019"/>
        <s v="PELLETS MADERA C.M. PUENTE DUERO."/>
        <s v="MATERIAL DE IMPRENTA PARA FOLLETO CONDE ANSUREZ"/>
        <s v="SE-EII 28/2016.CONTRATO GESTION DE SEIS ESCUELAS INFANTILES AYTO VALLADOLID. AÑO 2018. ENERO A AGOSTO DE 2019. LOTE 5"/>
        <s v="LOTE 2: EQUIPOS DE PROTECCION CRANEAL PARA LA LUCHA CONTRA INCENDIOS ESTRUCTURALES Y DE INTERIORES"/>
        <s v="BASES DATOS LEGISLATIVAS CON LICENCIAS INSIGNIS Y WESTLAW - ARCHIVO -"/>
        <s v="CONTRATO MANTENIMIENTO EQUIPO POU PARA EL Sº DE LIMPIEZA"/>
        <s v="CONCURSO SUMINISTRO VESTUARIO Y CALZADO EJERCICIOS  2018  Y  2019 (LOTE 4)"/>
        <s v="LOTE 1: EQUIPOS DE PROTECCION INDIVIDUAL PARA INCENDIOS ESTRUCTURALES Y DE INTERIORES."/>
        <s v="ª PRÓRROGA CONTRATO SUMINISTRO VESTUARIO, CALZADO Y EQUIPACIÓN PERSONAL, AREA SEGURIDAD EXPTE. 16/2016. LOTE Nº 10."/>
        <s v="1ª PRÓRROGA CONTRATO SUMINISTRO VESTUARIO, CALZADO Y EQUIPACIÓN PERSONAL AREA SEGURIDAD EXPTE. 16/2016. LOTE Nº 8."/>
        <s v="EMISIÓN  ESPACIO INFORMATIVO  SOBRE TEMAS DE SEGURIDAD Y MOVILIDAD EN TELEVISION DEL 1 JUNIO  2018 AL 31 DE MAYO 2019."/>
        <s v="91 SUSCRIPCIONES DE EL NORTE DE CASTILLA PARA LOS CENTROS DE PERSONAS MAYORES DURANTE 2019"/>
        <s v="SUSCRIPCIONES ANUALES CONCEJALÍAS Y VARIOS SERVICIOS. 1/1/2019 a 31/12/2019 - ARCHIVO -"/>
        <s v="CONTRATO MEJORA, CONSERVACION Y REPARACION DEL MOBILIARIO URBANO DE LA CIUDAD."/>
        <s v="CONTRATO DE SERVICIO DE MANTENIMIENTO DE LA CLIMATIZACION Y LAS INSTALACIONES ELECTRICAS DE LA CUPULA DEL MILENIO. 18-19"/>
        <s v="SEGUNDA CONVOCATORIA CONTRATO DE CESION DE DATOS, PROYECTO REMOURBAN. ANUALIDADES 2019 Y 2020 (LOTE II)."/>
        <s v="ANUNCIO de la exposición pública del Padrón cobratorio del IVTM y del período de cobranza, ejercicio 2019"/>
        <s v="CONTRATO MANTENIMIENTO INSTALACIONES FOTOVOLTAICAS MUNICIPALES (V 13/15)"/>
        <s v="PRESTACIONES BÁSICAS CONTRATO DE MANT. Y CONSERV  INSTALACIONES TÉRMICAS POLICÍA MUNICIPAL  2018 Y 2019"/>
        <s v="PRESTACIONES  COMPLEMENTARIAS CONTRATO DE MANT. Y CONSERV  INSTALACIONES TÉRMICAS  POLICÍA MUNICIPAL  2018 Y 2019"/>
        <s v="REPUESTOS REPARACION RECOLECTORES MODELOS SITA Y MAZZOCHIA DE VEHICULOS DEL Sº LIMPIEZA"/>
        <s v="PRORROGA CONTRATO MANT. INSTAL. CALEFACCION C.CONSISTORIAL; IMPRENTA; S. LABORAL Y P. LAS ERAS, DEL 01/01 A 14/06/2019 *"/>
        <s v="PRORROGA CONTRATO MANTENIMIENTO INSTALAC. CALEFACCION Y CLIMATIZACION EDIF. SAN AGUSTIN (ACHIVO) DEL 01/01 A 14/06/19 *M"/>
        <s v="PRESTACIONES COMPLEMENTARIAS, MANTEN.  Y CONSERVACIÓN INSTALACIONES TÉRMICAS POLICÍA DEL 1 DE MAYO AL 30 DE NOV. DE 2019"/>
        <s v="CONTRATO DE MANTENIMIENTO LOTE 2 ELECTRÓGENOS"/>
        <s v="PRESTACIONES BÁSICAS MANTENIMIENTO Y CONSERVACIÓN INSTALACIONES TÉRMICAS POLICÍA DEL 1 DE MAYO AL 30 DE NOV.. DE 2019"/>
        <s v="PRIMERA PRÓRROGA CONTRATO SERVICIOS MANTENIMIENTO ALUMBRADO PÚBLICO"/>
        <s v="PRÓRROGA CONTRATO REALIZACIÓN, EMISIÓN, GRABACIÓN SESIONES PLENARIAS Y OTROS EVENTOS, AÑO 2019 Y HASTA JUNIO 2010"/>
        <s v="MANTENIMIENTO HARDWARE, LOTE 2"/>
        <s v="SE 38/2018. TALLERES DE ROBOTICA EDUCATIVA DURANTE EL CURSO 2018/2019. ENERO A MAYO DE 2019"/>
        <s v="ANALISIS ACREDITADO DE BENZO (A) PIRENO  (VS  1/19) .- PLAZO EJCUCION : 1MES"/>
        <s v="MANTENIMIENTO INTEGRAL RCCAVA (ANUALIDADES 2019  A  2021 INCLS.) .- EXP. VS 3/17"/>
        <s v="SE-EII 28/2016.CONTRATO GESTION DE SEIS ESCUELAS INFANTILES AYTO VALLADOLID. AÑO 2018. ENERO A AGOSTO DE 2019. LOTE 2"/>
        <s v="PRORROGA SERVICIO DE MANTENIMIENTO DEL SISTEMA DE INFORMACION GEOGRAFICA (GIS)"/>
        <s v="CONSERVACION Y MEJORA DE PARQUES Y JARDINES ZONAS CENTRO Y NORTE DE LA CIUDAD, LOTE 1 (CENTRO)"/>
        <s v="CONTRATO SERVICIO ATENCION TELEFONICA 010"/>
        <s v="CONTRATO CENTRALIZADO DE ATENCIÓN PRESENCIAL Y TELEFÓNICA AÑOS 2019 . LOTE AGENCIA DE INNOVACIÓN."/>
        <s v="PRORROGA CONTRATO GESTION DEL CENTRO OCUPACIONAL PARA PERSONAS CON DISCAPACIDAD INTELECTUAL DE 16/2/17 AL 15/2/19-EULEN"/>
        <s v="ADJUDICACION PRESTACIONES PARA SERV CENTRO OCUPACIONAL PERSONAS CON DISCAPACIDAD INTELECTUAL 15/2/19 AL 14/2/21 A.MARCO"/>
        <s v="ACCESO POR WEB AL SERVICIO DE NOTICIAS DE LA AGENCIA EUROPA PRESS - AÑO 2019"/>
        <s v="IMPORTE ANUAL RECOGIDA DE DOCUMENTOS CONFIDENCIALES PARA RECICLAR DEL 1 DE ENERO AL 31 DE DIC. DE 2019."/>
        <s v="CONSUMO GAS DEPENDENCIAS POLICÍAMUNICIPAL DEL 1 DE ENERO AL 30 DE SEPTIEMBRE DE 2019."/>
        <s v="PRORROGA CTTO SUMINISTRO GAS DE CENTROS DE ACCION SOCIAL DE ENERO A SEPTIEMBRE DE 2019"/>
        <s v="ACTUACIONES DE LIBERA TEATRO EN CENTROS CÍVICOS. PROGRAMA MENUDO FIN DE SEMANA"/>
        <s v="PRORROGA CONTRATO GESTION INTEGRAL DEL ESPACIO JOVEN"/>
        <s v="SBF 27/2015 P.S. 4. PRORROGA CONTRATO APRENDIZAJE A LO LARGO DE LA VIDA. AÑO 2018 Y ENERO A JULIO, INCLUSIVE, AÑO 2019"/>
        <s v="PRORROGA CTTO SUMINISTRO GAS PARA COMEDOR SOCIAL DE ENERO A SEPTIEMBRE 2019."/>
        <s v="TRANSPORTE E INSTALACIÓN DE ESCENARIOS, SILLAS Y MESAS PARA ACTIVIDADES PROMOVIDAS POR EL AYUNTAMIENTO"/>
        <s v="PRORROGA SUMINISTRO GAS CALEFACCION CFE JACINTO BENAVENTE DE ENERO A SEPTIEMBRE 2019"/>
        <s v="PRORROGA CTTO SUMINISTRO GAS CPM TRANSFERIDOS DE ENERO A SEPTIEMBRE 2019"/>
        <s v="PRORROGA CTTO SUMINISTRO GAS DE LOS CPM MUNICIPALES DE ENERO A SEPTIEMBRE 2019"/>
        <s v="EXPTE S.E. 8/2018. PRORROGA CONTRATO SUMINISTRO DE GAS NATURAL. COLEGIOS PUBLICOS. 1 ENERO A 30 SEPTIEMBRE DE 2019"/>
        <s v="EXPTE S.E. 8/2018. PRORROGA CONTRATO SUMINISTRO DE GAS NATURAL. BIBLIOTECAS PUBLICAS. 1 ENERO A 30 SEPTIEMBRE 2019"/>
        <s v="EXPTE S.E. 8/2018. PRORROGA CONTRATO SUMINISTRO GAS NATURAL. ESCUELAS INFANTILES. 1 DE ENERO A 30 DE SEPTIEMBRE DE 2019"/>
        <s v="PRORROGA CONTRATO SUMINISTRO GAS NATURAL OCTUBRE 2018 - SEPTIEMBRE 2019"/>
        <s v="PRORROGA SUMINISTRO GAS NATURAL OMIC -ENERO A SEPTIEMBRE 2019-"/>
        <s v="CONSUMO DE GAS NATURAL PARA LOS TRES PRIMEROS TRIMESTRES DE 2019. SERVICIO DE EXTINCION DE INCENDIOS, SALVAMENTO Y P. C."/>
        <s v="SUMINISTRO GAS CENTROS PARTICIPACIÓN CIUDADANA"/>
        <s v="PRORROGA SUMINISTRO GAS CALEFACCIÓN CFE JACINTO BENAVENTE ENERO A SEPTIEMBRE 2019"/>
        <s v="SUMINISTRO GASOLEO B PARA HORNO INCINERADOR CPA DURANTE EL AÑO 2019"/>
        <s v="PRORROGA CONTRATO MANTENIMIENTO PLATAFORMAS CONTENEDORES SOTERRADOS DEL 1/3/18 AL 28/2/2019"/>
        <s v="REPUESTOS REPARACION RECOLECTORES VEHICULOS MOD. GEESINK DEL Sº LIMPIEZA"/>
        <s v="ADJUDICAR LOTE 1 CONTRATO SUMINISTRO LÁMPARAS ALUMBRADO PÚBLICO AÑO 2018 Y PRIMER SEMESTRE AÑO 2019"/>
        <s v="REAJUSTE ANUALIDADES 2019 DEL CONTRATO DE SUMINISTRO DE MATERIAL DE OFICINA NO INVENTARIABLE. LOTE 1. EXPTE. S.E. 8/2019"/>
        <s v="REAJUSTE ANUALIDADES 2019 DEL CONTRATO DE SUMINISTRO DE MATERIAL DE OFICINA NO INVENTARIABLE. LOTE 6. EXPTE. S.E. 8/2019"/>
        <s v="SUMINISTRO DE MATERIAL DE OFICINA Y PAPELERIA PARA LA EJECUCIÓN DE LOS PROGRAMAS FORMATIVOS QUE SE IMPARTEN EN EL CFE"/>
        <s v="IMPORTE PRÓRROGA CONTRATO PERIODO ENERO-DICIEMBRE 2019"/>
        <s v="SUMINISTRO ENERGÍA ELÉCTRICA EDIFICIO CDIT (ENRIQUE IV)"/>
        <s v="REVISIÓN IPC IMPORTE CONTRATO MANTENIMIENTO PLATAFORMAS CONTENEDORES SOTERADOS 1-1 AL 28-2-2019"/>
        <s v="PRÓRROGA CONTRATO SUMINISTRO ENERGÍA ELÉCTRICA"/>
        <s v="PRORROGA CONTRATO SERVICIO MANTENIMIENTO Y LAVADO CONTENEDORES DEL 10/12/2018 AL 30/04/2019"/>
        <s v="PRÓRROGA CONTRATO SUMINISTRO ENERGÍA ELÉCTRICA ENERO - DICIEMBRE 2019"/>
        <s v="PRÓRROGA CONTRATO ENERGÍA ELÉCTRICA PARTICIPACIÓN CIUDADANA"/>
        <s v="ADJUDICACION SERV PROMOCION DEL ENVEJECIMIENTO ACTIVO Y LA ANIMACION SOCIOCULTURAL EN CPMS MPALES DE ENERO A AGOSTO 2019"/>
        <s v="ADJUD SERV PROMOCION DEL ENVEJECIMIENTO ACTIVO Y LA ANIMACION SOCIOCULTURAL EN CPMS TRANSFERIDOS DE ENERO A AGOSTO 2019"/>
        <s v="PRÓRROGA CONTRATO ENERGÍA ELÉCTRICA PARA EL ESPACIO JOVEN"/>
        <s v="AJUSTES SERV PROM ENVEJECIMIENTO ACTIVO Y ANIMACION SOCIOCULTURAL CPMS MUNICIPALES: 89720, FORMACION CUIDADORES 10500"/>
        <s v="EXPTE. SII 1/2019 CONTRATACIÓN DE TALLERES EN EL CENTRO MUNICIPAL DE LA IGUALDAD HASTA JUNIO 2019"/>
        <s v="Contrato de mantenimiento preventivo de equipos de climatización en Edificio anexo a Casa del Barco 2019.-"/>
        <s v="CONTRATO DE MANTENIMIENTO PREVENTIVO CLIMATIZACION EDIFICIO CASA DEL BARCO Y CENTRO PROTECCION ANIMAL 2019"/>
        <s v="TALL. DROG.DED.-MONEO(SEP-17- JUN-19)LOTE1 2017-3497.47-2018-10747.44-2019:7249.97- LOTE2:2017-3300 -2018-9900-2019:6600"/>
        <s v="ANALISIS ICP MUESTRAS FILTROS CAPTADORES DE LA RCCAVA PARA DETERMINAR  PRESENCIA DE DIVERSOS METALES EN LA ATMOSFERA."/>
        <s v="ITINERARIOS DE INSERCIÓN Y PREVENCIÓN DE LA VIOLENCIA DE GÉNERO EN ADOLESCENTES Y JÓVENES. PLAN CVG. DE FEBRERO A JUNIO"/>
        <s v="NOTIFICACION A LOS COMPONENTES DE MESA - ELECCIONES GENERALES 2019"/>
        <s v="GASTOS DE BUZONEO - AÑO 2019"/>
        <s v="PRORROGA CONTRATO GAS NATURAL EDIFICIOS MUNICIPALES AÑO 2019  (*MANTENIMIENTO)"/>
        <s v="PRORROGA CONTRATO SUMINISTRO DE ENERGIA ELECTRICA EN CENTRO DE FORMACIÓN JACIENTO BENAVENTE DEL 1/1 AL 31/12/2019"/>
        <s v="BOTELLAS GASES PARA DISTINTOS EQUIPOS DE SOLDADURA DEL TALLER DEL Sº DE LIMPIEZA"/>
        <s v="CONTRATACION DE APLICACION PARA LA VISUALIZACION DEL PRESUPUESTO GENERAL DEL AYTO.DE VALLADOLID. ANUALIDADES 2018 Y 2019"/>
        <s v="SE-EII 5/2018 TALLERES DIRIGIDOS A ALUMNOS Y AMPAS DE CENTROS ESCOLARES, LOTE 1 ENERO-MAYO 2019"/>
        <s v="SERVICIO DE ASESORAMIENTO AL PROCESO DE PRESUPUESTOS PARTICIPATIVOS"/>
        <s v="ACTUACIONES DE FREDDY VARÓ EN CENTROS CÍVICOS DENTRO DEL PROGRAMA MENUDO FIN DE SEMANA"/>
        <s v="EVOLUCIÓN DE SISTEMAS DE INFORMACIÓN Y OFICINA DE PROYECTOS (PRIMERA PRÓRROGA)"/>
        <s v="EVOLUCIÓN DE SISTEMAS DE INFORMACIÓN Y OFICINA TÉCNICA DE PROYECTOS (SEGUNDA PRÓRROG)"/>
        <s v="ACTUACIONES DE TEATRO DEL GATTO EN CENTROS CÍVICOS DENTRO DEL PROGRAMA MENUDO FIN DE SEMANA"/>
        <s v="PRORROGA CONTRATO SUMINISTRO ENERGIA ELECTRICA EDIF. MUNICIPALES DEPENDIENTES DEL AREA DE URBANISMO. AÑO 2019 (*MANTEN.)"/>
        <s v="ACTUACIONES DE TEATRO MUTIS EN CENTROS CÍVICOS DENTRO DEL PROGRAMA MENUDO FIN DE SEMANA"/>
        <s v="ENERGÍA ELÉCTRICA 2019"/>
        <s v="SISTEMA AUTOMATIZADO PRESTAMO BICICLETAS VALLABICI"/>
        <s v="CONTRATO SERVICIO DE DISTRIBUCION COMERCIAL, ALMACENAJE Y CUSTODIA REMANENTES PUBLICACIONES COMERCIALES AYTO. VA 2018-21"/>
        <s v="PRORROGA CONTRATO SUMINISTRO DE ENERGIA ELECTRICA PARA CEAS 1/1 A 31/12/2019"/>
        <s v="PRORROGA CONTRATO SUMINISTRO DE ENERGIA ELECTRICA PARA COMEDOR SOCIAL DEL 1/1 AL 31/12/2019"/>
        <s v="PRORROGA CONTRATO SUMINISTRO DE ENERGIA ELECTRICA DE 1/1 AL 31/12/2019 EN CPM TRANSFERIDOS POR JCYL"/>
        <s v="S.E. 6/2016. P.S. 1. PRORROGA DEL CONTRATO DE CONSERVACION ZONAS VERDES. LOTE 1. COLEGIOS. AÑO 2019 Y 01/01 A 22/09/2020"/>
        <s v="S.E. 6/2016.P.S.1.PRORROGA CONTRATO CONSERVACION ZONAS VERDES. LOTE 2.ESCUELAS INFANTILES. AÑO 2019 Y 01/01 A 22/09/2020"/>
        <s v="PRORROGA CONTRATO SUMINISTRO ENERGÍA ELECTRICA EN CPM MUNICIPALES DEL 1/1 AL 31/12/2019"/>
        <s v="PRÓRROGA CONTRATO SUMINISTRO ENERGÍA ELECTRICA ENERO-DICIEMBRE 2019"/>
        <s v="PRORROGA CONTRATO SERVICIO MANTENIMIENTO LIMPIEZA CASA CONSISTORIAL.  AÑO 2019  (*MANT.)"/>
        <s v="PRORROGA CONTRATO SERVICIO MANTENIMIENTO LIMPIEZA PARQUE LAS ERAS.  AÑO 2019  (*MANT.)"/>
        <s v="PRORROGA CONTRATO SERVICIO MANTENIMIENTO LIMPIEZA EDIF. SAN BENITO  (*MANT.)"/>
        <s v="PRORROGA CONTRATO SERVICIO MANTENIMIENTO LIMPIEZA EDIF. SANTA ANA.  AÑO 2019  (*MANT.)"/>
        <s v="PRORROGA CONTRATO SERVICIO MANTENIMIENTO LIMPIEZA NAVE SOTO DE MEDINILLA.  AÑO 2019  (*MANT.)"/>
        <s v="LIMPIEZA DE CENTROS DEL SERVICIO DE PARTICIPACIÓN CIUDADANA Y JUVENTUD. LOTE 2"/>
        <s v="LIMPIEZA DE LOS LOCALES DESTINADOS A &quot;&quot;ESPACIO JOVEN&quot;&quot; DEL SERVICIO DE PARTICIPACIÓN CIUDADANA Y JUVENTUD. LOTE 2"/>
        <s v="CONTRATO DE MANTENIMIENTO LOTE 5 LIMPIEZA ZONAS VERDES"/>
        <s v="RECOGIDA PAPEL PARA RECICLAR Y PARA DESTRUIR, DICIEMBRE 2018 A NOVIEMBRE 2019 - ARCHIVO -"/>
        <s v="PRORROGA CONTRATO SUMINISTRO ENERGIA ELECTRICA EJERCICIO 2019, SERVICIO LIMPIEZA"/>
        <s v="SEGUNDA CONVOCATORIA CONTRATO DE CESION DE DATOS, PROYECTO REMOURBAN. ANUALIDADES 2019 Y 2020 (LOTES I Y II)."/>
        <s v="SERVICIO DE DIFUSIÓN DE INICIATIVAS JUVENILES A TRAVÉS DE LA GUÍA GO"/>
        <s v="PRORROGA SUMINISTRO ENERGIA ELECTRICA EJERCICIO 2019, S. LIMPIEZA VIARIA"/>
        <s v="PRÓRROGA CONTRATO SUMINISTRO ENERGÍA ELÉCTRICA -ENERO A DICIEMBRE 2019-"/>
        <s v="PRORROGA SUMINISTRO DE ENERGIA ELECTRICA EN COLEGIOS PUBLICOS DEPENDIENTES DEL SERVICIO DE EDUCACION. AÑO 2019"/>
        <s v="PRORROGA SUMINISTRO DE ENERGIA ELECTRICA EN BIBLIOTECAS PUBLICAS DEPENDIENTES DEL SERVICIO DE EDUCACION. AÑO 2019"/>
        <s v="PRORROGA SUMINISTRO DE ENERGIA ELECTRICA EN ESCUELAS INFANTILES DEPENDIENTES DEL SERVICIO DE EDUCACION. AÑO 2019"/>
        <s v="CONTRATO SUMINISTRO ENERGIA ELECTRICA PARA ALBERGUE PEREGRINOS Y PANTALLA PLAZA ALBERTO FERNANDEZ. ENERO-DICIEMBRE 2019"/>
        <s v="CONTRATO SERVICIO MANTENIM. INSTALAC. DEL CONTROL DE ACCESOS EN EDIF. SAN AGUSTIN (ARCHIVO). AÑO/2019 (EXPTE. 2/2019) *M"/>
        <s v="CONTRATO LOTE 1: RECOGIDA/ATENCION VETERINARIA ANIMALES DOMÉSTICOS (TARDES/NOCHES/FINES SEMANA/FESTIVOS).-P.E. 2 AÑOS-"/>
        <s v="CONSERVACION Y MEJORA DE PARQUES Y JARDINES ZONAS CENTRO Y NORTE DE LA CIUDAD, LOTE 2 (NORTE)"/>
        <s v="ENERGIA ELÉCTRICA SERVICIO MEDIO AMBIENTE AÑO 2019"/>
        <s v="PRÓRROGA CONTRATO SUMINISTRO ENERGÍA ELÉCTRICA ENERO - DICIEMBRE 2019 PARA PARQUES Y JARDINES"/>
        <s v="ESCUELA DE FORMACIÓN Y ANIMACIÓN JUVENIL SE-PC 76/2017"/>
        <s v="CONTRATO SERVICIO  LIMPIEZA CÚPULA DEL MILENIO 2019"/>
        <s v="PRORROGA CONTRATO SERV. .LIMPIEZA INSTALACIONES CENTRO MUNICIPAL DE ACUSTICA 2019."/>
        <s v="CONTRATO SUMINISTRO ENERGIA ELECTRICA PARA LA CUPULA DEL MILENIO. ENERO-DICIEMBRE 2019"/>
        <s v="PRORROGA CONTRATO SUMINISTRO DE ENERGIA ELECTRICA PARA EL EJERCICIO 2019"/>
        <s v="PRÓRROGA SUSPENSIÓN CONTRATO SEÑALIZACIÓN LOTE 1 (01-01-2019/07-07-2019)"/>
        <s v="PRORROGA DEL CONTRATO DE SUMINISTRO DE ELECTRICIDAD DE LA AGENCIA DE INNOVACION PARA EL AÑO 2019"/>
        <s v="PRORROGA CONTRATO SUMINISTRO ENERGÍA ELÉCTRICA EN CENTRO DE FORMACIÓN JACINTO BENAVENTE DEL 1/1 AL 31/12/2019"/>
        <s v="PRORROGA CONTRATO SUMINISTRO ENERGÍA ELÉCTRICA A IMPRENTA PERÍODO ENERO A DICIEMBRE 2019"/>
        <s v="PRORROGA SUMINISTRO DE LICENCIAS DEL GESTOR DOCUMENTAL ALFRESCO (CAMBIO SOCIEDAD INDRA)"/>
        <s v="PRÓRROGA SUMINISTRO DE LICENCIAS DEL GESTOR DOCUMENTAL ALFRESCO"/>
        <s v="SERVICIO DE AUDITORÍA DE LOS PROGRAMAS MIXTOS DE FORMACIÓN Y EMPLEO 2018 A 2019 FINANCIADOS POR EL ECYL"/>
        <s v="S.E. 72/2017. CONTRATO DE PRESTACION DE ACTIVIDADES DE LA ESCUELA MUNICIPAL DE MUSICA. AÑO 2018 Y ENERO A MAYO DE 2019"/>
        <s v="CONTROL DE CALIDAD CONTRATO GESTION INTEGRAL SISTEMA CENTRALIZADO CONTROL DE TRAFICO"/>
        <s v="PRORROGA CONTRATO SERVICIOS CONTROL CALIDAD OBRAS MUNICIPALES (ORG., PLANIFC.,Y COORD.)"/>
        <s v="PRÓRROGA SUSPENSIÓN CONTRATO SEÑALIZACIÓN - CONTROL DE CALIDAD - (01-01-2019/07-07-2019)"/>
        <s v="CONTROL DE CALIDAD DE LA INSTALC.DE ELECT.Y TELECOMUNIC.(346.88 ¿) Y DE CALEFACCIÓN (268.40 ¿) EN CONDE ARTECHE"/>
        <s v="COORDINACIÓN SEGURIDAD Y SALUD CONTRATO GESTIÓN INTEGRAL SISTEMA CENTRALIZADO CONTROL DE TRÁFICO"/>
        <s v="PRÓRROGA SUSPENSIÓN CONTRATO SEÑALIZACIÓN - SEGURIDAD Y SALUD (01-01-2019/07-07-2019)"/>
        <s v="SEGURIDAD Y SALUD PRIMERA PROR.CONTRATO SERV.MANTENIMIENTO ALUMBRADO PÚBLICO"/>
        <s v="COORDINACIÓN DE SEGURIDAD Y SALUD DE INSTALAC.ELECT.Y TELECOMUN.(64,10¿) Y CALEFACC.(49,60 ¿) EN CONDE ARTECHE"/>
        <s v="MANTENIMIENTO SISTEMA INTEGRADO  FORMACIÓN Y ENTRENAMIENTO POLICIA. ( SIMULADOR DE TIRO, SALA TÁCTICA, ETC."/>
        <s v="SOPORTE Y MANTENIMIENTO EVOLUTIVO SISTEMA DE ADMINISTRACIÓN ELECTRÓNICA AMARA (CAMBIO SOCIEDAD INDRA)"/>
        <s v="MANTENIMIENTO Y ASISTENCIA TÉCNICA DEL SISTEMA DE GESTIÓN DE PERSONAL Y NÓMINA. REAJUSTE ANUALIDADES (CAMBIO SOCIEDAD)"/>
        <s v="SUMINISTRO UNIFORMES DE GALA PARA POLICÍA AÑOS 2018 Y 2019. LOTE Nº 1.  EXPEDIENTE 12/2017."/>
        <s v="SERVICIO DE COORDINACION PARALA PUESTA EN MARCHA DEL MERCADO ECOLOGICO DE VALLADOLID"/>
        <s v="PRORROGA CONTRATO LIMPIEZA DEPENDENCIAS DEL SERVICIO DE LIMPIEZA EJERCICIO 2019"/>
        <s v="PRORROGA CONTRATO LIMPIEZA DEPENDENCIAS DEL S. LIMPIEZA VIARIA EJERCICIO 2019"/>
        <s v="INSTALACIONES DE TOMA DE CORRIENTE ELÉCTRICA TEMPORAL"/>
        <s v="LIMPIEZA DEPENDENCIAS CONSULTORIO PINAR DE ANTEQUERA AÑO 2019 - EXPTE. V.18/2018 - EXPTE. 19/2018 -LOTE 3"/>
        <s v="LIMPIEZA DEPENDENCIAS CENTRO CANINO AÑO 2019 - EXPTE. V.18/2018 - EXPTE. 19/2018 - LOTE 3"/>
        <s v="SUMINISTRO GORRAS COPY Y CALCETINES VESTUARIO POLICÍA MUNICIPAL. LOTE Nº 2. EXPEDIENTE 12/2017."/>
        <s v="CONTRATO DE SUMINISTRO DE INSTALACIONES ELECTRICAS PROVISIONALES PARA LAS ACTIVIDADES DEL AREA DE CULTURA Y TURISMO"/>
        <s v="LIMPIEZA DEPENDENCIAS OMIC AÑO 2019 - EXPTE. V.18/2018 - EXPTE. 19/2018 - LOTE 3"/>
        <s v="LIMPIEZA DEPENDENCIAS CASA DEL BARCO Y EDIFICIO ANEXO AÑO 2019 - EXPTE. V.18/2018 - EXPTE. 19/2018 - LOTE 3"/>
        <s v="REPARACION VEHICULOS MERCEDES DEL SERVICIO LIMPIEZA"/>
        <s v="CONTRATO DE MANTENIMIENTO LOTE 7 ALARMAS"/>
        <s v="CONTRATO SUMINISTRO INSTALACIONES ELECTRICAS PROVISIONALES ACTIVIDADES AREA CULTURA Y TURISMO. REAJUSTE ANUALIDAD 2019"/>
        <s v="CONCURSO SUMINISTRO VESTUARIO Y CALZADO EJERCICIOS  2018  Y  2019 (LOTES 2 Y 3)"/>
        <s v="MANTENIMIENTO ALARMAS SEGURIDAD  DE LOS CPM DURANTE 2019"/>
        <s v="CONTRATO DE MANTENIMIENTO DE SISTEMAS DE SEGURIDAD Y VIGILANCIA EN CFE JACINTO BENAVENTE 2019"/>
        <s v="CONTRATO SUMINISTRO VESTUARIO 2019. LOTE 3"/>
        <s v="modificado 1 paso inferior Rafale Cano"/>
        <s v="MANTENIMIENTO EQUIPOS ELECTRÓNICOS DE SEGURIDAD Y VIGILANCIA DEPENDENCIAS DE POLICÍA DEL 1 DE ENERO AL 31 DE DIC."/>
        <s v="SEGURIDAD Y ALARMA CASA DEL BARCO Y ANEXOS 2019.-"/>
        <s v="CONTRATO PUENTE MANTENIMIENTO SISTEMA ALARMA DENOMINADO CUPULA DEL MILENIO"/>
        <s v="MANTENIMIENTO DE LAS ALARMAS EN LOS CENTROS DEPENDIENTES INTERVENCION SOCIAL EJERCICIO 2019."/>
        <s v="VESTUARIO 2019 CPM TRANSFERIDOS,LOTE 3"/>
        <s v="CONTRATO MANTENIMIENTO SISTEMA SEGURIDAD DE LA CÚPULA DEL MILENIO 6 MESES"/>
        <s v="ADMINISTRADOR SISTEMAS INFORMACIÓN GEOGRÁFICA (GIS) DESARROLLO PORTALGIS SERVICIO CARTOGRAFÍA"/>
        <s v="SE-EII 5/2018 TALLERES DIRIGIDOS A ALUMNOS Y AMPAS DE CENTROS ESCOLARES, LOTE 2 ENERO-MAYO 2019"/>
        <s v="VESTUARIO 2019 CPM SIN TRANSFERIR,LOTE 3"/>
        <s v="2019 LOTES 3 Y 4 SUMINISTRO VESTUARIO PERSONAL CONSUMO  (L3) 1.923,90 + (L4) 669,74"/>
        <s v="TALL.Y ACTIV. DE SENSIBILIZACION S/ INMIGRACION- L1 EN CENTROS ESCOLARES 1720- L2 EN CEAS 3050- DE ENERO A SEPTIEMBRE."/>
        <s v="TALLERES SENSIBILIZACION EN CENTROS ESCOLARES-L1: ACCESIBILIDAD 2435 - ENERO A SEPTIEMBRE"/>
        <s v="TALLERES SEMANALES &quot;&quot;LECTURAS COMPARTIDAS&quot;&quot; EN EL CENTRO MUNICIPAL DE LA IGUALDAD, HASTA DICIEMBRE 2019"/>
        <s v="2017 LOTES 3 Y 4  SUMINISTRO VESTUARIO PERSONAL CONSUMO (L3) 2.116,29 +  (L4) 669,74"/>
        <s v="CONTRATO TALLERES CONSUMO EN CENTROS ESCOLARES 2019"/>
        <s v="VESTUARIO. LOTE 3: 2.462,59 EUROS"/>
        <s v="1ª PRÓRROGA CONTRATO SUMINISTRO VESTUARIO, CALZADO Y EQUIPACIÓN PERSONAL AREA SEGURIDAD. EXPTE. 16/2'016 SESM- LOTE Nº 9"/>
        <s v="MANTENIMIENTO CAMARAS DE VIGILANCIA EXTERIORES DEL CPM DELICIAS Y HUERTA DEL REY DE MARZO A DICIEMBRE DE 2019"/>
        <s v="SERVICIO DE RESTAURACION DEL CENTRO DE DIA DE HUERTA DE REY. AÑO 2019"/>
        <s v="SUMINISTRO CALZADO ALMACEN INVIERNO-VERANO (LOTE 3), AÑO 2019, R.I."/>
        <s v="EXPTE. SII 3/2019 CONTRATO DE SERVICIO DE UNA SEMANA ESCOLAR SOBRE VIOLENCIA DE GÉNERO EN CENTROS D EDUCACIÓN SECUNDARIA"/>
        <s v="CONTRATACION RECICLADO DE PAPEL CASA DEL BARCO Y EDIFICIO ANEXO 2019.-"/>
        <s v="PERSIANAS, ESTORES Y TELONES PARA CENTRO CÍVICO ESGUEVA Y CIC EL EMPECINADO"/>
        <s v="BIOCIDA Y BACTERICIDA PARA ADITIVAR AL GASOIL PARA LOS VEHICULOS DEL Sº LIMPIEZA"/>
        <s v="Productos de limpieza, papel y jabón para uso del personal en los baños del edificio Casa del Barco y Anexo. 2019.-"/>
        <s v="Suministro de medicamentos para la asistencia sanitaria prestada en el Departamento de Prevención y Salud Laboral"/>
        <s v="SUMINSITRO DE REPUESTOS HIDRÁULICOS PARA REPARACIONES VEHICULOS SERVICIO DE LIMPIEZA"/>
        <s v="SUMINSITRO CUBIERTAS RECAUCHUTADAS PARA EJES TRASEROS DE LOS CAMIONES DEL SERVCIO DE LIMPIEZA"/>
        <s v="ADJUDICACIÓN CONTRATO ARRENDAMIENTOS VEHÍCULOS PARA SERVICIO ESPACIO PÚBLICO E INFRAESTRUCTURAS LOTE 1"/>
        <s v="ADJ.ALQUILER VEHÍCULOS LOTE I (VEHÍC. SEPI)"/>
        <s v="REAJUSTE ANUALIDADES 2019 DEL CONTRATO DE SUMINISTRO DE MATERIAL DE OFICINA NO INVENTARIABLE. LOTE 4. EXPTE. S.E. 8/2019"/>
        <s v="COMPLEMENTOS VESTUARIO SERVICIO POLICÍA MUNICIPAL. LOTE Nº 3. EXPEDIENTE 12/2017."/>
        <s v="1ª PRÓRROGA CONTRATO SUMINISTRO VESTUARIO, CALZADO Y EQUIPACION PERSONAL AREA SEGURIDAD EXPTE 16/206 SESM. LOTE Nº 6."/>
        <s v="RECOGIDA CONTENEDORES PAPEL CASA CONSISTORIAL, EDIF. SAN BENITO, EDIF. SANTA ANA, AÑO 2019, R.I."/>
        <s v="LOTE 1 EXPTE. 16/2016: ROPA DE PARQUE DEL SERVICIO DE EXTINCIÓN DE INCENDIOS, SALVAMENTO Y PROTECCIÓN CIVIL."/>
        <s v="LAVADO VEHICULOS SERVICIO SALUD Y CONSUMO 2019"/>
        <s v="ACTUACIONES DE BOLOLO TEATRO EN CENTROS CÍVICOS DENTRO DEL PROGRAMA MENUDO FIN DE SEMANA"/>
        <s v="CONTRATO GESTIÓN INTEGRAL SISTEMA CENTRALIZADO CONTROL DE TRÁFICO"/>
        <s v="ADJUDICAR EXPTE. CONTRATO SUMINISTRO GASOLINA 95º PARA VEHÍCULOS URBANISMO Y MANTENIMIENTO"/>
        <s v="IMPORTE SUMINISTRO GASOLINA 95º VEHÍCULOS POLICÍA EJERCICIOS 2019 Y 2020."/>
        <s v="CONTRATO DE GESTION DE LOS PUNTOS DE PRESTAMO BIBLIOTECARIOS, APOYO A LAS BIBLIOTECAS MUNICIPALES. AÑOS 2018 Y 2019."/>
        <s v="SUMINISTRO DE GASOLINA PARA EL SERVICIO DE PARQUES Y JARDINES."/>
        <s v="PRORROGA TRES MESES AÑO 2019. LOTE 16. COLEGIOS PUBLICOS."/>
        <s v="EXPTE 13/2016. CONTRATO CENTRALIZADO LIMPIEZA. LOTE 14. COLEGIOS PÚBLICOS. PRÓRROGA AÑO 2019"/>
        <s v="CONTRATO LOTE 2: CONTROL DE POBLACIONES URBANAS DE AVES -P.E. 2 AÑOS-"/>
        <s v="ACTUACIONES DE CIA GARRAPETE EN CENTROS CÍVICOS EN MENUDO FIN DE SEMANA Y CARNAVAL"/>
        <s v="ACTUACIONES DE SALTINBANDKIDS EN CENTROS CÍVICOS. PROGRAMA MENUDO FIN DE SEMANA"/>
        <s v="TALLERES DE GESTIÓN DEL ESTRÉS EN EL CENTRO MUNICIPAL DE LA IGUALDAD HASTA EL MES DE JUNIO 2019"/>
        <s v="ACTUACIONES DE 'PIE IZQUIERDO' EN CENTROS CÍVICOS DENTRO DEL PROGRAMA MENUDO FIN DE SEMANA"/>
        <s v="ADJUDICACION SUMINISTRO GASOLINA 95º VEHICULOS DEL SERVICIO DE SALUD Y CONSUMO -AÑOS 2019 y 2020-"/>
        <s v="PRÓRROGA DEL CONTRATO DE ASESORAMIENTO FISCAL DEL AYUNTAMIENTO DE VALLADOLID Y ENTIDADES DEPENDIENTES"/>
        <s v="DISEÑO Y MAQUETACIÓN DEL PROGRAMA MENSUAL DEL CENTRO MUNICIPAL DE LA IGUALDAD"/>
        <s v="ACTUACIONES DE MARÍA ROSARIO GONZÁLEZ EN CENTROS CÍVICOS DENTRO DEL PROGRAMA MENUDO FIN DE SEMANA"/>
        <s v="PRÓRROGA CONTRATO ACTIVIDADES POBLACIÓN INFANTIL Y ADOLESCENTE EN PERÍODOS VACACIONALES"/>
        <s v="SUMINISTRO GASOLINA PARA VEHICULOS Y MAQUINARIA SERVICIO LIMPIEZA VIARIA, EJERCICIOS 2019 Y 2020"/>
        <s v="ADJUDICACION LOTE 2  CONTRATO DE SERVICIOS EDUCATIVO/LÚDICOS QUE INTEGRAN EL PROGRAMA VallacreActivos. AÑO 2019"/>
        <s v="CONTRATO SUMINISTRO GASOLINA PARA MAQUINARIA JARDINERIA Y CONSER.ESPACIO NATURALES-CENTRO FORM PARA EL EMPLEO 2019-2020"/>
        <s v="PRORROGA CONTRATO EXPLOTACIÓN PUNTO LIMPIO C/ LAGUNAS DE VILLAFÁFILA 1-10-18 AL 30-09-2019"/>
        <s v="DJUDICACION LOTE 4 CONTRATO DE SERVICIOS EDUCATIVO/LÚDICOS QUE INTEGRAN EL PROGRAMA VallacreActivos. AÑO 2019"/>
        <s v="SERVICIO DE ORGANIZACIÓN DE EVENTOS PARA EL SERVICIO DE IGUALDAD E INFANCIA EN EL EJERCICIO 2019"/>
        <s v="PRORROGA CONTRATO MANT. INSTAL. AIRE ACONDICIONADO C.CONSISTORIAL; EDIF. S.LABORAL Y P. LAS ERAS, DEL 01/01 A 14/06/19 *"/>
        <s v="CONTRATO DE SUMINISTRO DE GASOLINA 95 DURANTE 2019 Y 2020 PARA VEHICULOS DEL SERVICIO DE EXTINCION DE INCENDIOS."/>
        <s v="CONTRATO DE MANTENIMIENTO LOTE 1 CLIMATIZACIÓN"/>
        <s v="PRORROGA CONTRATO SERVICIOS AUDIOVISUALES"/>
        <s v="SUMINISTRO GASOLINA 95ª PARA VEHÍCULOS DEL CENTRO DE MOVILIDAD URBANA"/>
        <s v="PREVISION SUMINISTRO GASOLINA 95º, PARA LOS ANÑOS 2019 Y 2020 DEL SERVICIO DE MEDIO AMBIENTE .- ANUALIDAD 2019"/>
        <s v="DISPOSICIÓN DE CREDITO PARA SUMINISTRO GASOLINA AÑO 2019, R.I."/>
        <s v="TALL FORMATIVOS PREVENCION DE LA INTOLERANCIA EN CENTROS DE EDUCACION SECUNDARIA EN 2019.CURSO 2018-2019.PLAN INMIGRACIO"/>
        <s v="CONTENEDORES HIGIENICOS EDIFICIOS CASA DEL BARCO Y OMIC -2019-"/>
        <s v="REPUESTOS REPARACION BARREEORAS ROS ROCA DE LIMPIEZA VIARIA"/>
        <s v="COMPLEMENTO TALL FORMATIVOS PREVENCION INTOLERENCIA Y DELITOS DE ODIO EN CENTR EDUCATIVOS EDUCA SECUNDARIA 18-19.P.INMIG"/>
        <s v="SERVICIO CONSULTORIA Y ASISTENCIA TECNICA CANDIDATURA CIUDAD DE VALLADOLID RED UNESCO CATEGORIA CINE 2019 LOTE 1"/>
        <s v="REPUESTOS REPARACION RECOLECTORES MOD.  ROS ROCA DE VEHICULOS DEL Sº LIMPIEZA"/>
        <s v="COLOCACION DE CUBIERTAS NUEVAS EN VEHICULOS DEL SERVICIO DE LIMPIEZA"/>
        <s v="MANTENIMIENTO DE LAS PUERTAS AUTOMATICAS DEL CPM Z. SUR Y SAN JUAN DURANTE 2019"/>
        <s v="SUMINISTRO DIARIO AÑO 2019 DE PRENSA PARA ALCALDÍA, GABINETE DE GOBIERNO Y UNIDAD DE MEDIOIS DE COMUNICACIÓN"/>
        <s v="REAJUSTE DE ANUALIDAD MANTENIMIENTO DE LA RED INTERIOR DE TELEFONÍA Y DATOS"/>
        <s v="1ª PRÓRROGA CONTRATO DE SUMINISTRO VESTUARIO, CALZADO Y EQUIPACIÓN PERSONAL AREA SEGURIDAD. EXPTE. 16/2016. LOTE Nº 11."/>
        <s v="PRÓRROGA SERVICIO DE MANTENIMIENTO DE LA RED DE VOZ Y DATOS DEL EXCMO. AYTO. DE VALLADOLID"/>
        <s v="ACTUACIONES DE ZOLOPOTROKO TEATRO EN CENTROS CÍVICOS DENTRO DEL PROGRAMA MENUDO FIN DE SEMANA"/>
        <s v="SUMINISTRO DE PINTURA PARA LA CONSERVACION DE LOS EDIFICIOS DESTINADOS A COLEGIOS PUBLICOS DEPENDIENTES DEL AYTO DE VALL"/>
        <s v="Suministro de pintura para la ejecución del Programa Mixto de Formación y Empleo &quot;&quot;Pintura decorativa&quot;&quot;"/>
        <s v="ASISTENCIA TÉCNICA OPERACIÓN, CAU, Y MANTENIMIENTO  DEL SOFTWARE DE BASE Y COMUNICACIONES. LOTE 2"/>
        <s v="SUMINSITRO MATERIAL PINTURA PARA EL SERVICIO DE LIMPIEZA"/>
        <s v="CONTRATO SUMINISTRO DE TODO TIPO DE PINTURA PARA EL MANTENIMIENTO DE EDIFICIOS ADSCRITOS AL AREA DE URBANISMO. (*MANT.)"/>
        <s v="PRÓRROGA DE SEIS MESES DEL CONTRATO DE SEGURIDAD ( DEL 1 DE ENERO AL 30 DE JUNIO DE 2019)"/>
        <s v="SERVICIO DE MANTENIMIENTO ASCENSOR COMISARIA DISTRITO 3º DEL 1 DE ENERO AL 31 DE DICIEMBRE DE 2019."/>
        <s v="CONTRATO MANTENIMIENTO ASCENSOR SITO EN C/ TOPACIO DEL Sº DE LIMPIEZA"/>
        <s v="CONTRATO MEJORA, CONSERVACION Y REPARACION DE AREAS DE JUEGOS INFANTILES DE LA CIUDAD."/>
        <s v="SERVICIO DE ALOJAMIENTO PARA EL PORTAL WEB www.valladoliddetiendaentienda.es"/>
        <s v="Suministro puntual de 50.000 hojas de papel blanco DIN A4 troquelado para recibos, autoliquidaciones y liquidaciones"/>
        <s v="REPUESTOS REPARACIONES BARREDORAS (RAVO Y ELGIN) DE LIMPIEZA VIARIA"/>
        <s v="SE-23/2018 CONTRATO DE SERVICIO DE CELADURIA PARA LOS COLEGIOS PUBLICOS DE VALLADOLID AÑO 2019. LOTE 1"/>
        <s v="CONTRATO MEJORA, CONSERVACION Y REPARACION DE LAS FUENTES PUBLICAS ORNAMENTALES DE LA CIUDAD."/>
        <s v="SUMINISTRO GASOLEO PARA VEHICULOS DE SALUD PUBLICA 2018 Y 2019"/>
        <s v="CONTRATO CENTRALIZADO DE SUMINISTRO DE GASOLEO POLICÍA MUNICIPAL. APROBACIÓN GASTO 2018-2019."/>
        <s v="ADJUDICACION CONTRATO SUMINISTRO GASÓLEO VEHÍCULOS DE CENTRO MANTENIMIENTO AÑOS 2018 Y 2019 (*MANT.)"/>
        <s v="TARBAJSO MATERIAL FERRICO PARA REPARACION VEHICULOS SERVICIO LIMPIEZA"/>
        <s v="DISEÑO Y CREACIÓN DE INFOGRAFÍA ANIMADA (CASTELLANO E INGLÉS), PARA PROMOCIONAR EL USO DEL VEHÍCULO ELÉCTRICO"/>
        <s v="ACUERDO MARCO: SUSTITUCIÓN JUNTA CULATA VEHICULO 9325GKS DEL SERVICIO DE LIMPIEZA"/>
        <s v="VÍDEO DE PRESENTACIÓN DE LA REFORMA DEL ESPACIO JOVEN ZONA NORTE"/>
        <s v="S.E. 24/2018. CONTRATO GESTION DE LA ESCUELA DE FAMILIAS. CURSO 2018/2019. PERIODO 01/01/2019 A 31/05/2019."/>
        <s v="CONTRATO SERVICIOS AUXILIARES DE LA CÚPULA DEL MILENIO POR 4 MESES"/>
        <s v="CONTRATO SUMINISTRO GASÓLEO PARA VEHICULOS SERVICIO DE PARQUES Y JARDINES."/>
        <s v="AUTORIZACIÓN DE CREDITO PARA SUMINISTRO GASOLEO AÑOS 2018 Y 2019, R.I."/>
        <s v="CONTRATO DE MANTENIMIENTO LOTE 4 EXTINTORES"/>
        <s v="CONFECCIÓN E IMPLANTACIÓN SOFTWARE AUTORIZACIONES OBRA MENOR"/>
        <s v="EXPTE 13/2016. CONTRATO CENTRALIZADO LIMPIEZA. LOTE 17. BIBLIOTECAS PÚBLICAS. PRÓRROGA AÑO 2019"/>
        <s v="EXPTE 13/2016. CONTRATO CENTRALIZADO LIMPIEZA. LOTE 17. ESCUELA MUNICIPAL DE MÚSICA. PRÓRROGA AÑO 2019"/>
        <s v="CONTRATO DE SUMINISTRO DE GASOLEO PARA LOS VEHICULOS MUNICIPALES. VEHICULO ADSCRITO A LA CONCEJALIA 2024-FSB"/>
        <s v="ENCUADERNACIÓN REVISTA &quot;&quot;EL CONDE PEDRO ANSUREZ (15 DIAS)"/>
        <s v="CONTRATO MANTENIMIENTO MAQUINA LAVAPIEZAS TALLER MECANICO Sº LIMPIEZA"/>
        <s v="SUMINISTRO GASOLEO PARA EL SERV. DE MEDIO AMBIENTE"/>
        <s v="CONTRATO SERVICIOS ORGANIZACION ELEMENTOS DECORATIVOS PLAZA MAYOR Y ARBOL PLAZA ZORRILLA,  NAVIDADES 2017-18 Y 2018-19"/>
        <s v="ADJUDICACION CONTRATO SERVIC. MANTENIM. ASCENSOR EDIF. SALUD LABORAL. DEL 01/01 AL 30/06/2918. EXPTE. 62/2016 (*MANTEN.)"/>
        <s v="PRORROGA CONTRATO MANTENIMIENTO ASCENSOR EDIF. SALUD LABORAL.  AÑO 2019 - EXPTE. 62/2016 (*MANT.)"/>
        <s v="IMPORTE PRÓRROGA CONTRATO COMUNICACIONES DEL 1 DE ENERO  AL 30 DE ABRIL DE 2019."/>
        <s v="GASOLEO PARA EL CENTRO DE FORMACION PARA EL EMPLEO-JACINTO BENAVENTE"/>
        <s v="GASOLEO PARA EL CENTRO DE FORMACIÓN PARA EL EMPLEO JACINTO BENAVENTE"/>
        <s v="SE-EII 28/2016.CONTRATO GESTION DE SEIS ESCUELAS INFANTILES AYTO VALLADOLID. AÑO 2018. ENERO A AGOSTO DE 2019. LOTE 6"/>
        <s v="PRORROGA CONTRATO LIMPIEZA DE VESTUARIOS DEL SERVICIO DE PARQUES Y JARDINES."/>
        <s v="REPARTO Y BUZONEO DE LA GUÍA DEL CONTRUBUYENTE, EJERCICIO 2019"/>
        <s v="EXPTE 13/2016. CONTRATO CENTRALIZADO LIMPIEZA. LOTE 13. COLEGIOS PÚBLICOS. PRÓRROGA AÑO 2019"/>
        <s v="EXPTE 13/2016. CONTRATO CENTRALIZADO LIMPIEZA. LOTE 15. COLEGIOS PÚBLICOS. PRÓRROGA AÑO 2019"/>
        <s v="EXPTE 13/2016. CONTRATO CENTRALIZADO LIMPIEZA. LOTE 18. ESCUELAS INFANTILES. PRÓRROGA AÑO 2019"/>
        <s v="SE 3/2019 CONTRATO DE LIMPIEZA DEL CENTRO EDUCATIVO ESPECIAL COVARESA DEL 8 DE ENERO AL 12 DE ABRIL DE 2019."/>
        <s v="ADJUDIC SERV.RESTAURACION COMEDOR SOCIAL DE FEBRERO DE 2018 A DICIEMBRE DE 2019- PL 18500 (80 CO,50 CE)-2,53 CO-2,2 CE"/>
        <s v="AJUSTE SERV RESTAURACION COMEDOR SOCIAL HASTA DICIEMBRE 2019."/>
        <s v="MANTENIMIENTO PREVENTIVO Y SERVICIO CORRECTIVO DE PLACAS SOLARES Y CALDERA BIOMASA CENTRO PROTECCION ANIMAL"/>
        <s v="SE/23 2018 CONTRATO DE SERVICIO DE CELADURIA PARA EL CENTRO MUNICIPAL DE IGUALDAD AÑO 2019. LOTE 2"/>
        <s v="MANTENIMIENTO EN 2019 DE ZONAS VERDES DE CPMS DELICIAS Y RONDILLA- SIFU"/>
        <s v="PRORROGA CTTO LIMPIEZA. CENTRO FORMACION PARA EL EMPLEO-OSGA-2019"/>
        <s v="SUMINISTRO GAS VEHICULO HIBRIDO 0634DHJ - AÑO 2019"/>
        <s v="PRORROGA LIMPIEZA L 7.SERV INICIATIVAS SOCIALES.CPMS TRANSFERIDOS-OSGA-AÑO 2019-PROYECTO TRASF CPMS Y COMEDOR"/>
        <s v="CONTRATO PARA SUMINISTRO DE VESTUARIO AL PERSONAL DEL Sº DE PARQUES Y JARDINES, 2019. LOTE 3."/>
        <s v="1ª PRÓRROGA CONTRATO SUMINISTRO VESTUARIO, CALZADO Y EQUIPACIÓN PERSONAL AREA SEGURIDAD EXPTE. 16/2016 SESM. LOTE Nº 7."/>
        <s v="PRORROGA CTTO LIMPIEZA-LOTE 7 SERVICIO DE INICIATIVAS SOCIALES: CPMS MPALES-SERV OSGA-AÑO 2019"/>
        <s v="PRÓRROGA 1ª CONTRATO  LIMPIEZA EDIFICIOS MUNICIPALES ( DEL 1 DE ENERO AL 31 DICIEMBRE 2019) EXPTE 13/2016, LOTE 5."/>
        <s v="PRORROGA CONTRATO LIMPIEZA CENTRO FORMACIÓN PARA EL EMPLEO-OSGA 2019"/>
        <s v="CONTRATO RETIRADA VEHÍCULOS. 2019, + DE 1 DE ENERO A 24 SEP. 2020. EXP. 10/2018. SEASM."/>
        <s v="CONTRATO DE SERVICIO DE LIMPIEZA PARA PARQUES DE LAS ERAS Y CANTERAC DEL S.E.I.S. Y P.C.. EJERCICIO 2019. LOTE NUMERO 11"/>
        <s v="SERVICIO DE LIMPIEZA EN EL CENTRO MUNICIPAL DE LA IGUALDAD HASTA JUNIO 2019."/>
        <s v="MANTENIMIENTO DE LAS CIBERAULAS DEL CPM HUERTA DEL REY, Z. ESTE, ARCA REAL Y FRAY LUIS DE LEON DURANTE 2019"/>
        <s v="LOTE 4 EXPTE. 16/2016: EQUIPAMIENTO DEPORTIVO, ACUÁTICO Y BOLSAS DEL SERVICIO DE EXTINCIÓN DE INCENDIOS, SALVAMENTO Y PC"/>
        <s v="SUM.MATERIAL SANITARIO PARA EJECUCION P.M.FORMACIÓN Y EMPLEO &quot;&quot;VALLADOLID CUIDA II&quot;&quot; EN EL C.F. JACINTO BENAVENTE"/>
        <s v="IMPORTE EXPLOTACIÓN PUNTO LIMPIO C/ VALLE DE ARRAN DEL 1-12-2018 AL 22-01-2019"/>
        <s v="PRÓRROGA CONTRATO EXPLOTACIÓN 2 PUNTOS LIMPIOS: CAMINO VIEJO DE SIMANCAS Y MÓVIL DEL 13/12/2018 AL 12/12/2019"/>
        <s v="CONTRATO EXPLOTACIÓN PUNTO LIMPIO C/ VALLE DE ARAN, ENERO 2019 - NOVIEMBRE 2020"/>
        <s v="SERVICIOS POSTALES Y TELEGRAFICOS 2019"/>
        <s v="DERECHOS DE AUTOR POR ACTUACIONES EN CENTROS CÍVICOS."/>
        <s v="SERVICIOS DE AUDITORÍA Y CONTROL EXTERNO DEL PROYECTO EUROPEO &quot;&quot;0032_CIUDADES_CENCYL_6_E&quot;&quot; Y &quot;&quot;PGI05173, PE4TRANS&quot;&quot;"/>
        <s v="ADJUDICACION  LOTE 1  DE SERVICIOS EDUCATIVO/LÚDICOS QUE INTEGRAN EL PROGRAMA VallacreActivos. AÑO 2019"/>
        <s v="ADJUDICACION LOTE 3 CONTRATO DE SERVICIOS EDUCATIVO/LÚDICOS QUE INTEGRAN EL PROGRAMA VallacreActivos. AÑO 2019"/>
        <s v="IMPRESIÓN DE LOS RECIBOS DE LOS PADRONES DEL IVTM Y DEL IBI DEL EJERCICIO 2019 (impesión y preparación de documentos)"/>
        <s v="CONTRATO PATROCINIO SERIE PASSION.- ANUALIDAD 2019"/>
        <s v="Analisis Clinicos desde Enero a Junio 2019 por Prorroga contrato para Departamento de Prevencion y Salud Laboral"/>
        <s v="SUMINISTRO LINEA INTERNET IP FIJA MONITORIZACION DESDE ITALIA MERCADO DEL VAL AÑO 2019"/>
        <s v="MECANIZADO Y FABRICACIÓN AL TORNO PIEZAS REPARACION VEHICULOS SERVICIO LIMPIEZA"/>
        <s v="SE 66/2018. CONTRATO MENOR CONSERVACION Y MANTENIMIENTO E.I., CASITA NIÑOS Y NIÑAS Y CENTRO PERSONAS ADULTAS."/>
        <s v="PRORROGA CONTRATO MANTENIMIENTO INSTALACIONES CLIMATIZACION EDIF. SAN AGUSTIN (ARCHIVO), DEL 01/01 A 14/06/2019 (*MANT."/>
        <s v="PRORROGA CONTRATO MANTENIMIENTO INSTALACIONES CALEFACCION YCLIMATIZACION EDIF. SANTA ANA, DEL 01/01 A 14/06/2019 (*MANT."/>
        <s v="CONTRATO MANTENIMIENTO INSTALACIONES CALEFACIÓN, CLIMATIZACIÓN Y ACS DEL Sº LIMPIEZA"/>
        <s v="MANTENIMIENTO DE CALEFACCIONES DEPENDIENTES DEL SERVICIO INTERVENCION SOCIAL EJ 2019 : 268,68 COMEDOR. RESTO: 1343,40"/>
        <s v="ALQUILER FOTOCOPIADORA CANON XVD02490, DPTO. RR.HH. Y XMF04279, A.S. Y FORMACIÓN, OCT.- DIC. 2018 Y ENERO 2019"/>
        <s v="CONTRATO SERVICIO MANTENIMIENTO Y CONSERVACION INSTALACIONES TERMICAS EDIFICIOS S.E.I.S. LOTE 2. PRESTACIONES BASICAS."/>
        <s v="CONTRATO SERV. MANTENIMIENTO Y CONSERVACION INSTALACIONES TERMICAS EDIFICIOS S.E.I.S. LOTE 2. PRESTACIONES COMPLEMENTAR."/>
        <s v="MAYO A NOVIEMBRE 2019. PRESTACIONES BASICAS CONTRATO MANTENIMIENTO CALEFACCIONES."/>
        <s v="MAYO A NOVIEMBRE 2019. PRESTACIONES COMPLEMENTARIAS CONTRATO MANTENIMIENTO CALEFACCIONES."/>
        <s v="MANTENIMIENTO CALEFACCIONES DE LOS CPM DURANTE 2019"/>
        <s v="REMODELACIÓN Y ADAPTACIÓN DEL COLEGIO PÚBLICO SANTIAGO LÓPEZ"/>
        <s v="CONTRATO ABIERTO DE SERVICIOS DE MANTENIMIENTO DE LOS PORTALES WEB DEL ÁREA DE CULTURA Y TURISMO"/>
        <s v="SERVICIO CONSULTORIA Y ASISTENCIA TECNICA CANDIDATURA CIUDAD DE VALLADOLID RED UNESCO CATEGORIA CINE 2019 LOTE  2"/>
        <s v="REPUESTOS REPARACIONES CAJAS CAMBIOS ALLISON VEHICULOS Sº LIMPIEZA"/>
        <s v="CONEXIÓN REDUNDANTE A INTERNET. LOTE Nº 1"/>
        <s v="CONTRATO MANTENIMIENTO DEL ASCENSOR AGENCIA DE INNOVACIÓN ENERO A JUNIO DE 2019"/>
        <s v="ADJUDICACION CONTRATO SERVIC. MANTENIMIENTO ASCENSOR EDIF. SAN AGUSTIN (ARCHIVO) DEL 01/01 AL 30/06/2018    *MANT."/>
        <s v="PRORROGA CONTRATO MANTENIMIENTO ASCENSOR EDIF. SAN AGUSTIN (ARCHIVO) AÑO 2019. EXPTE. 62/2016 (*MANT.)"/>
        <s v="Limpieza de batas, pijamas y sábanas de uso sanitario para el Departamento de Prevención y Salud Laboral"/>
        <s v="ACTUACIONES DE TRESBOLILLO TEATRO EN CENTROS CÍVICOS. PROGRAMA MENUDO FIN DE SEMANA"/>
        <s v="CONTRATO CELADURÍA PARTICIPACIÓN CIUDADANA 2019 LOTE 1"/>
        <s v="CONTRATO CELADURÍA PARTICIPACIÓN CIUDADANA 2019- LOTE 2"/>
        <s v="CONTRATACION CENTRALIZADA DE LOS SERVICIOS DE TELEFONIA FIJA Y MOVIL DEL SERVICIO DE EDUCACION."/>
        <s v="SERVICIO DE TELECOMUNICACIONES ENERO-JUNIO 2019 ACCION SOCIAL"/>
        <s v="CONTRATACION TELEFONICA FIJA Y MOVIL SERVICIO DE ATENCION A LA FAMILIA CPMS DE ENERO A 30 DE JUNIO  2019"/>
        <s v="CONCURSO SUMINISTRO VESTUARIO Y CALZADO EJERCICIOS  2018  Y  2019 (LOTES 5, 7 Y 8)"/>
        <s v="SERVICIO TELECOMUNICACIONES ENERO - JUNIO 2019.TEC.INFORM.,BIBLIOTECAS , PLANIF Y PATRIM."/>
        <s v="SERVICIO DE TELECOMUNICACIONES ENERO-JUNIO 2019 AGENCIA INNOVACION."/>
        <s v="SERVICIO DE TELECOMUNICIONES ENERO-JUNIO 2019. POLICIA MPAL."/>
        <s v="SERVICIO DE TELECOMUNICACIONES ENERO-JUNIO 2019. SEIS"/>
        <s v="SERVICIO COMUNICACIONES TELEFÓNICAS  ENERO A JUNIO 2019"/>
        <s v="AJUSTE SERVICIO DE TELECOMUNICACIONES HASTA JUNIO 2019. COMEDOR: 1442,17 RESTO CENTROS: 12780,50"/>
        <s v="AJUSTES SERVICIO TELECOMUNICACIONES HASTA JUNIO 2019. CPMS TRANSFERIDOS: 8902,81 Y  MUNICIPALES: 6744,80"/>
        <s v="ASUNCIÓN POR UNICAJA CONTRATO SERVICIO DATÁFONOS INSTALACIONES MUNICIPALES Y PAGO TELEMÁTICO"/>
        <s v="PRÓRROGA CONTRATO EXPLOTACIÓN PUNTO LIMPIO SITO EN C/PESETA,2 DEL 19/12/2018 AL 18/12/2019"/>
        <s v="ADJ. CONSERV., REPARAC. Y REFORM. INFRAESTRUC.VIARIAS MUNICIIPIO VALLAD. LOTE I PARTICIPATIVAS"/>
        <s v="CONTRATO ADQUISICON VESTUARIO LIMPIEZA VIARIA: CHAQUETAS (LOTE 1), FORROS POLAR (LOTE 2)"/>
        <s v="LOTE 2. COMIDA A DOMICILIO. SERUNION LINCE ASPRONA. PROYECTO AYUDA A DOMICILIO (ACUERDO MARCO)"/>
        <s v="AMPLIACION CONTRATO SERVICIO DE COMIDAS A DOMILIO-DURACION AÑO 2019: 68571- AÑO 2020 DE ENERO AL 19 DE FEBRERO: 8571"/>
        <s v="REAJUSTE PRESUPUESTARIO ADJUDICACION SER.CELADURIA EN COMEDOR SOCIAL DE ENERO A JULIO 2019."/>
        <s v="REAJUSTE PRESUPUESTARIO ADJUDICACION SERV.CELADURIA EN CENTROS DE ACCION SOCIAL-DE ENERO A JULIO 2019."/>
        <s v="SERVICIO DE CELADURIA DE ENERO A JULIO  2019  DEL JACINTO BENAVENTE DEL CENTRO DE FORMACION PARA EL EMPLEO."/>
        <s v="REAJUSTE PRESUPUESTARIO SERV.CELADURIA EN CENTRO DE FORMACION PARA EL EMPLEO DE ENERO A JULIO DE 2019."/>
        <s v="SERVICIO DE CELADURIA PARA  INTERVENCION SOCIAL DE 1 ENERO A 31 JULIO  (CTTO 1 AÑO) LOTE 2."/>
        <s v="SERVICIO CELADURIA EN COMEDOR SOCIAL/PROYECTO (INTERVENCION SOCIAL) DEL 1 ENERO A 31 JULIO (CTTO 1 AÑO) LOTE 2."/>
        <s v="CONTRATO CENTRALIZADO TELEFONÍA MÓVIL ENERO A JUNIO 2019"/>
        <s v="SERV.TELECOMUNICACIONES ENERO- JUNIO 2019.TEC.INFORM., BIBLIOTECAS Y PANIFL.Y PATRI."/>
        <s v="CONTRATO GASTO TELEFÓNICO CAJEROS INFORMACIÓN TURÍSTICA"/>
        <s v="PRORROGA CONTRATO DE EST. DIURNAS Y TEMP. 1-12-17 A 30-11-19-"/>
        <s v="AJUSTES ENTRE PROYECTOS PRORROGA CTTO ESTANCIAS DIURNAS Y TEMPORALES HASTA EL 30-11-2019."/>
        <s v="CONTRATO ADQUISICION VESTUARIO SERVICIO LIMPIEZA: CHAQUETAS (LOTE 1), FORROS POLAR (LOTE 2)"/>
        <s v="ALQUILER FOTOCOPIADORAS CANON XVD02490, DPTO. RR. HH. Y XMF04279, A.S. Y FORMACION, DEL 1 DE FEB. AL 31 DE DIC. DE 2019"/>
        <s v="COPIAS BLANCO/NEGRO Y COLOR FOTOCOPIADORAS CANON XVD02490, DPTO. RR.HH. Y XMF04279, A.S. Y FORMACION, DIC./18 Y ENE./19"/>
        <s v="COPIAS BLANCO/NEGRO Y COLOR FOTOCOPIADORAS CANON XVD02490, DPTO. RR.HH Y XMF04279, A.S.Y FORMACION, DEL 1 FEB-31 DIC/19"/>
        <s v="ADJUDICACION CONTRATACIÓN DE LA GESTIÓN DEL PROGRAMA BANCO DEL TIEMPO- PREVISTO DE 1 DE MARZO DE 2018 A FEBRERO 2019."/>
        <s v="PRORROGA DEL BANCO DEL TIEMPO DESDE EL 1/3/2019 AL 29/2/2020. EJERCICIO 2019"/>
        <s v="SERVICIOS DE TELEFONIA FIJA Y MOVIL DEL CENTRO DE PARTICIPACION CIUDADANA"/>
        <s v="PRORROGA CTTO DEL SERVICIO DE ALOJAMIENTO EN REGIMEN PENSIÓN COMPLETA DEL ALUMNADO DE CURSOS  COOPERACION TECNICA 2019"/>
        <s v="SERVICIO DE TELECOMUNICACIONES ENERO-JUNIO 2019. FORMACION PARA EL EMPLEO"/>
        <s v="CONSUMO BIOMASA 2018 A 2026.-"/>
        <s v="REUESTOS PARA REPARACIÓN VEHICULOS VOVO (SERVICIO OFICIALL DE VEHICULOS INDUSTRIALES)"/>
        <s v="AJSUTE SERV PROMOCION DEL ENVEJECIMIENTO ACTIVO Y LA ANIMACION SOCIOCULTURAL EN CPMS MPALES DE ENERO A AGOSTO 2019"/>
        <s v="AJUSTE PRORROGA CONTRATO DE EST. DIURNAS Y TEMP. 1-12-17 A 30-11-19-"/>
        <s v="AJUSTE PROYECTOS ADJUDIC SERV.RESTAURACION COMEDOR SOCIAL DE FEBRERO DE 2018 A DICIEMBRE DE 2019"/>
        <s v="AJUSTES CONTRATACION TELEFONICA FIJA Y MOVIL SERVICIO DE ATENCION A LA FAMILIA CPMS DE ENERO A 30 DE JUNIO  2019"/>
        <s v="AJUSTE SERVICIO DE TELECOMUNICACIONES ENERO-JUNIO 2019 ACCION SOCIAL"/>
        <s v="ANULACION PARCIAL POR EXCEDER EL VINCULANTE DEL PRESUPUESTO DEFINITIVO DE 2019"/>
        <s v="PRORROGA CONTRATO SUMINISTRO ENERGIA ELECTRICA EDIF. MUNICIPALES DEP.URBANISMO. ANULACIÓN SALDO CDTOS.PRORROG.-PTO.2019"/>
        <s v="CANCELACIÓN FIN CONTRATO 2019 MANTENIMIENTO Y DISPOSICIÓN MÁQUINA FILMADORA PLANCHAS PF-R 2055VI - IMPRENTA"/>
        <s v="BARRADO PARCIAL PARA ADJUDICACIÓN A PROYECTO CENCYL+. SE HARÁ UN AD NUEVO, DE LA MISMA CANTIDAD, PARA PROYECTO"/>
        <s v="ACUERDO MARCO: REPARACIÓN EMBRAGUE VEHICULO 7743BGR DEL SERVICIO DE LIMPIEZA"/>
        <s v="ACUERDO MARCO: REPUESTOS REPARACION VEHICULOS DEL SERVICIO DE LIMPIEZA"/>
        <s v="ACUERDO MARCO: RENOVACION TIS WEB ANUAL 20 PARA  GESTIÓN TACOGRAFOS VEHICULOS DEL SERVICIO DE LIMPIEZA"/>
        <s v="ACUERDO MARCO: DIAGNOSIS Y PROGARMACIÓN VÁLVULA VEHICULO 2688 FXK Sº LIMPIEZA"/>
        <s v="ACUERDO MARCO: REPRACION EMBRGAUE VEHICULO 3511 BHT DEL Sº DE LIMPIEZA"/>
        <s v="ACUERDO MARCO: DIAGNOSIS VEHICULO 4223 JDZ DEL Sº LIMPIEZA"/>
        <s v="ACUERDO MARCO; REPARACION FALLO EJE DIRECCIÓN TRASERO VEHICULO 1520 DZM DEL Sº LIMPIEZA"/>
        <s v="ACUERDO MARCO: REPARACION DIRECCIÓN EJE TRASERO VEHICULO 1526DZM DEL Sº LIMPIEZA"/>
        <s v="ACUERDO MARCO REPARACION EN VEHICULO 4178 JDZ DEL Sº LIMPIEZA"/>
        <s v="ACUERDO MARCO: REPUESTOS REPARACIONES VEHICULOS SERVICIO DE LIMPIEZA"/>
        <s v="ACUEDO MARCO: REPARACIION VEHICULO 1273GKG DEL Sº LIMPIEZA"/>
        <s v="ACUEDRO MARCO: COMPROBACION NYECTOR BOMBA VEHICILO 9325 GKS DEL Sº LIMPIEZA"/>
        <s v="ACUERDO MARCO: REPARACION VEHICULO 7632 HDT DEL Sº LIMPIEZA"/>
        <s v="ACUERDO MARCO: REPUESTOS REPARACIONES VEHICULOS S. LIMPIEZA VIARIA"/>
        <s v="ACUERDO MARCO: REPARACION TACOGRAFO VEHICULO 3511 BHT Sº LIMPIEZA"/>
        <s v="ACUERDO MARCO: REPARACION VEHICULO 6976DHV DEL Sº LIMPIEZA"/>
        <s v="ACUERDO MARCO: REPARACION CIRCUITO REFRIGERACIÓN VEHÍCULO 3368CMZ DEL Sº LIMPIEZA"/>
        <s v="ACUERDO MARCO: REPUESTOS PARA REPARCIONES VEHICULOS DEL SERVICIO DE LIMPIEZA"/>
        <s v="ACUERDO MARCO: REPUESTOS PARA REPARACIONES VEHCIULOS DEL S. DE LIMPIEZA VIARIA"/>
        <s v="ACUERDO MARCO: REPUESTOS REPARACIONES VEHICULOS DEL SERVICIO DE LIMPIEZA"/>
        <s v="ACUERDO MARCO: REPARACION EJE DIRECCIÓN TRASERO VEHICULO 4118JCV DEL Sº LIMPIEZA"/>
        <s v="ACUERDDO MARCO: REPARACION FRENOS VEHICULO 4976HSK DEL Sº LIMPIEZA"/>
        <s v="ACUERDO MARCO: REPARACION EMBRAGUE VEHICULO 2453FZB DEL Sº LIMPIEZA"/>
        <s v="ACUERDO MARCO: REPARACION VEHICULO 4223JDZ DEL Sº LIMPIEZA"/>
        <s v="ACUERDO MARCO: REPARACIONES EN VEHICULOS 1273GKG Y 4118JCV DEL Sº DE LIMPIEZA"/>
        <s v="ACUERDO MARCO: CAMBIO ACEITE, CORREAS Y FILTROS VEHICULO 9067 JCH DEL S. LIMPIEZA VIARIA"/>
        <s v="ADQUISICIÓN DE MOBILIARIO CON DESTINO AL SERVICIO DE PARQUES Y JARDINES (3 SILLONES)."/>
        <s v="ADQUISICIÓN DE MOBILIARIO CON DESTINO AL SERVICIO DE INFORMACIÓN Y ADMINISTRACIÓN ELECTRÓNICA (DOS SILLONES DE TRABAJO)."/>
        <s v="ACUERDO MARCO: REPUESTOS REPARACION VEHICULO E3813BDK SERVICIO LIMPIEZA"/>
        <s v="ACUERDO MARCO: REPARACIONES BALLESTAS Y SUSPENSIONES VEHICULOS Sº LIMPIEZA"/>
        <s v="ACUERDO MARCO: REVISIÓN TACÓGRAFO VEHICULO 4795 JCT DEL Sº LIMPIEZA"/>
        <s v="ACUERDO MARCO: REPARACIONES Y REPUESTOS PARA VEHICULOS DEL Sº DE LIMPIEZA"/>
        <s v="ACUERDO MARCO: REPARACION EN VEHICULO 2453FZB DEL S. DE LIMPIEZA VIARIA"/>
        <s v="ACUERDO MARCO: REPARACION VEHICULO 4224JCV DEL Sº DE LIMPIEZA"/>
        <s v="ACUERDO MARCO: REPARACION VEHICULO 1508 DZM DEL Sº DE LIMPIEZA"/>
        <s v="ACUERDO MARCO: REPUESTOS REPARACIONES VEHICULOS Sº DE LIMPIEZA"/>
        <s v="ACUERDO MARCO: REPARACIÓN EMBRAGUE VEHICULO 0848 BVS DEL Sº DE LIMPIEZA"/>
        <s v="REPOSAPIES  FELOWES PARA LOS PUESTOS DE TRABAJO DEL CENTRO MUNICIPAL DE LA IGUALDAD"/>
        <s v="CÁMARAS FOTOGRAFICAS Y TARJETA PARA EQUIPO DE INVESTIGACIÓN DE ACCIDENTES."/>
        <s v="CLASES DE INGLES ESPECIFICO PARA POLICIAS LOCALES-24 HORAS"/>
        <s v="Utilización instalación deportiva  (PM LA RUBIA) para actividad de fútbol sala, 13 miércoles del primer trimestre 2019"/>
        <s v="UTILIZACION PABELLON CANTERAC ENERO ,FEBREO Y MARZO, COMPETICION SANTA RITA,"/>
        <s v="UTILIZACION INSTALACIONES DEPORTIVAS  EN PABELLON CANTERAC DIA 30/03/2019"/>
        <s v="NOTA SIMPLE  ENTRADA 007286/2018- REGISTRO PROPIEDAD 3. N/Expte.nº 5/2019 (C-412-1)" u="1"/>
      </sharedItems>
    </cacheField>
    <cacheField name="Oper." numFmtId="0">
      <sharedItems/>
    </cacheField>
    <cacheField name="Provincia Tercero" numFmtId="0">
      <sharedItems containsBlank="1"/>
    </cacheField>
    <cacheField name="Tipo Contrato" numFmtId="0">
      <sharedItems count="5">
        <s v="Servicios - De servicios"/>
        <s v="Suministro - De suministro"/>
        <s v="Otros - Otros"/>
        <s v="ServPubl - De gestión de servicios públicos"/>
        <s v="Obras - De Obras"/>
      </sharedItems>
    </cacheField>
    <cacheField name="Procedim. Contrato" numFmtId="0">
      <sharedItems/>
    </cacheField>
    <cacheField name="Criterio Contrato" numFmtId="0">
      <sharedItems/>
    </cacheField>
    <cacheField name="PROCEDIMIENTO" numFmtId="0">
      <sharedItems count="4">
        <s v="Contratación Menor"/>
        <s v="Acuerdo Marco"/>
        <s v="Procedimiento Abierto"/>
        <s v="Procedimiento Negociado sin Publicidad"/>
      </sharedItems>
    </cacheField>
    <cacheField name="TRIMESTRE" numFmtId="0">
      <sharedItems count="1">
        <s v="Primero"/>
      </sharedItems>
    </cacheField>
    <cacheField name="CAPITULO" numFmtId="0">
      <sharedItems/>
    </cacheField>
    <cacheField name="CAPITULO EN TEXTO" numFmtId="0">
      <sharedItems/>
    </cacheField>
    <cacheField name="AREA" numFmtId="0">
      <sharedItems/>
    </cacheField>
    <cacheField name="AREA EN TEXTO" numFmtId="0">
      <sharedItems count="9">
        <s v="02. Urbanismo, infraestructura y vivienda"/>
        <s v="10. Servicios sociales"/>
        <s v="01. Alcaldía"/>
        <s v="06. Educación, infancia e igualdad"/>
        <s v="09. Cultura y turismo"/>
        <s v="07. Medio Ambiente sostenibilidad"/>
        <s v="03. Participación ciudadana, juventud y deportes"/>
        <s v="08. Seguridad y movilidad"/>
        <s v="04. Hacienda, función pública y promoción económica"/>
      </sharedItems>
    </cacheField>
    <cacheField name="PROGRAMA" numFmtId="0">
      <sharedItems/>
    </cacheField>
    <cacheField name="PROGRAMA EN TEXTO" numFmtId="0">
      <sharedItems/>
    </cacheField>
    <cacheField name="ARTICULO" numFmtId="0">
      <sharedItems/>
    </cacheField>
    <cacheField name="CONCEP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78">
  <r>
    <n v="220190000113"/>
    <s v="ADO"/>
    <d v="2019-01-23T00:00:00"/>
    <n v="22019000157"/>
    <s v="2019 02 9332 213"/>
    <n v="588.19000000000005"/>
    <x v="0"/>
    <x v="0"/>
    <s v="240"/>
    <s v="MADRID"/>
    <x v="0"/>
    <s v="AdDirec - Adjudicación Directa"/>
    <s v="MultiC - MultiCriterio"/>
    <x v="0"/>
    <x v="0"/>
    <s v="2"/>
    <s v="2. Gastos corrientes en bienes y servicios"/>
    <s v="02"/>
    <x v="0"/>
    <s v="9332"/>
    <s v="9332. Mantenimiento de edificios e instalaciones municipales"/>
    <s v="21"/>
    <s v="213"/>
  </r>
  <r>
    <n v="220190000609"/>
    <s v="ADO"/>
    <d v="2019-02-01T00:00:00"/>
    <n v="22019000420"/>
    <s v="2019 10 2312 212"/>
    <n v="12.25"/>
    <x v="1"/>
    <x v="1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0610"/>
    <s v="ADO"/>
    <d v="2019-02-01T00:00:00"/>
    <n v="22019000421"/>
    <s v="2019 10 2312 22699"/>
    <n v="171.9"/>
    <x v="2"/>
    <x v="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0125"/>
    <s v="ADO"/>
    <d v="2019-01-23T00:00:00"/>
    <n v="22019000434"/>
    <s v="2019 02 9332 212"/>
    <n v="5.61"/>
    <x v="3"/>
    <x v="3"/>
    <s v="240"/>
    <s v="BARCELONA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0126"/>
    <s v="ADO"/>
    <d v="2019-01-23T00:00:00"/>
    <n v="22019000435"/>
    <s v="2019 02 9332 212"/>
    <n v="37.75"/>
    <x v="4"/>
    <x v="3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0127"/>
    <s v="ADO"/>
    <d v="2019-01-23T00:00:00"/>
    <n v="22019000436"/>
    <s v="2019 02 9332 213"/>
    <n v="49.91"/>
    <x v="1"/>
    <x v="4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3"/>
  </r>
  <r>
    <n v="220190000130"/>
    <s v="ADO"/>
    <d v="2019-01-23T00:00:00"/>
    <n v="22019000444"/>
    <s v="2019 02 9332 212"/>
    <n v="123.71"/>
    <x v="5"/>
    <x v="3"/>
    <s v="240"/>
    <s v="LEON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0131"/>
    <s v="ADO"/>
    <d v="2019-01-23T00:00:00"/>
    <n v="22019000445"/>
    <s v="2019 02 9332 212"/>
    <n v="77.52"/>
    <x v="6"/>
    <x v="3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0134"/>
    <s v="ADO"/>
    <d v="2019-01-23T00:00:00"/>
    <n v="22019000563"/>
    <s v="2019 10 2311 22700"/>
    <n v="160.93"/>
    <x v="7"/>
    <x v="5"/>
    <s v="240"/>
    <s v="ASTURIAS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700"/>
  </r>
  <r>
    <n v="220190000218"/>
    <s v="ADO"/>
    <d v="2019-01-23T00:00:00"/>
    <n v="22019000619"/>
    <s v="2019 02 9332 212"/>
    <n v="76.69"/>
    <x v="5"/>
    <x v="6"/>
    <s v="240"/>
    <s v="LEON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0618"/>
    <s v="ADO"/>
    <d v="2019-02-01T00:00:00"/>
    <n v="22019000640"/>
    <s v="2019 01 9206 22001"/>
    <n v="290.16000000000003"/>
    <x v="8"/>
    <x v="7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19"/>
    <s v="ADO"/>
    <d v="2019-02-01T00:00:00"/>
    <n v="22019000641"/>
    <s v="2019 01 9206 22001"/>
    <n v="190"/>
    <x v="9"/>
    <x v="8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20"/>
    <s v="ADO"/>
    <d v="2019-02-01T00:00:00"/>
    <n v="22019000642"/>
    <s v="2019 01 9206 22001"/>
    <n v="190"/>
    <x v="9"/>
    <x v="8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21"/>
    <s v="ADO"/>
    <d v="2019-02-01T00:00:00"/>
    <n v="22019000644"/>
    <s v="2019 01 9206 22001"/>
    <n v="120"/>
    <x v="9"/>
    <x v="9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22"/>
    <s v="ADO"/>
    <d v="2019-02-01T00:00:00"/>
    <n v="22019000645"/>
    <s v="2019 01 9206 22001"/>
    <n v="60"/>
    <x v="9"/>
    <x v="10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23"/>
    <s v="ADO"/>
    <d v="2019-02-01T00:00:00"/>
    <n v="22019000646"/>
    <s v="2019 01 9206 22001"/>
    <n v="60"/>
    <x v="9"/>
    <x v="10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24"/>
    <s v="ADO"/>
    <d v="2019-02-01T00:00:00"/>
    <n v="22019000647"/>
    <s v="2019 01 9206 22001"/>
    <n v="60"/>
    <x v="9"/>
    <x v="11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625"/>
    <s v="ADO"/>
    <d v="2019-02-01T00:00:00"/>
    <n v="22019000648"/>
    <s v="2019 01 9206 22001"/>
    <n v="60"/>
    <x v="9"/>
    <x v="10"/>
    <s v="240"/>
    <s v="MADR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0237"/>
    <s v="ADO"/>
    <d v="2019-01-23T00:00:00"/>
    <n v="22019000665"/>
    <s v="2019 06 3232 212"/>
    <n v="9.26"/>
    <x v="10"/>
    <x v="1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0651"/>
    <s v="ADO"/>
    <d v="2019-02-01T00:00:00"/>
    <n v="22019000677"/>
    <s v="2019 01 9121 22601"/>
    <n v="120"/>
    <x v="11"/>
    <x v="13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2"/>
    <s v="22601"/>
  </r>
  <r>
    <n v="220190000652"/>
    <s v="ADO"/>
    <d v="2019-02-01T00:00:00"/>
    <n v="22019000678"/>
    <s v="2019 01 9121 22601"/>
    <n v="989"/>
    <x v="12"/>
    <x v="14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2"/>
    <s v="22601"/>
  </r>
  <r>
    <n v="220190002767"/>
    <s v="ADO"/>
    <d v="2019-02-22T00:00:00"/>
    <n v="22019001718"/>
    <s v="2019 01 9203 213"/>
    <n v="1993.66"/>
    <x v="13"/>
    <x v="15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203"/>
    <s v="9203. Unidad de régimen interior"/>
    <s v="21"/>
    <s v="213"/>
  </r>
  <r>
    <n v="220190007207"/>
    <s v="ADO"/>
    <d v="2019-03-25T00:00:00"/>
    <n v="22019001576"/>
    <s v="2019 06 3232 212"/>
    <n v="6674.99"/>
    <x v="14"/>
    <x v="16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624"/>
    <s v="ADO"/>
    <d v="2019-02-22T00:00:00"/>
    <n v="22019000714"/>
    <s v="2019 09 3341 22799"/>
    <n v="6655"/>
    <x v="15"/>
    <x v="17"/>
    <s v="240"/>
    <s v="MADR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90005343"/>
    <s v="ADO"/>
    <d v="2019-03-13T00:00:00"/>
    <n v="22019002003"/>
    <s v="2019 07 1721 214"/>
    <n v="1815"/>
    <x v="16"/>
    <x v="1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4"/>
  </r>
  <r>
    <n v="220190001153"/>
    <s v="ADO"/>
    <d v="2019-02-08T00:00:00"/>
    <n v="22019001205"/>
    <s v="2019 03 9241 22199"/>
    <n v="498"/>
    <x v="17"/>
    <x v="19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199"/>
  </r>
  <r>
    <n v="220190001154"/>
    <s v="ADO"/>
    <d v="2019-02-08T00:00:00"/>
    <n v="22019001207"/>
    <s v="2019 03 9241 212"/>
    <n v="211.06"/>
    <x v="1"/>
    <x v="20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2"/>
  </r>
  <r>
    <n v="220190001445"/>
    <s v="ADO"/>
    <d v="2019-02-12T00:00:00"/>
    <n v="22019001472"/>
    <s v="2019 10 2311 212"/>
    <n v="43.17"/>
    <x v="10"/>
    <x v="21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2"/>
  </r>
  <r>
    <n v="220190002437"/>
    <s v="ADO"/>
    <d v="2019-02-19T00:00:00"/>
    <n v="22019001494"/>
    <s v="2019 07 1711 213"/>
    <n v="84.2"/>
    <x v="18"/>
    <x v="22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3"/>
  </r>
  <r>
    <n v="220190005330"/>
    <s v="ADO"/>
    <d v="2019-03-13T00:00:00"/>
    <n v="22019001509"/>
    <s v="2019 10 2412 213"/>
    <n v="28.25"/>
    <x v="19"/>
    <x v="23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3"/>
  </r>
  <r>
    <n v="220190005330"/>
    <s v="ADO"/>
    <d v="2019-03-13T00:00:00"/>
    <n v="22019001510"/>
    <s v="2019 10 2412 213"/>
    <n v="28.25"/>
    <x v="19"/>
    <x v="23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3"/>
  </r>
  <r>
    <n v="220190005330"/>
    <s v="ADO"/>
    <d v="2019-03-13T00:00:00"/>
    <n v="22019001511"/>
    <s v="2019 10 2412 213"/>
    <n v="21.18"/>
    <x v="19"/>
    <x v="23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3"/>
  </r>
  <r>
    <n v="220190001189"/>
    <s v="ADO"/>
    <d v="2019-02-08T00:00:00"/>
    <n v="22019001631"/>
    <s v="2019 07 1711 214"/>
    <n v="222.18"/>
    <x v="20"/>
    <x v="24"/>
    <s v="240"/>
    <s v="MADR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4"/>
  </r>
  <r>
    <n v="220190004553"/>
    <s v="ADO"/>
    <d v="2019-03-06T00:00:00"/>
    <n v="22019001991"/>
    <s v="2019 07 1621 22699"/>
    <n v="1045"/>
    <x v="21"/>
    <x v="25"/>
    <s v="240"/>
    <s v="VIZCAYA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699"/>
  </r>
  <r>
    <n v="220190001456"/>
    <s v="ADO"/>
    <d v="2019-02-12T00:00:00"/>
    <n v="22019001637"/>
    <s v="2019 06 3261 22699"/>
    <n v="1057.29"/>
    <x v="22"/>
    <x v="26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1458"/>
    <s v="ADO"/>
    <d v="2019-02-12T00:00:00"/>
    <n v="22019001667"/>
    <s v="2019 10 2311 213"/>
    <n v="211.75"/>
    <x v="23"/>
    <x v="27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1484"/>
    <s v="ADO"/>
    <d v="2019-02-12T00:00:00"/>
    <n v="22019001729"/>
    <s v="2019 02 9332 22699"/>
    <n v="63.29"/>
    <x v="24"/>
    <x v="28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2"/>
    <s v="22699"/>
  </r>
  <r>
    <n v="220190001486"/>
    <s v="ADO"/>
    <d v="2019-02-12T00:00:00"/>
    <n v="22019001730"/>
    <s v="2019 08 1301 22602"/>
    <n v="254.1"/>
    <x v="25"/>
    <x v="29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01"/>
    <s v="1301. Dirección del área de seguridad"/>
    <s v="22"/>
    <s v="22602"/>
  </r>
  <r>
    <n v="220190001498"/>
    <s v="ADO"/>
    <d v="2019-02-12T00:00:00"/>
    <n v="22019001747"/>
    <s v="2019 01 9207 22699"/>
    <n v="2904"/>
    <x v="26"/>
    <x v="30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699"/>
  </r>
  <r>
    <n v="220190001499"/>
    <s v="ADO"/>
    <d v="2019-02-12T00:00:00"/>
    <n v="22019001748"/>
    <s v="2019 01 9207 22699"/>
    <n v="423.5"/>
    <x v="27"/>
    <x v="31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699"/>
  </r>
  <r>
    <n v="220190001500"/>
    <s v="ADO"/>
    <d v="2019-02-12T00:00:00"/>
    <n v="22019001749"/>
    <s v="2019 01 9207 22001"/>
    <n v="374.83"/>
    <x v="28"/>
    <x v="32"/>
    <s v="240"/>
    <s v="MADR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001"/>
  </r>
  <r>
    <n v="220190001501"/>
    <s v="ADO"/>
    <d v="2019-02-12T00:00:00"/>
    <n v="22019001750"/>
    <s v="2019 01 9207 22799"/>
    <n v="772.97"/>
    <x v="29"/>
    <x v="33"/>
    <s v="240"/>
    <s v="BURGOS"/>
    <x v="0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799"/>
  </r>
  <r>
    <n v="220190001584"/>
    <s v="ADO"/>
    <d v="2019-02-13T00:00:00"/>
    <n v="22019001582"/>
    <s v="2019 10 2312 22699"/>
    <n v="72.06"/>
    <x v="30"/>
    <x v="34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1586"/>
    <s v="ADO"/>
    <d v="2019-02-13T00:00:00"/>
    <n v="22019001633"/>
    <s v="2019 07 1711 22199"/>
    <n v="49.71"/>
    <x v="31"/>
    <x v="35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199"/>
  </r>
  <r>
    <n v="220190001583"/>
    <s v="ADO"/>
    <d v="2019-02-13T00:00:00"/>
    <n v="22019001581"/>
    <s v="2019 10 2312 215"/>
    <n v="738.1"/>
    <x v="32"/>
    <x v="36"/>
    <s v="240"/>
    <s v="SEGOVIA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5"/>
  </r>
  <r>
    <n v="220190001587"/>
    <s v="ADO"/>
    <d v="2019-02-13T00:00:00"/>
    <n v="22019001634"/>
    <s v="2019 07 1711 22199"/>
    <n v="1233.55"/>
    <x v="33"/>
    <x v="37"/>
    <s v="240"/>
    <s v="BARCELONA"/>
    <x v="1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199"/>
  </r>
  <r>
    <n v="220190000681"/>
    <s v="ADO"/>
    <d v="2019-02-01T00:00:00"/>
    <n v="22019000764"/>
    <s v="2019 07 1701 22602"/>
    <n v="726"/>
    <x v="34"/>
    <x v="38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2"/>
    <s v="22602"/>
  </r>
  <r>
    <n v="220190001589"/>
    <s v="ADO"/>
    <d v="2019-02-13T00:00:00"/>
    <n v="22019001670"/>
    <s v="2019 10 2312 213"/>
    <n v="130.68"/>
    <x v="35"/>
    <x v="39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3"/>
  </r>
  <r>
    <n v="220190001592"/>
    <s v="ADO"/>
    <d v="2019-02-13T00:00:00"/>
    <n v="22019001701"/>
    <s v="2019 06 3232 212"/>
    <n v="696.23"/>
    <x v="36"/>
    <x v="40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1603"/>
    <s v="ADO"/>
    <d v="2019-02-13T00:00:00"/>
    <n v="22019001739"/>
    <s v="2019 07 1711 22199"/>
    <n v="56.63"/>
    <x v="37"/>
    <x v="41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199"/>
  </r>
  <r>
    <n v="220190004043"/>
    <s v="ADO"/>
    <d v="2019-02-28T00:00:00"/>
    <n v="22019001949"/>
    <s v="2019 10 2311 22699"/>
    <n v="707.4"/>
    <x v="38"/>
    <x v="42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699"/>
  </r>
  <r>
    <n v="220190001631"/>
    <s v="ADO"/>
    <d v="2019-02-13T00:00:00"/>
    <n v="22019001762"/>
    <s v="2019 04 2411 22001"/>
    <n v="553.28"/>
    <x v="39"/>
    <x v="43"/>
    <s v="240"/>
    <s v="MADR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001"/>
  </r>
  <r>
    <n v="220190001632"/>
    <s v="ADO"/>
    <d v="2019-02-13T00:00:00"/>
    <n v="22019001763"/>
    <s v="2019 04 2411 22001"/>
    <n v="553.28"/>
    <x v="39"/>
    <x v="44"/>
    <s v="240"/>
    <s v="MADR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001"/>
  </r>
  <r>
    <n v="220190001645"/>
    <s v="ADO"/>
    <d v="2019-02-13T00:00:00"/>
    <n v="22019001770"/>
    <s v="2019 08 1341 22699"/>
    <n v="284.35000000000002"/>
    <x v="40"/>
    <x v="45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41"/>
    <s v="1341. Movilidad"/>
    <s v="22"/>
    <s v="22699"/>
  </r>
  <r>
    <n v="220190001646"/>
    <s v="ADO"/>
    <d v="2019-02-13T00:00:00"/>
    <n v="22019001794"/>
    <s v="2019 03 9231 22699"/>
    <n v="34.85"/>
    <x v="40"/>
    <x v="46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699"/>
  </r>
  <r>
    <n v="220190002043"/>
    <s v="ADO"/>
    <d v="2019-02-18T00:00:00"/>
    <n v="22019001561"/>
    <s v="2019 07 1721 223"/>
    <n v="188.25"/>
    <x v="41"/>
    <x v="4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3"/>
  </r>
  <r>
    <n v="220190002132"/>
    <s v="ADO"/>
    <d v="2019-02-18T00:00:00"/>
    <n v="22019001862"/>
    <s v="2019 08 1321 22199"/>
    <n v="17.420000000000002"/>
    <x v="40"/>
    <x v="48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2133"/>
    <s v="ADO"/>
    <d v="2019-02-18T00:00:00"/>
    <n v="22019001863"/>
    <s v="2019 08 1321 22199"/>
    <n v="317.63"/>
    <x v="40"/>
    <x v="49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2452"/>
    <s v="ADO"/>
    <d v="2019-02-19T00:00:00"/>
    <n v="22019001783"/>
    <s v="2019 07 1621 214"/>
    <n v="44.77"/>
    <x v="42"/>
    <x v="50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2872"/>
    <s v="ADO"/>
    <d v="2019-02-22T00:00:00"/>
    <n v="22019001905"/>
    <s v="2019 01 9207 22699"/>
    <n v="605"/>
    <x v="43"/>
    <x v="51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699"/>
  </r>
  <r>
    <n v="220190002453"/>
    <s v="ADO"/>
    <d v="2019-02-19T00:00:00"/>
    <n v="22019001784"/>
    <s v="2019 07 1621 214"/>
    <n v="317.02"/>
    <x v="44"/>
    <x v="52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2454"/>
    <s v="ADO"/>
    <d v="2019-02-19T00:00:00"/>
    <n v="22019001785"/>
    <s v="2019 07 1621 213"/>
    <n v="112.53"/>
    <x v="45"/>
    <x v="53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90002455"/>
    <s v="ADO"/>
    <d v="2019-02-19T00:00:00"/>
    <n v="22019001788"/>
    <s v="2019 07 1631 214"/>
    <n v="91.17"/>
    <x v="42"/>
    <x v="54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2456"/>
    <s v="ADO"/>
    <d v="2019-02-19T00:00:00"/>
    <n v="22019001789"/>
    <s v="2019 07 1631 22110"/>
    <n v="242.33"/>
    <x v="46"/>
    <x v="55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110"/>
  </r>
  <r>
    <n v="220190004558"/>
    <s v="ADO"/>
    <d v="2019-03-06T00:00:00"/>
    <n v="22019002075"/>
    <s v="2019 10 2312 212"/>
    <n v="588.6"/>
    <x v="47"/>
    <x v="56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2457"/>
    <s v="ADO"/>
    <d v="2019-02-19T00:00:00"/>
    <n v="22019001790"/>
    <s v="2019 07 1631 22110"/>
    <n v="249.04"/>
    <x v="48"/>
    <x v="57"/>
    <s v="240"/>
    <s v="CUENCA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110"/>
  </r>
  <r>
    <n v="220190002458"/>
    <s v="ADO"/>
    <d v="2019-02-19T00:00:00"/>
    <n v="22019001796"/>
    <s v="2019 07 1631 212"/>
    <n v="1754.5"/>
    <x v="49"/>
    <x v="5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2"/>
  </r>
  <r>
    <n v="220190002459"/>
    <s v="ADO"/>
    <d v="2019-02-19T00:00:00"/>
    <n v="22019001797"/>
    <s v="2019 07 1631 22700"/>
    <n v="211.75"/>
    <x v="50"/>
    <x v="59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700"/>
  </r>
  <r>
    <n v="220190002460"/>
    <s v="ADO"/>
    <d v="2019-02-19T00:00:00"/>
    <n v="22019001798"/>
    <s v="2019 07 1631 214"/>
    <n v="21.83"/>
    <x v="51"/>
    <x v="60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2461"/>
    <s v="ADO"/>
    <d v="2019-02-19T00:00:00"/>
    <n v="22019001799"/>
    <s v="2019 07 1631 22199"/>
    <n v="79.23"/>
    <x v="52"/>
    <x v="61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199"/>
  </r>
  <r>
    <n v="220190002464"/>
    <s v="ADO"/>
    <d v="2019-02-19T00:00:00"/>
    <n v="22019001800"/>
    <s v="2019 07 1631 22110"/>
    <n v="1899.51"/>
    <x v="53"/>
    <x v="62"/>
    <s v="240"/>
    <s v="MADR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110"/>
  </r>
  <r>
    <n v="220190002465"/>
    <s v="ADO"/>
    <d v="2019-02-19T00:00:00"/>
    <n v="22019001801"/>
    <s v="2019 07 1631 219"/>
    <n v="1052.7"/>
    <x v="54"/>
    <x v="63"/>
    <s v="240"/>
    <s v="SEVILLA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9"/>
  </r>
  <r>
    <n v="220190002472"/>
    <s v="ADO"/>
    <d v="2019-02-19T00:00:00"/>
    <n v="22019001803"/>
    <s v="2019 07 1621 219"/>
    <n v="134.31"/>
    <x v="55"/>
    <x v="64"/>
    <s v="240"/>
    <s v="ZARAGOZA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9"/>
  </r>
  <r>
    <n v="220190002528"/>
    <s v="ADO"/>
    <d v="2019-02-19T00:00:00"/>
    <n v="22019001860"/>
    <s v="2019 07 1711 214"/>
    <n v="19.36"/>
    <x v="56"/>
    <x v="65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4"/>
  </r>
  <r>
    <n v="220190002529"/>
    <s v="ADO"/>
    <d v="2019-02-19T00:00:00"/>
    <n v="22019001861"/>
    <s v="2019 07 1711 213"/>
    <n v="335.59"/>
    <x v="57"/>
    <x v="66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3"/>
  </r>
  <r>
    <n v="220190002537"/>
    <s v="ADO"/>
    <d v="2019-02-19T00:00:00"/>
    <n v="22019001883"/>
    <s v="2019 07 1621 22103"/>
    <n v="268.55"/>
    <x v="58"/>
    <x v="67"/>
    <s v="24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03"/>
  </r>
  <r>
    <n v="220190002538"/>
    <s v="ADO"/>
    <d v="2019-02-19T00:00:00"/>
    <n v="22019001884"/>
    <s v="2019 07 1621 22103"/>
    <n v="244.37"/>
    <x v="58"/>
    <x v="68"/>
    <s v="24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03"/>
  </r>
  <r>
    <n v="220190002539"/>
    <s v="ADO"/>
    <d v="2019-02-19T00:00:00"/>
    <n v="22019001885"/>
    <s v="2019 07 1621 22103"/>
    <n v="138.85"/>
    <x v="58"/>
    <x v="69"/>
    <s v="24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03"/>
  </r>
  <r>
    <n v="220190002540"/>
    <s v="ADO"/>
    <d v="2019-02-19T00:00:00"/>
    <n v="22019001886"/>
    <s v="2019 07 1621 213"/>
    <n v="907.5"/>
    <x v="23"/>
    <x v="70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90002541"/>
    <s v="ADO"/>
    <d v="2019-02-19T00:00:00"/>
    <n v="22019001887"/>
    <s v="2019 07 1621 213"/>
    <n v="126.81"/>
    <x v="45"/>
    <x v="71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90002552"/>
    <s v="ADO"/>
    <d v="2019-02-19T00:00:00"/>
    <n v="22019001889"/>
    <s v="2019 07 1621 22199"/>
    <n v="42.05"/>
    <x v="59"/>
    <x v="72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99"/>
  </r>
  <r>
    <n v="220190002553"/>
    <s v="ADO"/>
    <d v="2019-02-19T00:00:00"/>
    <n v="22019001890"/>
    <s v="2019 07 1621 22199"/>
    <n v="230.51"/>
    <x v="40"/>
    <x v="73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99"/>
  </r>
  <r>
    <n v="220190002628"/>
    <s v="ADO"/>
    <d v="2019-02-22T00:00:00"/>
    <n v="22019001682"/>
    <s v="2019 02 1501 22699"/>
    <n v="294.3"/>
    <x v="60"/>
    <x v="74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1501"/>
    <s v="1501. Dirección del área de urbanismo"/>
    <s v="22"/>
    <s v="22699"/>
  </r>
  <r>
    <n v="220190002629"/>
    <s v="ADO"/>
    <d v="2019-02-22T00:00:00"/>
    <n v="22019001683"/>
    <s v="2019 02 1501 22699"/>
    <n v="185.01"/>
    <x v="61"/>
    <x v="75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1501"/>
    <s v="1501. Dirección del área de urbanismo"/>
    <s v="22"/>
    <s v="22699"/>
  </r>
  <r>
    <n v="220190002654"/>
    <s v="ADO"/>
    <d v="2019-02-22T00:00:00"/>
    <n v="22019001814"/>
    <s v="2019 10 2311 22199"/>
    <n v="107.69"/>
    <x v="62"/>
    <x v="76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199"/>
  </r>
  <r>
    <n v="220190006375"/>
    <s v="ADO"/>
    <d v="2019-03-19T00:00:00"/>
    <n v="22019002394"/>
    <s v="2019 02 1532 210"/>
    <n v="498.11"/>
    <x v="63"/>
    <x v="77"/>
    <s v="240"/>
    <s v="VALLADOLID"/>
    <x v="1"/>
    <s v="AdDirec - Adjudicación Directa"/>
    <s v="MultiC - MultiCriterio"/>
    <x v="0"/>
    <x v="0"/>
    <s v="2"/>
    <s v="2. Gastos corrientes en bienes y servicios"/>
    <s v="02"/>
    <x v="0"/>
    <s v="1532"/>
    <s v="1532. Pavimentación vias públicas y otros servicios urbanísticos"/>
    <s v="21"/>
    <s v="210"/>
  </r>
  <r>
    <n v="220190002655"/>
    <s v="ADO"/>
    <d v="2019-02-22T00:00:00"/>
    <n v="22019001815"/>
    <s v="2019 10 2311 22199"/>
    <n v="107.69"/>
    <x v="62"/>
    <x v="78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199"/>
  </r>
  <r>
    <n v="220190002664"/>
    <s v="ADO"/>
    <d v="2019-02-22T00:00:00"/>
    <n v="22019001828"/>
    <s v="2019 07 1721 213"/>
    <n v="242"/>
    <x v="64"/>
    <x v="79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3"/>
  </r>
  <r>
    <n v="220190002665"/>
    <s v="ADO"/>
    <d v="2019-02-22T00:00:00"/>
    <n v="22019001829"/>
    <s v="2019 07 1721 213"/>
    <n v="235.95"/>
    <x v="27"/>
    <x v="80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3"/>
  </r>
  <r>
    <n v="220190002667"/>
    <s v="ADO"/>
    <d v="2019-02-22T00:00:00"/>
    <n v="22019001831"/>
    <s v="2019 07 1721 22199"/>
    <n v="60.48"/>
    <x v="65"/>
    <x v="81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199"/>
  </r>
  <r>
    <n v="220190002670"/>
    <s v="ADO"/>
    <d v="2019-02-22T00:00:00"/>
    <n v="22019001832"/>
    <s v="2019 07 1721 223"/>
    <n v="115.87"/>
    <x v="41"/>
    <x v="82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3"/>
  </r>
  <r>
    <n v="220190002673"/>
    <s v="ADO"/>
    <d v="2019-02-22T00:00:00"/>
    <n v="22019001848"/>
    <s v="2019 10 2312 212"/>
    <n v="295.63"/>
    <x v="66"/>
    <x v="83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2683"/>
    <s v="ADO"/>
    <d v="2019-02-22T00:00:00"/>
    <n v="22019001892"/>
    <s v="2019 07 1631 22700"/>
    <n v="4907.76"/>
    <x v="67"/>
    <x v="84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700"/>
  </r>
  <r>
    <n v="220190002687"/>
    <s v="ADO"/>
    <d v="2019-02-22T00:00:00"/>
    <n v="22019001906"/>
    <s v="2019 07 1621 213"/>
    <n v="580.79999999999995"/>
    <x v="68"/>
    <x v="85"/>
    <s v="240"/>
    <s v="MADR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90006374"/>
    <s v="ADO"/>
    <d v="2019-03-19T00:00:00"/>
    <n v="22019002393"/>
    <s v="2019 02 1532 203"/>
    <n v="462.95"/>
    <x v="69"/>
    <x v="86"/>
    <s v="240"/>
    <s v="VALLADOLID"/>
    <x v="0"/>
    <s v="AdDirec - Adjudicación Directa"/>
    <s v="MultiC - MultiCriterio"/>
    <x v="0"/>
    <x v="0"/>
    <s v="2"/>
    <s v="2. Gastos corrientes en bienes y servicios"/>
    <s v="02"/>
    <x v="0"/>
    <s v="1532"/>
    <s v="1532. Pavimentación vias públicas y otros servicios urbanísticos"/>
    <s v="20"/>
    <s v="203"/>
  </r>
  <r>
    <n v="220190002692"/>
    <s v="ADO"/>
    <d v="2019-02-22T00:00:00"/>
    <n v="22019001910"/>
    <s v="2019 07 1631 214"/>
    <n v="453.75"/>
    <x v="70"/>
    <x v="8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4799"/>
    <s v="ADO"/>
    <d v="2019-03-07T00:00:00"/>
    <n v="22019002126"/>
    <s v="2019 04 2411 22799"/>
    <n v="454.96"/>
    <x v="71"/>
    <x v="88"/>
    <s v="24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799"/>
  </r>
  <r>
    <n v="220190002693"/>
    <s v="ADO"/>
    <d v="2019-02-22T00:00:00"/>
    <n v="22019001911"/>
    <s v="2019 07 1631 214"/>
    <n v="26.89"/>
    <x v="72"/>
    <x v="89"/>
    <s v="240"/>
    <s v="BILBAO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2695"/>
    <s v="ADO"/>
    <d v="2019-02-22T00:00:00"/>
    <n v="22019001930"/>
    <s v="2019 07 1621 214"/>
    <n v="3702.6"/>
    <x v="73"/>
    <x v="90"/>
    <s v="240"/>
    <s v="BARCELONA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2699"/>
    <s v="ADO"/>
    <d v="2019-02-22T00:00:00"/>
    <n v="22019001931"/>
    <s v="2019 07 1621 214"/>
    <n v="1275.6300000000001"/>
    <x v="74"/>
    <x v="91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4828"/>
    <s v="ADO"/>
    <d v="2019-03-07T00:00:00"/>
    <n v="22019002273"/>
    <s v="2019 08 1361 214"/>
    <n v="417.93"/>
    <x v="75"/>
    <x v="92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4"/>
  </r>
  <r>
    <n v="220190007955"/>
    <s v="ADO"/>
    <d v="2019-03-27T00:00:00"/>
    <n v="22019002679"/>
    <s v="2019 10 2312 22700"/>
    <n v="411.4"/>
    <x v="76"/>
    <x v="93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00"/>
  </r>
  <r>
    <n v="220190002731"/>
    <s v="ADO"/>
    <d v="2019-02-22T00:00:00"/>
    <n v="22019001997"/>
    <s v="2019 02 9332 213"/>
    <n v="23.69"/>
    <x v="77"/>
    <x v="94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3"/>
  </r>
  <r>
    <n v="220190005328"/>
    <s v="ADO"/>
    <d v="2019-03-13T00:00:00"/>
    <n v="22019001505"/>
    <s v="2019 10 2412 22699"/>
    <n v="401.5"/>
    <x v="78"/>
    <x v="95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2"/>
    <s v="22699"/>
  </r>
  <r>
    <n v="220190002732"/>
    <s v="ADO"/>
    <d v="2019-02-22T00:00:00"/>
    <n v="22019002007"/>
    <s v="2019 08 1321 214"/>
    <n v="100.43"/>
    <x v="79"/>
    <x v="96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2733"/>
    <s v="ADO"/>
    <d v="2019-02-22T00:00:00"/>
    <n v="22019002008"/>
    <s v="2019 08 1321 22199"/>
    <n v="107.69"/>
    <x v="79"/>
    <x v="97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4825"/>
    <s v="ADO"/>
    <d v="2019-03-07T00:00:00"/>
    <n v="22019002270"/>
    <s v="2019 08 1361 22106"/>
    <n v="340.01"/>
    <x v="80"/>
    <x v="98"/>
    <s v="240"/>
    <s v="MADR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06"/>
  </r>
  <r>
    <n v="220190004797"/>
    <s v="ADO"/>
    <d v="2019-03-07T00:00:00"/>
    <n v="22019002113"/>
    <s v="2019 10 2312 212"/>
    <n v="339.95"/>
    <x v="47"/>
    <x v="99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2854"/>
    <s v="ADO"/>
    <d v="2019-02-22T00:00:00"/>
    <n v="22019001881"/>
    <s v="2019 08 1321 22199"/>
    <n v="67.75"/>
    <x v="1"/>
    <x v="100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2863"/>
    <s v="ADO"/>
    <d v="2019-02-22T00:00:00"/>
    <n v="22019001896"/>
    <s v="2019 08 1321 22199"/>
    <n v="11.88"/>
    <x v="1"/>
    <x v="101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2869"/>
    <s v="ADO"/>
    <d v="2019-02-22T00:00:00"/>
    <n v="22019001903"/>
    <s v="2019 01 9207 22001"/>
    <n v="576"/>
    <x v="81"/>
    <x v="102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001"/>
  </r>
  <r>
    <n v="220190002870"/>
    <s v="ADO"/>
    <d v="2019-02-22T00:00:00"/>
    <n v="22019001904"/>
    <s v="2019 01 9207 22001"/>
    <n v="576"/>
    <x v="81"/>
    <x v="103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001"/>
  </r>
  <r>
    <n v="220190003811"/>
    <s v="ADO"/>
    <d v="2019-02-27T00:00:00"/>
    <n v="22019001882"/>
    <s v="2019 08 1361 22199"/>
    <n v="300.66000000000003"/>
    <x v="1"/>
    <x v="104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14"/>
    <s v="ADO"/>
    <d v="2019-02-27T00:00:00"/>
    <n v="22019001891"/>
    <s v="2019 08 1361 22199"/>
    <n v="96.8"/>
    <x v="74"/>
    <x v="105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16"/>
    <s v="ADO"/>
    <d v="2019-02-27T00:00:00"/>
    <n v="22019001893"/>
    <s v="2019 08 1361 22199"/>
    <n v="62.36"/>
    <x v="82"/>
    <x v="106"/>
    <s v="240"/>
    <s v="BARCELONA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30"/>
    <s v="ADO"/>
    <d v="2019-02-27T00:00:00"/>
    <n v="22019001936"/>
    <s v="2019 08 1361 22199"/>
    <n v="1931.16"/>
    <x v="83"/>
    <x v="107"/>
    <s v="240"/>
    <s v="MADR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31"/>
    <s v="ADO"/>
    <d v="2019-02-27T00:00:00"/>
    <n v="22019001938"/>
    <s v="2019 08 1361 22199"/>
    <n v="62.36"/>
    <x v="82"/>
    <x v="108"/>
    <s v="240"/>
    <s v="BARCELONA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34"/>
    <s v="ADO"/>
    <d v="2019-02-27T00:00:00"/>
    <n v="22019001946"/>
    <s v="2019 08 1361 22199"/>
    <n v="468.09"/>
    <x v="84"/>
    <x v="109"/>
    <s v="240"/>
    <s v="MADR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42"/>
    <s v="ADO"/>
    <d v="2019-02-27T00:00:00"/>
    <n v="22019001950"/>
    <s v="2019 08 1361 213"/>
    <n v="32.57"/>
    <x v="85"/>
    <x v="110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3"/>
  </r>
  <r>
    <n v="220190003843"/>
    <s v="ADO"/>
    <d v="2019-02-27T00:00:00"/>
    <n v="22019001951"/>
    <s v="2019 08 1361 22199"/>
    <n v="56.63"/>
    <x v="37"/>
    <x v="111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3861"/>
    <s v="ADO"/>
    <d v="2019-02-27T00:00:00"/>
    <n v="22019002005"/>
    <s v="2019 04 9341 22000"/>
    <n v="765.01"/>
    <x v="86"/>
    <x v="112"/>
    <s v="240"/>
    <s v="MADRID"/>
    <x v="1"/>
    <s v="AdDirec - Adjudicación Directa"/>
    <s v="SinC - Sin Criterio"/>
    <x v="0"/>
    <x v="0"/>
    <s v="2"/>
    <s v="2. Gastos corrientes en bienes y servicios"/>
    <s v="04"/>
    <x v="8"/>
    <s v="9341"/>
    <s v="9341. Tesorería y recaudación"/>
    <s v="22"/>
    <s v="22000"/>
  </r>
  <r>
    <n v="220190003863"/>
    <s v="ADO"/>
    <d v="2019-02-27T00:00:00"/>
    <n v="22019002009"/>
    <s v="2019 02 9332 22699"/>
    <n v="235.95"/>
    <x v="62"/>
    <x v="113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2"/>
    <s v="22699"/>
  </r>
  <r>
    <n v="220190003872"/>
    <s v="ADO"/>
    <d v="2019-02-27T00:00:00"/>
    <n v="22019002012"/>
    <s v="2019 08 1341 22699"/>
    <n v="40.61"/>
    <x v="87"/>
    <x v="114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41"/>
    <s v="1341. Movilidad"/>
    <s v="22"/>
    <s v="22699"/>
  </r>
  <r>
    <n v="220190003873"/>
    <s v="ADO"/>
    <d v="2019-02-27T00:00:00"/>
    <n v="22019002013"/>
    <s v="2019 08 1341 22606"/>
    <n v="157.30000000000001"/>
    <x v="88"/>
    <x v="115"/>
    <s v="240"/>
    <s v="VALLADOLID"/>
    <x v="2"/>
    <s v="AdDirec - Adjudicación Directa"/>
    <s v="SinC - Sin Criterio"/>
    <x v="0"/>
    <x v="0"/>
    <s v="2"/>
    <s v="2. Gastos corrientes en bienes y servicios"/>
    <s v="08"/>
    <x v="7"/>
    <s v="1341"/>
    <s v="1341. Movilidad"/>
    <s v="22"/>
    <s v="22606"/>
  </r>
  <r>
    <n v="220190003891"/>
    <s v="ADO"/>
    <d v="2019-02-27T00:00:00"/>
    <n v="22019002029"/>
    <s v="2019 07 1711 22199"/>
    <n v="121"/>
    <x v="89"/>
    <x v="116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199"/>
  </r>
  <r>
    <n v="220190007756"/>
    <s v="ADO"/>
    <d v="2019-03-27T00:00:00"/>
    <n v="22019002386"/>
    <s v="2019 03 9204 22699"/>
    <n v="272.25"/>
    <x v="90"/>
    <x v="117"/>
    <s v="240"/>
    <s v="MADRID"/>
    <x v="1"/>
    <s v="AdDirec - Adjudicación Directa"/>
    <s v="SinC - Sin Criterio"/>
    <x v="0"/>
    <x v="0"/>
    <s v="2"/>
    <s v="2. Gastos corrientes en bienes y servicios"/>
    <s v="03"/>
    <x v="6"/>
    <s v="9204"/>
    <s v="9204. Tecnologías de la información y comunicación"/>
    <s v="22"/>
    <s v="22699"/>
  </r>
  <r>
    <n v="220190003896"/>
    <s v="ADO"/>
    <d v="2019-02-27T00:00:00"/>
    <n v="22019002032"/>
    <s v="2019 07 1711 214"/>
    <n v="174"/>
    <x v="91"/>
    <x v="11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4"/>
  </r>
  <r>
    <n v="220190003905"/>
    <s v="ADO"/>
    <d v="2019-02-27T00:00:00"/>
    <n v="22019002046"/>
    <s v="2019 02 9332 212"/>
    <n v="4.7699999999999996"/>
    <x v="92"/>
    <x v="3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3906"/>
    <s v="ADO"/>
    <d v="2019-02-27T00:00:00"/>
    <n v="22019002047"/>
    <s v="2019 02 9332 212"/>
    <n v="42.35"/>
    <x v="92"/>
    <x v="3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3907"/>
    <s v="ADO"/>
    <d v="2019-02-27T00:00:00"/>
    <n v="22019002049"/>
    <s v="2019 02 9332 212"/>
    <n v="10.31"/>
    <x v="92"/>
    <x v="3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3909"/>
    <s v="ADO"/>
    <d v="2019-02-27T00:00:00"/>
    <n v="22019002062"/>
    <s v="2019 01 9203 22000"/>
    <n v="45.01"/>
    <x v="40"/>
    <x v="119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3"/>
    <s v="9203. Unidad de régimen interior"/>
    <s v="22"/>
    <s v="22000"/>
  </r>
  <r>
    <n v="220190003912"/>
    <s v="ADO"/>
    <d v="2019-02-27T00:00:00"/>
    <n v="22019002069"/>
    <s v="2019 04 9202 22699"/>
    <n v="58.08"/>
    <x v="40"/>
    <x v="120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9202"/>
    <s v="9202. Gestión de recursos humanos"/>
    <s v="22"/>
    <s v="22699"/>
  </r>
  <r>
    <n v="220190003913"/>
    <s v="ADO"/>
    <d v="2019-02-27T00:00:00"/>
    <n v="22019002070"/>
    <s v="2019 04 9202 22607"/>
    <n v="1413.28"/>
    <x v="93"/>
    <x v="121"/>
    <s v="240"/>
    <s v="VALLADOLID"/>
    <x v="0"/>
    <s v="AdDirec - Adjudicación Directa"/>
    <s v="SinC - Sin Criterio"/>
    <x v="0"/>
    <x v="0"/>
    <s v="2"/>
    <s v="2. Gastos corrientes en bienes y servicios"/>
    <s v="04"/>
    <x v="8"/>
    <s v="9202"/>
    <s v="9202. Gestión de recursos humanos"/>
    <s v="22"/>
    <s v="22607"/>
  </r>
  <r>
    <n v="220190003914"/>
    <s v="ADO"/>
    <d v="2019-02-27T00:00:00"/>
    <n v="22019002071"/>
    <s v="2019 04 9202 22607"/>
    <n v="1850"/>
    <x v="94"/>
    <x v="122"/>
    <s v="240"/>
    <s v="VALLADOLID"/>
    <x v="0"/>
    <s v="AdDirec - Adjudicación Directa"/>
    <s v="SinC - Sin Criterio"/>
    <x v="0"/>
    <x v="0"/>
    <s v="2"/>
    <s v="2. Gastos corrientes en bienes y servicios"/>
    <s v="04"/>
    <x v="8"/>
    <s v="9202"/>
    <s v="9202. Gestión de recursos humanos"/>
    <s v="22"/>
    <s v="22607"/>
  </r>
  <r>
    <n v="220190003915"/>
    <s v="ADO"/>
    <d v="2019-02-27T00:00:00"/>
    <n v="22019002072"/>
    <s v="2019 04 9202 22607"/>
    <n v="1850"/>
    <x v="94"/>
    <x v="123"/>
    <s v="240"/>
    <s v="VALLADOLID"/>
    <x v="0"/>
    <s v="AdDirec - Adjudicación Directa"/>
    <s v="SinC - Sin Criterio"/>
    <x v="0"/>
    <x v="0"/>
    <s v="2"/>
    <s v="2. Gastos corrientes en bienes y servicios"/>
    <s v="04"/>
    <x v="8"/>
    <s v="9202"/>
    <s v="9202. Gestión de recursos humanos"/>
    <s v="22"/>
    <s v="22607"/>
  </r>
  <r>
    <n v="220190003918"/>
    <s v="ADO"/>
    <d v="2019-02-27T00:00:00"/>
    <n v="22019002094"/>
    <s v="2019 02 9332 22699"/>
    <n v="29.14"/>
    <x v="95"/>
    <x v="124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2"/>
    <s v="22699"/>
  </r>
  <r>
    <n v="220190003919"/>
    <s v="ADO"/>
    <d v="2019-02-27T00:00:00"/>
    <n v="22019002095"/>
    <s v="2019 02 9332 22699"/>
    <n v="39.57"/>
    <x v="96"/>
    <x v="125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2"/>
    <s v="22699"/>
  </r>
  <r>
    <n v="220190003921"/>
    <s v="ADO"/>
    <d v="2019-02-27T00:00:00"/>
    <n v="22019002097"/>
    <s v="2019 02 9332 22699"/>
    <n v="207.78"/>
    <x v="62"/>
    <x v="124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2"/>
    <s v="22699"/>
  </r>
  <r>
    <n v="220190004015"/>
    <s v="ADO"/>
    <d v="2019-02-28T00:00:00"/>
    <n v="22019001618"/>
    <s v="2019 03 9204 22699"/>
    <n v="262.57"/>
    <x v="4"/>
    <x v="126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04"/>
    <s v="9204. Tecnologías de la información y comunicación"/>
    <s v="22"/>
    <s v="22699"/>
  </r>
  <r>
    <n v="220190007796"/>
    <s v="ADO"/>
    <d v="2019-03-27T00:00:00"/>
    <n v="22019002487"/>
    <s v="2019 07 1621 214"/>
    <n v="233.43"/>
    <x v="97"/>
    <x v="12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4034"/>
    <s v="ADO"/>
    <d v="2019-02-28T00:00:00"/>
    <n v="22019001916"/>
    <s v="2019 10 2311 212"/>
    <n v="22.91"/>
    <x v="98"/>
    <x v="128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2"/>
  </r>
  <r>
    <n v="220190004035"/>
    <s v="ADO"/>
    <d v="2019-02-28T00:00:00"/>
    <n v="22019001917"/>
    <s v="2019 10 2311 213"/>
    <n v="302.5"/>
    <x v="99"/>
    <x v="129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4036"/>
    <s v="ADO"/>
    <d v="2019-02-28T00:00:00"/>
    <n v="22019001918"/>
    <s v="2019 10 2311 213"/>
    <n v="96.8"/>
    <x v="99"/>
    <x v="130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4037"/>
    <s v="ADO"/>
    <d v="2019-02-28T00:00:00"/>
    <n v="22019001919"/>
    <s v="2019 10 2311 213"/>
    <n v="242"/>
    <x v="99"/>
    <x v="131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4060"/>
    <s v="ADO"/>
    <d v="2019-02-28T00:00:00"/>
    <n v="22019002021"/>
    <s v="2019 10 2311 22001"/>
    <n v="325"/>
    <x v="81"/>
    <x v="13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001"/>
  </r>
  <r>
    <n v="220190004559"/>
    <s v="ADO"/>
    <d v="2019-03-06T00:00:00"/>
    <n v="22019002076"/>
    <s v="2019 10 2312 22699"/>
    <n v="222.64"/>
    <x v="100"/>
    <x v="133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4060"/>
    <s v="ADO"/>
    <d v="2019-02-28T00:00:00"/>
    <n v="22019002022"/>
    <s v="2019 10 2311 22001"/>
    <n v="1625"/>
    <x v="81"/>
    <x v="13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001"/>
  </r>
  <r>
    <n v="220190001602"/>
    <s v="ADO"/>
    <d v="2019-02-13T00:00:00"/>
    <n v="22019001728"/>
    <s v="2019 07 1711 203"/>
    <n v="215.84"/>
    <x v="69"/>
    <x v="134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0"/>
    <s v="203"/>
  </r>
  <r>
    <n v="220190004104"/>
    <s v="ADO"/>
    <d v="2019-02-28T00:00:00"/>
    <n v="22019002153"/>
    <s v="2019 01 9312 22699"/>
    <n v="95.87"/>
    <x v="101"/>
    <x v="135"/>
    <s v="240"/>
    <s v="SEVILLA"/>
    <x v="1"/>
    <s v="AdDirec - Adjudicación Directa"/>
    <s v="SinC - Sin Criterio"/>
    <x v="0"/>
    <x v="0"/>
    <s v="2"/>
    <s v="2. Gastos corrientes en bienes y servicios"/>
    <s v="01"/>
    <x v="2"/>
    <s v="9312"/>
    <e v="#N/A"/>
    <s v="22"/>
    <s v="22699"/>
  </r>
  <r>
    <n v="220190002471"/>
    <s v="ADO"/>
    <d v="2019-02-19T00:00:00"/>
    <n v="22019001802"/>
    <s v="2019 07 1621 214"/>
    <n v="210.26"/>
    <x v="102"/>
    <x v="136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2549"/>
    <s v="ADO"/>
    <d v="2019-02-19T00:00:00"/>
    <n v="22019001888"/>
    <s v="2019 07 1621 22700"/>
    <n v="205.7"/>
    <x v="76"/>
    <x v="13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700"/>
  </r>
  <r>
    <n v="220190005329"/>
    <s v="ADO"/>
    <d v="2019-03-13T00:00:00"/>
    <n v="22019001506"/>
    <s v="2019 10 2412 212"/>
    <n v="205.7"/>
    <x v="76"/>
    <x v="138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2"/>
  </r>
  <r>
    <n v="220190004545"/>
    <s v="ADO"/>
    <d v="2019-03-06T00:00:00"/>
    <n v="22019001940"/>
    <s v="2019 10 2312 22699"/>
    <n v="62"/>
    <x v="103"/>
    <x v="139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4546"/>
    <s v="ADO"/>
    <d v="2019-03-06T00:00:00"/>
    <n v="22019001941"/>
    <s v="2019 10 2312 22199"/>
    <n v="665.5"/>
    <x v="87"/>
    <x v="140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199"/>
  </r>
  <r>
    <n v="220190004546"/>
    <s v="ADO"/>
    <d v="2019-03-06T00:00:00"/>
    <n v="22019001942"/>
    <s v="2019 10 2312 22199"/>
    <n v="931.7"/>
    <x v="87"/>
    <x v="140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199"/>
  </r>
  <r>
    <n v="220190004551"/>
    <s v="ADO"/>
    <d v="2019-03-06T00:00:00"/>
    <n v="22019001988"/>
    <s v="2019 07 1621 22103"/>
    <n v="128.38999999999999"/>
    <x v="58"/>
    <x v="141"/>
    <s v="24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03"/>
  </r>
  <r>
    <n v="220190004556"/>
    <s v="ADO"/>
    <d v="2019-03-06T00:00:00"/>
    <n v="22019002063"/>
    <s v="2019 10 2312 212"/>
    <n v="73.650000000000006"/>
    <x v="1"/>
    <x v="14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4556"/>
    <s v="ADO"/>
    <d v="2019-03-06T00:00:00"/>
    <n v="22019002064"/>
    <s v="2019 10 2312 212"/>
    <n v="109.12"/>
    <x v="1"/>
    <x v="14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4557"/>
    <s v="ADO"/>
    <d v="2019-03-06T00:00:00"/>
    <n v="22019002068"/>
    <s v="2019 10 2312 212"/>
    <n v="4.25"/>
    <x v="92"/>
    <x v="143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4562"/>
    <s v="ADO"/>
    <d v="2019-03-06T00:00:00"/>
    <n v="22019002077"/>
    <s v="2019 10 2312 213"/>
    <n v="342.89"/>
    <x v="19"/>
    <x v="144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3"/>
  </r>
  <r>
    <n v="220190004574"/>
    <s v="ADO"/>
    <d v="2019-03-06T00:00:00"/>
    <n v="22019002127"/>
    <s v="2019 01 9121 22601"/>
    <n v="200"/>
    <x v="104"/>
    <x v="13"/>
    <s v="240"/>
    <s v="VALLADOLID"/>
    <x v="2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2"/>
    <s v="22601"/>
  </r>
  <r>
    <n v="220190004575"/>
    <s v="ADO"/>
    <d v="2019-03-06T00:00:00"/>
    <n v="22019002128"/>
    <s v="2019 01 9121 22601"/>
    <n v="338.8"/>
    <x v="105"/>
    <x v="145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2"/>
    <s v="22601"/>
  </r>
  <r>
    <n v="220190002691"/>
    <s v="ADO"/>
    <d v="2019-02-22T00:00:00"/>
    <n v="22019001908"/>
    <s v="2019 07 1621 214"/>
    <n v="169.4"/>
    <x v="106"/>
    <x v="146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4620"/>
    <s v="ADO"/>
    <d v="2019-03-06T00:00:00"/>
    <n v="22019002221"/>
    <s v="2019 03 9241 22609"/>
    <n v="450"/>
    <x v="107"/>
    <x v="147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7802"/>
    <s v="ADO"/>
    <d v="2019-03-27T00:00:00"/>
    <n v="22019002493"/>
    <s v="2019 07 1631 214"/>
    <n v="157.30000000000001"/>
    <x v="97"/>
    <x v="14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4632"/>
    <s v="ADO"/>
    <d v="2019-03-06T00:00:00"/>
    <n v="22019002242"/>
    <s v="2019 03 9231 22699"/>
    <n v="10.56"/>
    <x v="108"/>
    <x v="149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699"/>
  </r>
  <r>
    <n v="220190004633"/>
    <s v="ADO"/>
    <d v="2019-03-06T00:00:00"/>
    <n v="22019002253"/>
    <s v="2019 02 9332 22699"/>
    <n v="33.82"/>
    <x v="109"/>
    <x v="124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2"/>
    <s v="22699"/>
  </r>
  <r>
    <n v="220190004790"/>
    <s v="ADO"/>
    <d v="2019-03-07T00:00:00"/>
    <n v="22019001975"/>
    <s v="2019 10 2312 213"/>
    <n v="133.41"/>
    <x v="110"/>
    <x v="150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3"/>
  </r>
  <r>
    <n v="220190004794"/>
    <s v="ADO"/>
    <d v="2019-03-07T00:00:00"/>
    <n v="22019002060"/>
    <s v="2019 04 2411 212"/>
    <n v="23.14"/>
    <x v="111"/>
    <x v="151"/>
    <s v="24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1"/>
    <s v="212"/>
  </r>
  <r>
    <n v="220190004795"/>
    <s v="ADO"/>
    <d v="2019-03-07T00:00:00"/>
    <n v="22019002078"/>
    <s v="2019 04 2411 22001"/>
    <n v="576"/>
    <x v="81"/>
    <x v="152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001"/>
  </r>
  <r>
    <n v="220190004804"/>
    <s v="ADO"/>
    <d v="2019-03-07T00:00:00"/>
    <n v="22019002134"/>
    <s v="2019 01 9203 23120"/>
    <n v="51.42"/>
    <x v="112"/>
    <x v="153"/>
    <s v="240"/>
    <s v="MADRID"/>
    <x v="0"/>
    <s v="AdDirec - Adjudicación Directa"/>
    <s v="SinC - Sin Criterio"/>
    <x v="0"/>
    <x v="0"/>
    <s v="2"/>
    <s v="2. Gastos corrientes en bienes y servicios"/>
    <s v="01"/>
    <x v="2"/>
    <s v="9203"/>
    <s v="9203. Unidad de régimen interior"/>
    <s v="23"/>
    <s v="23120"/>
  </r>
  <r>
    <n v="220190004821"/>
    <s v="ADO"/>
    <d v="2019-03-07T00:00:00"/>
    <n v="22019002264"/>
    <s v="2019 08 1361 213"/>
    <n v="718.89"/>
    <x v="84"/>
    <x v="154"/>
    <s v="240"/>
    <s v="MADRID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3"/>
  </r>
  <r>
    <n v="220190004822"/>
    <s v="ADO"/>
    <d v="2019-03-07T00:00:00"/>
    <n v="22019002268"/>
    <s v="2019 08 1361 214"/>
    <n v="574.16999999999996"/>
    <x v="113"/>
    <x v="155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4"/>
  </r>
  <r>
    <n v="220190004824"/>
    <s v="ADO"/>
    <d v="2019-03-07T00:00:00"/>
    <n v="22019002269"/>
    <s v="2019 08 1361 22199"/>
    <n v="83.16"/>
    <x v="92"/>
    <x v="156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5375"/>
    <s v="ADO"/>
    <d v="2019-03-13T00:00:00"/>
    <n v="22019002228"/>
    <s v="2019 01 9121 23000"/>
    <n v="143"/>
    <x v="114"/>
    <x v="157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000"/>
  </r>
  <r>
    <n v="220190004826"/>
    <s v="ADO"/>
    <d v="2019-03-07T00:00:00"/>
    <n v="22019002271"/>
    <s v="2019 08 1361 22110"/>
    <n v="231.35"/>
    <x v="115"/>
    <x v="158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10"/>
  </r>
  <r>
    <n v="220190004827"/>
    <s v="ADO"/>
    <d v="2019-03-07T00:00:00"/>
    <n v="22019002272"/>
    <s v="2019 08 1361 22199"/>
    <n v="41.53"/>
    <x v="116"/>
    <x v="159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5331"/>
    <s v="ADO"/>
    <d v="2019-03-13T00:00:00"/>
    <n v="22019001590"/>
    <s v="2019 10 2412 22799"/>
    <n v="13070.72"/>
    <x v="117"/>
    <x v="160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2"/>
    <s v="22799"/>
  </r>
  <r>
    <n v="220190005332"/>
    <s v="ADO"/>
    <d v="2019-03-13T00:00:00"/>
    <n v="22019001983"/>
    <s v="2019 02 1532 210"/>
    <n v="272.25"/>
    <x v="118"/>
    <x v="161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1532"/>
    <s v="1532. Pavimentación vias públicas y otros servicios urbanísticos"/>
    <s v="21"/>
    <s v="210"/>
  </r>
  <r>
    <n v="220190004558"/>
    <s v="ADO"/>
    <d v="2019-03-06T00:00:00"/>
    <n v="22019002074"/>
    <s v="2019 10 2312 212"/>
    <n v="136.80000000000001"/>
    <x v="47"/>
    <x v="56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5333"/>
    <s v="ADO"/>
    <d v="2019-03-13T00:00:00"/>
    <n v="22019001984"/>
    <s v="2019 02 1532 203"/>
    <n v="41.14"/>
    <x v="57"/>
    <x v="162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1532"/>
    <s v="1532. Pavimentación vias públicas y otros servicios urbanísticos"/>
    <s v="20"/>
    <s v="203"/>
  </r>
  <r>
    <n v="220190006346"/>
    <s v="ADO"/>
    <d v="2019-03-19T00:00:00"/>
    <n v="22019002369"/>
    <s v="2019 07 3111 22199"/>
    <n v="136.25"/>
    <x v="119"/>
    <x v="163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99"/>
  </r>
  <r>
    <n v="220190005334"/>
    <s v="ADO"/>
    <d v="2019-03-13T00:00:00"/>
    <n v="22019001985"/>
    <s v="2019 02 1532 210"/>
    <n v="1101.0999999999999"/>
    <x v="120"/>
    <x v="164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1532"/>
    <s v="1532. Pavimentación vias públicas y otros servicios urbanísticos"/>
    <s v="21"/>
    <s v="210"/>
  </r>
  <r>
    <n v="220190005335"/>
    <s v="ADO"/>
    <d v="2019-03-13T00:00:00"/>
    <n v="22019001986"/>
    <s v="2019 02 1532 203"/>
    <n v="99"/>
    <x v="121"/>
    <x v="165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1532"/>
    <s v="1532. Pavimentación vias públicas y otros servicios urbanísticos"/>
    <s v="20"/>
    <s v="203"/>
  </r>
  <r>
    <n v="220190005341"/>
    <s v="ADO"/>
    <d v="2019-03-13T00:00:00"/>
    <n v="22019002001"/>
    <s v="2019 07 1721 214"/>
    <n v="127.95"/>
    <x v="122"/>
    <x v="166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4"/>
  </r>
  <r>
    <n v="220190005342"/>
    <s v="ADO"/>
    <d v="2019-03-13T00:00:00"/>
    <n v="22019002002"/>
    <s v="2019 07 1721 214"/>
    <n v="133.1"/>
    <x v="123"/>
    <x v="16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4"/>
  </r>
  <r>
    <n v="220190005353"/>
    <s v="ADO"/>
    <d v="2019-03-13T00:00:00"/>
    <n v="22019002157"/>
    <s v="2019 07 1621 214"/>
    <n v="975.19"/>
    <x v="74"/>
    <x v="168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5358"/>
    <s v="ADO"/>
    <d v="2019-03-13T00:00:00"/>
    <n v="22019002158"/>
    <s v="2019 07 1621 22103"/>
    <n v="291.74"/>
    <x v="58"/>
    <x v="169"/>
    <s v="24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03"/>
  </r>
  <r>
    <n v="220190005363"/>
    <s v="ADO"/>
    <d v="2019-03-13T00:00:00"/>
    <n v="22019002161"/>
    <s v="2019 07 1631 219"/>
    <n v="124.03"/>
    <x v="124"/>
    <x v="170"/>
    <s v="240"/>
    <s v="MADR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9"/>
  </r>
  <r>
    <n v="220190005378"/>
    <s v="ADO"/>
    <d v="2019-03-13T00:00:00"/>
    <n v="22019002238"/>
    <s v="2019 03 9204 216"/>
    <n v="799.99"/>
    <x v="125"/>
    <x v="171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04"/>
    <s v="9204. Tecnologías de la información y comunicación"/>
    <s v="21"/>
    <s v="216"/>
  </r>
  <r>
    <n v="220190005382"/>
    <s v="ADO"/>
    <d v="2019-03-13T00:00:00"/>
    <n v="22019002254"/>
    <s v="2019 06 3261 22699"/>
    <n v="149.99"/>
    <x v="103"/>
    <x v="17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5401"/>
    <s v="ADO"/>
    <d v="2019-03-13T00:00:00"/>
    <n v="22019002292"/>
    <s v="2019 07 1711 22199"/>
    <n v="78.55"/>
    <x v="1"/>
    <x v="173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199"/>
  </r>
  <r>
    <n v="220190005402"/>
    <s v="ADO"/>
    <d v="2019-03-13T00:00:00"/>
    <n v="22019002293"/>
    <s v="2019 07 1711 22199"/>
    <n v="976.61"/>
    <x v="126"/>
    <x v="174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199"/>
  </r>
  <r>
    <n v="220190005409"/>
    <s v="ADO"/>
    <d v="2019-03-13T00:00:00"/>
    <n v="22019002297"/>
    <s v="2019 07 1711 214"/>
    <n v="33.28"/>
    <x v="91"/>
    <x v="175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4"/>
  </r>
  <r>
    <n v="220190005411"/>
    <s v="ADO"/>
    <d v="2019-03-13T00:00:00"/>
    <n v="22019002298"/>
    <s v="2019 07 1711 22799"/>
    <n v="198"/>
    <x v="127"/>
    <x v="176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2"/>
    <s v="22799"/>
  </r>
  <r>
    <n v="220190005414"/>
    <s v="ADO"/>
    <d v="2019-03-13T00:00:00"/>
    <n v="22019002302"/>
    <s v="2019 08 1361 213"/>
    <n v="229.67"/>
    <x v="84"/>
    <x v="177"/>
    <s v="240"/>
    <s v="MADRID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3"/>
  </r>
  <r>
    <n v="220190005415"/>
    <s v="ADO"/>
    <d v="2019-03-13T00:00:00"/>
    <n v="22019002303"/>
    <s v="2019 08 1361 214"/>
    <n v="203.84"/>
    <x v="128"/>
    <x v="178"/>
    <s v="240"/>
    <s v="SEVILLA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4"/>
  </r>
  <r>
    <n v="220190005416"/>
    <s v="ADO"/>
    <d v="2019-03-13T00:00:00"/>
    <n v="22019002304"/>
    <s v="2019 08 1361 214"/>
    <n v="399.3"/>
    <x v="128"/>
    <x v="179"/>
    <s v="240"/>
    <s v="SEVILLA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4"/>
  </r>
  <r>
    <n v="220190006196"/>
    <s v="ADO"/>
    <d v="2019-03-19T00:00:00"/>
    <n v="22019001666"/>
    <s v="2019 07 1623 22700"/>
    <n v="165"/>
    <x v="129"/>
    <x v="180"/>
    <s v="240"/>
    <s v="PALENCIA"/>
    <x v="0"/>
    <s v="AdDirec - Adjudicación Directa"/>
    <s v="SinC - Sin Criterio"/>
    <x v="0"/>
    <x v="0"/>
    <s v="2"/>
    <s v="2. Gastos corrientes en bienes y servicios"/>
    <s v="07"/>
    <x v="5"/>
    <s v="1623"/>
    <s v="1623. Tratamiento de residuos"/>
    <s v="22"/>
    <s v="22700"/>
  </r>
  <r>
    <n v="220190006201"/>
    <s v="ADO"/>
    <d v="2019-03-19T00:00:00"/>
    <n v="22019001923"/>
    <s v="2019 04 9321 22000"/>
    <n v="22.69"/>
    <x v="40"/>
    <x v="181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9321"/>
    <s v="9321. Gestión de ingresos e inspección"/>
    <s v="22"/>
    <s v="22000"/>
  </r>
  <r>
    <n v="220190006205"/>
    <s v="ADO"/>
    <d v="2019-03-19T00:00:00"/>
    <n v="22019002016"/>
    <s v="2019 10 2313 22699"/>
    <n v="38.28"/>
    <x v="111"/>
    <x v="18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3"/>
    <s v="2313. Dirección del área de servicios sociales"/>
    <s v="22"/>
    <s v="22699"/>
  </r>
  <r>
    <n v="220190006206"/>
    <s v="ADO"/>
    <d v="2019-03-19T00:00:00"/>
    <n v="22019002023"/>
    <s v="2019 10 2312 22699"/>
    <n v="90.75"/>
    <x v="130"/>
    <x v="183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4797"/>
    <s v="ADO"/>
    <d v="2019-03-07T00:00:00"/>
    <n v="22019002112"/>
    <s v="2019 10 2312 212"/>
    <n v="108.69"/>
    <x v="47"/>
    <x v="99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6218"/>
    <s v="ADO"/>
    <d v="2019-03-19T00:00:00"/>
    <n v="22019002109"/>
    <s v="2019 10 2311 212"/>
    <n v="209.69"/>
    <x v="1"/>
    <x v="184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2"/>
  </r>
  <r>
    <n v="220190006233"/>
    <s v="ADO"/>
    <d v="2019-03-19T00:00:00"/>
    <n v="22019002203"/>
    <s v="2019 10 2312 22699"/>
    <n v="2004.12"/>
    <x v="22"/>
    <x v="185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6249"/>
    <s v="ADO"/>
    <d v="2019-03-19T00:00:00"/>
    <n v="22019002315"/>
    <s v="2019 07 1621 22700"/>
    <n v="396"/>
    <x v="127"/>
    <x v="186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700"/>
  </r>
  <r>
    <n v="220190006250"/>
    <s v="ADO"/>
    <d v="2019-03-19T00:00:00"/>
    <n v="22019002316"/>
    <s v="2019 07 1621 212"/>
    <n v="64.13"/>
    <x v="131"/>
    <x v="18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2"/>
  </r>
  <r>
    <n v="220190006253"/>
    <s v="ADO"/>
    <d v="2019-03-19T00:00:00"/>
    <n v="22019002317"/>
    <s v="2019 07 1621 212"/>
    <n v="1422.96"/>
    <x v="27"/>
    <x v="18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2"/>
  </r>
  <r>
    <n v="220190006264"/>
    <s v="ADO"/>
    <d v="2019-03-19T00:00:00"/>
    <n v="22019002318"/>
    <s v="2019 07 1621 214"/>
    <n v="1880.68"/>
    <x v="37"/>
    <x v="189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6271"/>
    <s v="ADO"/>
    <d v="2019-03-19T00:00:00"/>
    <n v="22019002319"/>
    <s v="2019 09 4321 22602"/>
    <n v="2420"/>
    <x v="132"/>
    <x v="190"/>
    <s v="240"/>
    <s v="SALAMANCA"/>
    <x v="0"/>
    <s v="PrAbier - Procedimiento Abierto"/>
    <s v="SinC - Sin Criterio"/>
    <x v="1"/>
    <x v="0"/>
    <s v="2"/>
    <s v="2. Gastos corrientes en bienes y servicios"/>
    <s v="09"/>
    <x v="4"/>
    <s v="4321"/>
    <s v="4321. Turismo"/>
    <s v="22"/>
    <s v="22602"/>
  </r>
  <r>
    <n v="220190006287"/>
    <s v="ADO"/>
    <d v="2019-03-19T00:00:00"/>
    <n v="22019002329"/>
    <s v="2019 10 2311 22700"/>
    <n v="745.14"/>
    <x v="133"/>
    <x v="191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700"/>
  </r>
  <r>
    <n v="220190006302"/>
    <s v="ADO"/>
    <d v="2019-03-19T00:00:00"/>
    <n v="22019002344"/>
    <s v="2019 07 1721 22799"/>
    <n v="934.12"/>
    <x v="134"/>
    <x v="192"/>
    <s v="240"/>
    <s v="MADR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799"/>
  </r>
  <r>
    <n v="220190006303"/>
    <s v="ADO"/>
    <d v="2019-03-19T00:00:00"/>
    <n v="22019002345"/>
    <s v="2019 07 1721 213"/>
    <n v="605"/>
    <x v="27"/>
    <x v="193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3"/>
  </r>
  <r>
    <n v="220190006304"/>
    <s v="ADO"/>
    <d v="2019-03-19T00:00:00"/>
    <n v="22019002346"/>
    <s v="2019 04 9321 22000"/>
    <n v="33.869999999999997"/>
    <x v="135"/>
    <x v="194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9321"/>
    <s v="9321. Gestión de ingresos e inspección"/>
    <s v="22"/>
    <s v="22000"/>
  </r>
  <r>
    <n v="220190006305"/>
    <s v="ADO"/>
    <d v="2019-03-19T00:00:00"/>
    <n v="22019002348"/>
    <s v="2019 07 1721 22799"/>
    <n v="400.51"/>
    <x v="136"/>
    <x v="195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799"/>
  </r>
  <r>
    <n v="220190006306"/>
    <s v="ADO"/>
    <d v="2019-03-19T00:00:00"/>
    <n v="22019002349"/>
    <s v="2019 07 1721 22199"/>
    <n v="919.36"/>
    <x v="137"/>
    <x v="196"/>
    <s v="240"/>
    <s v="BARCELONA"/>
    <x v="1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199"/>
  </r>
  <r>
    <n v="220190001187"/>
    <s v="ADO"/>
    <d v="2019-02-08T00:00:00"/>
    <n v="22019001185"/>
    <s v="2019 07 1711 213"/>
    <n v="3470.64"/>
    <x v="14"/>
    <x v="197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6311"/>
    <s v="ADO"/>
    <d v="2019-03-19T00:00:00"/>
    <n v="22019002352"/>
    <s v="2019 07 1721 22799"/>
    <n v="133.1"/>
    <x v="138"/>
    <x v="19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799"/>
  </r>
  <r>
    <n v="220190006314"/>
    <s v="ADO"/>
    <d v="2019-03-19T00:00:00"/>
    <n v="22019002353"/>
    <s v="2019 07 1721 213"/>
    <n v="324.02999999999997"/>
    <x v="139"/>
    <x v="199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3"/>
  </r>
  <r>
    <n v="220190006316"/>
    <s v="ADO"/>
    <d v="2019-03-19T00:00:00"/>
    <n v="22019002355"/>
    <s v="2019 10 2311 22699"/>
    <n v="363.61"/>
    <x v="40"/>
    <x v="200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699"/>
  </r>
  <r>
    <n v="220190002556"/>
    <s v="ADO"/>
    <d v="2019-02-19T00:00:00"/>
    <n v="22019001894"/>
    <s v="2019 07 1631 22199"/>
    <n v="94.53"/>
    <x v="140"/>
    <x v="201"/>
    <s v="240"/>
    <s v="BARCELONA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199"/>
  </r>
  <r>
    <n v="220190006318"/>
    <s v="ADO"/>
    <d v="2019-03-19T00:00:00"/>
    <n v="22019002357"/>
    <s v="2019 10 2312 212"/>
    <n v="2.5299999999999998"/>
    <x v="4"/>
    <x v="20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7801"/>
    <s v="ADO"/>
    <d v="2019-03-27T00:00:00"/>
    <n v="22019002492"/>
    <s v="2019 07 1631 214"/>
    <n v="89.54"/>
    <x v="97"/>
    <x v="203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6324"/>
    <s v="ADO"/>
    <d v="2019-03-19T00:00:00"/>
    <n v="22019002363"/>
    <s v="2019 10 2311 22699"/>
    <n v="2238.5"/>
    <x v="141"/>
    <x v="204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2"/>
    <s v="22699"/>
  </r>
  <r>
    <n v="220190006342"/>
    <s v="ADO"/>
    <d v="2019-03-19T00:00:00"/>
    <n v="22019002366"/>
    <s v="2019 07 3111 22199"/>
    <n v="291.3"/>
    <x v="142"/>
    <x v="205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99"/>
  </r>
  <r>
    <n v="220190005336"/>
    <s v="ADO"/>
    <d v="2019-03-13T00:00:00"/>
    <n v="22019001987"/>
    <s v="2019 02 1532 22699"/>
    <n v="86.59"/>
    <x v="143"/>
    <x v="206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1532"/>
    <s v="1532. Pavimentación vias públicas y otros servicios urbanísticos"/>
    <s v="22"/>
    <s v="22699"/>
  </r>
  <r>
    <n v="220190006355"/>
    <s v="ADO"/>
    <d v="2019-03-19T00:00:00"/>
    <n v="22019002380"/>
    <s v="2019 10 2312 22699"/>
    <n v="190"/>
    <x v="144"/>
    <x v="207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699"/>
  </r>
  <r>
    <n v="220190002067"/>
    <s v="ADO"/>
    <d v="2019-02-18T00:00:00"/>
    <n v="22019001822"/>
    <s v="2019 02 9332 213"/>
    <n v="80.38"/>
    <x v="145"/>
    <x v="208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3"/>
  </r>
  <r>
    <n v="220190006372"/>
    <s v="ADO"/>
    <d v="2019-03-19T00:00:00"/>
    <n v="22019002384"/>
    <s v="2019 10 2312 213"/>
    <n v="59.66"/>
    <x v="146"/>
    <x v="209"/>
    <s v="240"/>
    <s v="MADR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3"/>
  </r>
  <r>
    <n v="220190006376"/>
    <s v="ADO"/>
    <d v="2019-03-19T00:00:00"/>
    <n v="22019002395"/>
    <s v="2019 02 1532 210"/>
    <n v="829.46"/>
    <x v="147"/>
    <x v="210"/>
    <s v="240"/>
    <s v="VALLADOLID"/>
    <x v="1"/>
    <s v="AdDirec - Adjudicación Directa"/>
    <s v="MultiC - MultiCriterio"/>
    <x v="0"/>
    <x v="0"/>
    <s v="2"/>
    <s v="2. Gastos corrientes en bienes y servicios"/>
    <s v="02"/>
    <x v="0"/>
    <s v="1532"/>
    <s v="1532. Pavimentación vias públicas y otros servicios urbanísticos"/>
    <s v="21"/>
    <s v="210"/>
  </r>
  <r>
    <n v="220190006377"/>
    <s v="ADO"/>
    <d v="2019-03-19T00:00:00"/>
    <n v="22019002409"/>
    <s v="2019 10 2412 213"/>
    <n v="104.5"/>
    <x v="130"/>
    <x v="211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3"/>
  </r>
  <r>
    <n v="220190006377"/>
    <s v="ADO"/>
    <d v="2019-03-19T00:00:00"/>
    <n v="22019002410"/>
    <s v="2019 10 2412 213"/>
    <n v="78.38"/>
    <x v="130"/>
    <x v="211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3"/>
  </r>
  <r>
    <n v="220190006377"/>
    <s v="ADO"/>
    <d v="2019-03-19T00:00:00"/>
    <n v="22019002411"/>
    <s v="2019 10 2412 213"/>
    <n v="104.5"/>
    <x v="130"/>
    <x v="211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1"/>
    <s v="213"/>
  </r>
  <r>
    <n v="220190006385"/>
    <s v="ADO"/>
    <d v="2019-03-19T00:00:00"/>
    <n v="22019002416"/>
    <s v="2019 01 9205 22199"/>
    <n v="91.96"/>
    <x v="40"/>
    <x v="212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99"/>
  </r>
  <r>
    <n v="220190006388"/>
    <s v="ADO"/>
    <d v="2019-03-19T00:00:00"/>
    <n v="22019002418"/>
    <s v="2019 01 9205 213"/>
    <n v="6.36"/>
    <x v="5"/>
    <x v="213"/>
    <s v="240"/>
    <s v="LEON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1"/>
    <s v="213"/>
  </r>
  <r>
    <n v="220190006389"/>
    <s v="ADO"/>
    <d v="2019-03-19T00:00:00"/>
    <n v="22019002419"/>
    <s v="2019 01 9205 22104"/>
    <n v="140.84"/>
    <x v="148"/>
    <x v="214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04"/>
  </r>
  <r>
    <n v="220190006396"/>
    <s v="ADO"/>
    <d v="2019-03-19T00:00:00"/>
    <n v="22019002421"/>
    <s v="2019 09 3341 22799"/>
    <n v="257.62"/>
    <x v="149"/>
    <x v="215"/>
    <s v="240"/>
    <s v="LA CORUÑA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90006400"/>
    <s v="ADO"/>
    <d v="2019-03-19T00:00:00"/>
    <n v="22019002423"/>
    <s v="2019 07 3111 22199"/>
    <n v="163.82"/>
    <x v="150"/>
    <x v="216"/>
    <s v="240"/>
    <s v="LEON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99"/>
  </r>
  <r>
    <n v="220190006412"/>
    <s v="ADO"/>
    <d v="2019-03-19T00:00:00"/>
    <n v="22019002433"/>
    <s v="2019 10 2412 22199"/>
    <n v="153.94"/>
    <x v="151"/>
    <x v="217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412"/>
    <s v="2412. Formación para el empleo"/>
    <s v="22"/>
    <s v="22199"/>
  </r>
  <r>
    <n v="220190006413"/>
    <s v="ADO"/>
    <d v="2019-03-19T00:00:00"/>
    <n v="22019002434"/>
    <s v="2019 03 9231 22699"/>
    <n v="3084.53"/>
    <x v="152"/>
    <x v="218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699"/>
  </r>
  <r>
    <n v="220190006433"/>
    <s v="ADO"/>
    <d v="2019-03-19T00:00:00"/>
    <n v="22019002438"/>
    <s v="2019 07 1711 214"/>
    <n v="20"/>
    <x v="153"/>
    <x v="219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11"/>
    <s v="1711. Parques y jardines"/>
    <s v="21"/>
    <s v="214"/>
  </r>
  <r>
    <n v="220190005374"/>
    <s v="ADO"/>
    <d v="2019-03-13T00:00:00"/>
    <n v="22019002227"/>
    <s v="2019 01 9121 23100"/>
    <n v="62.7"/>
    <x v="114"/>
    <x v="220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00"/>
  </r>
  <r>
    <n v="220190007785"/>
    <s v="ADO"/>
    <d v="2019-03-27T00:00:00"/>
    <n v="22019002482"/>
    <s v="2019 07 1621 23120"/>
    <n v="62.7"/>
    <x v="114"/>
    <x v="221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3"/>
    <s v="23120"/>
  </r>
  <r>
    <n v="220190007747"/>
    <s v="ADO"/>
    <d v="2019-03-27T00:00:00"/>
    <n v="22019002343"/>
    <s v="2019 08 1361 213"/>
    <n v="12.71"/>
    <x v="85"/>
    <x v="222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1"/>
    <s v="213"/>
  </r>
  <r>
    <n v="220190007753"/>
    <s v="ADO"/>
    <d v="2019-03-27T00:00:00"/>
    <n v="22019002376"/>
    <s v="2019 04 2411 22699"/>
    <n v="313.63"/>
    <x v="22"/>
    <x v="223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7803"/>
    <s v="ADO"/>
    <d v="2019-03-27T00:00:00"/>
    <n v="22019002494"/>
    <s v="2019 08 1321 213"/>
    <n v="60.5"/>
    <x v="154"/>
    <x v="224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7754"/>
    <s v="ADO"/>
    <d v="2019-03-27T00:00:00"/>
    <n v="22019002379"/>
    <s v="2019 04 2411 22699"/>
    <n v="33.49"/>
    <x v="22"/>
    <x v="225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7758"/>
    <s v="ADO"/>
    <d v="2019-03-27T00:00:00"/>
    <n v="22019002413"/>
    <s v="2019 06 3232 213"/>
    <n v="148.44999999999999"/>
    <x v="155"/>
    <x v="226"/>
    <s v="240"/>
    <s v="BARCELONA"/>
    <x v="0"/>
    <s v="PrAbier - Procedimiento Abierto"/>
    <s v="SinC - Sin Criterio"/>
    <x v="2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7762"/>
    <s v="ADO"/>
    <d v="2019-03-27T00:00:00"/>
    <n v="22019002443"/>
    <s v="2019 01 9203 22601"/>
    <n v="792"/>
    <x v="156"/>
    <x v="227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3"/>
    <s v="9203. Unidad de régimen interior"/>
    <s v="22"/>
    <s v="22601"/>
  </r>
  <r>
    <n v="220190007764"/>
    <s v="ADO"/>
    <d v="2019-03-27T00:00:00"/>
    <n v="22019002445"/>
    <s v="2019 09 3341 22609"/>
    <n v="262.79000000000002"/>
    <x v="22"/>
    <x v="228"/>
    <s v="240"/>
    <s v="VALLADOLID"/>
    <x v="1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609"/>
  </r>
  <r>
    <n v="220190007765"/>
    <s v="ADO"/>
    <d v="2019-03-27T00:00:00"/>
    <n v="22019002446"/>
    <s v="2019 09 3341 22199"/>
    <n v="69.8"/>
    <x v="111"/>
    <x v="229"/>
    <s v="240"/>
    <s v="VALLADOLID"/>
    <x v="1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199"/>
  </r>
  <r>
    <n v="220190007775"/>
    <s v="ADO"/>
    <d v="2019-03-27T00:00:00"/>
    <n v="22019002475"/>
    <s v="2019 08 1321 22699"/>
    <n v="180"/>
    <x v="157"/>
    <x v="230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7777"/>
    <s v="ADO"/>
    <d v="2019-03-27T00:00:00"/>
    <n v="22019002477"/>
    <s v="2019 01 9207 22699"/>
    <n v="309.76"/>
    <x v="158"/>
    <x v="231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699"/>
  </r>
  <r>
    <n v="220190007779"/>
    <s v="ADO"/>
    <d v="2019-03-27T00:00:00"/>
    <n v="22019002480"/>
    <s v="2019 01 9121 22601"/>
    <n v="338.8"/>
    <x v="105"/>
    <x v="232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2"/>
    <s v="22601"/>
  </r>
  <r>
    <n v="220190007782"/>
    <s v="ADO"/>
    <d v="2019-03-27T00:00:00"/>
    <n v="22019002481"/>
    <s v="2019 08 1321 22699"/>
    <n v="581.71"/>
    <x v="40"/>
    <x v="233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1481"/>
    <s v="ADO"/>
    <d v="2019-02-12T00:00:00"/>
    <n v="22019001722"/>
    <s v="2019 01 9121 23120"/>
    <n v="57.75"/>
    <x v="114"/>
    <x v="234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20"/>
  </r>
  <r>
    <n v="220190001482"/>
    <s v="ADO"/>
    <d v="2019-02-12T00:00:00"/>
    <n v="22019001723"/>
    <s v="2019 01 9121 23100"/>
    <n v="57.75"/>
    <x v="114"/>
    <x v="235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00"/>
  </r>
  <r>
    <n v="220190007788"/>
    <s v="ADO"/>
    <d v="2019-03-27T00:00:00"/>
    <n v="22019002483"/>
    <s v="2019 08 1361 22602"/>
    <n v="338.8"/>
    <x v="159"/>
    <x v="236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602"/>
  </r>
  <r>
    <n v="220190007789"/>
    <s v="ADO"/>
    <d v="2019-03-27T00:00:00"/>
    <n v="22019002484"/>
    <s v="2019 07 1621 214"/>
    <n v="30.84"/>
    <x v="41"/>
    <x v="237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7794"/>
    <s v="ADO"/>
    <d v="2019-03-27T00:00:00"/>
    <n v="22019002485"/>
    <s v="2019 08 1361 22199"/>
    <n v="263.18"/>
    <x v="160"/>
    <x v="238"/>
    <s v="240"/>
    <s v="GUIPUZCOA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7797"/>
    <s v="ADO"/>
    <d v="2019-03-27T00:00:00"/>
    <n v="22019002488"/>
    <s v="2019 10 2312 22199"/>
    <n v="152.46"/>
    <x v="161"/>
    <x v="239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199"/>
  </r>
  <r>
    <n v="220190005373"/>
    <s v="ADO"/>
    <d v="2019-03-13T00:00:00"/>
    <n v="22019002226"/>
    <s v="2019 01 9121 23100"/>
    <n v="54.5"/>
    <x v="114"/>
    <x v="240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00"/>
  </r>
  <r>
    <n v="220190007798"/>
    <s v="ADO"/>
    <d v="2019-03-27T00:00:00"/>
    <n v="22019002489"/>
    <s v="2019 07 1631 214"/>
    <n v="224.62"/>
    <x v="52"/>
    <x v="241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4098"/>
    <s v="ADO"/>
    <d v="2019-02-28T00:00:00"/>
    <n v="22019002114"/>
    <s v="2019 06 2315 22699"/>
    <n v="53.8"/>
    <x v="162"/>
    <x v="242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99"/>
  </r>
  <r>
    <n v="220190001479"/>
    <s v="ADO"/>
    <d v="2019-02-12T00:00:00"/>
    <n v="22019001719"/>
    <s v="2019 01 9121 23100"/>
    <n v="52.8"/>
    <x v="114"/>
    <x v="243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00"/>
  </r>
  <r>
    <n v="220190001480"/>
    <s v="ADO"/>
    <d v="2019-02-12T00:00:00"/>
    <n v="22019001720"/>
    <s v="2019 01 9121 23120"/>
    <n v="52.8"/>
    <x v="114"/>
    <x v="244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20"/>
  </r>
  <r>
    <n v="220190007799"/>
    <s v="ADO"/>
    <d v="2019-03-27T00:00:00"/>
    <n v="22019002490"/>
    <s v="2019 07 1631 22110"/>
    <n v="363.5"/>
    <x v="46"/>
    <x v="245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2"/>
    <s v="22110"/>
  </r>
  <r>
    <n v="220190007806"/>
    <s v="ADO"/>
    <d v="2019-03-27T00:00:00"/>
    <n v="22019002497"/>
    <s v="2019 10 2312 22199"/>
    <n v="261.36"/>
    <x v="87"/>
    <x v="246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199"/>
  </r>
  <r>
    <n v="220190007806"/>
    <s v="ADO"/>
    <d v="2019-03-27T00:00:00"/>
    <n v="22019002498"/>
    <s v="2019 10 2312 22199"/>
    <n v="217.8"/>
    <x v="87"/>
    <x v="246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199"/>
  </r>
  <r>
    <n v="220190002136"/>
    <s v="ADO"/>
    <d v="2019-02-18T00:00:00"/>
    <n v="22019001880"/>
    <s v="2019 01 9121 23100"/>
    <n v="44.8"/>
    <x v="114"/>
    <x v="247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00"/>
  </r>
  <r>
    <n v="220190007810"/>
    <s v="ADO"/>
    <d v="2019-03-27T00:00:00"/>
    <n v="22019002502"/>
    <s v="2019 04 9202 22699"/>
    <n v="871.2"/>
    <x v="163"/>
    <x v="248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9202"/>
    <s v="9202. Gestión de recursos humanos"/>
    <s v="22"/>
    <s v="22699"/>
  </r>
  <r>
    <n v="220190007813"/>
    <s v="ADO"/>
    <d v="2019-03-27T00:00:00"/>
    <n v="22019002507"/>
    <s v="2019 08 1321 22110"/>
    <n v="28.18"/>
    <x v="46"/>
    <x v="249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10"/>
  </r>
  <r>
    <n v="220190007814"/>
    <s v="ADO"/>
    <d v="2019-03-27T00:00:00"/>
    <n v="22019002509"/>
    <s v="2019 08 1321 22199"/>
    <n v="232.2"/>
    <x v="164"/>
    <x v="250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7858"/>
    <s v="ADO"/>
    <d v="2019-03-27T00:00:00"/>
    <n v="22019002552"/>
    <s v="2019 10 2312 22700"/>
    <n v="804.65"/>
    <x v="127"/>
    <x v="251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00"/>
  </r>
  <r>
    <n v="220190007863"/>
    <s v="ADO"/>
    <d v="2019-03-27T00:00:00"/>
    <n v="22019002555"/>
    <s v="2019 08 1361 22602"/>
    <n v="200"/>
    <x v="163"/>
    <x v="252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602"/>
  </r>
  <r>
    <n v="220190004798"/>
    <s v="ADO"/>
    <d v="2019-03-07T00:00:00"/>
    <n v="22019002123"/>
    <s v="2019 04 2411 22699"/>
    <n v="39.81"/>
    <x v="165"/>
    <x v="253"/>
    <s v="240"/>
    <s v="MADRID"/>
    <x v="1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7864"/>
    <s v="ADO"/>
    <d v="2019-03-27T00:00:00"/>
    <n v="22019002557"/>
    <s v="2019 10 2312 212"/>
    <n v="491.96"/>
    <x v="1"/>
    <x v="254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7865"/>
    <s v="ADO"/>
    <d v="2019-03-27T00:00:00"/>
    <n v="22019002558"/>
    <s v="2019 08 1361 22199"/>
    <n v="560.23"/>
    <x v="166"/>
    <x v="255"/>
    <s v="240"/>
    <s v="ALAVA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199"/>
  </r>
  <r>
    <n v="220190007866"/>
    <s v="ADO"/>
    <d v="2019-03-27T00:00:00"/>
    <n v="22019002559"/>
    <s v="2019 10 2312 212"/>
    <n v="89.46"/>
    <x v="47"/>
    <x v="256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7804"/>
    <s v="ADO"/>
    <d v="2019-03-27T00:00:00"/>
    <n v="22019002495"/>
    <s v="2019 08 1321 214"/>
    <n v="35.01"/>
    <x v="167"/>
    <x v="257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7868"/>
    <s v="ADO"/>
    <d v="2019-03-27T00:00:00"/>
    <n v="22019002561"/>
    <s v="2019 08 1361 22602"/>
    <n v="156.82"/>
    <x v="22"/>
    <x v="258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61"/>
    <s v="1361. Prevención y extinción de incencios"/>
    <s v="22"/>
    <s v="22602"/>
  </r>
  <r>
    <n v="220190007876"/>
    <s v="ADO"/>
    <d v="2019-03-27T00:00:00"/>
    <n v="22019002574"/>
    <s v="2019 08 1321 22199"/>
    <n v="15.46"/>
    <x v="1"/>
    <x v="259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7878"/>
    <s v="ADO"/>
    <d v="2019-03-27T00:00:00"/>
    <n v="22019002583"/>
    <s v="2019 07 1631 214"/>
    <n v="526.46"/>
    <x v="168"/>
    <x v="260"/>
    <s v="240"/>
    <s v="ALAVA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7887"/>
    <s v="ADO"/>
    <d v="2019-03-27T00:00:00"/>
    <n v="22019002587"/>
    <s v="2019 03 2314 212"/>
    <n v="102.97"/>
    <x v="1"/>
    <x v="261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1"/>
    <s v="212"/>
  </r>
  <r>
    <n v="220190007913"/>
    <s v="ADO"/>
    <d v="2019-03-27T00:00:00"/>
    <n v="22019002621"/>
    <s v="2019 06 3232 213"/>
    <n v="1527.26"/>
    <x v="45"/>
    <x v="262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7914"/>
    <s v="ADO"/>
    <d v="2019-03-27T00:00:00"/>
    <n v="22019002624"/>
    <s v="2019 10 2312 22700"/>
    <n v="1953.36"/>
    <x v="169"/>
    <x v="263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00"/>
  </r>
  <r>
    <n v="220190007921"/>
    <s v="ADO"/>
    <d v="2019-03-27T00:00:00"/>
    <n v="22019002634"/>
    <s v="2019 06 3321 22199"/>
    <n v="88.5"/>
    <x v="22"/>
    <x v="264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199"/>
  </r>
  <r>
    <n v="220190007927"/>
    <s v="ADO"/>
    <d v="2019-03-27T00:00:00"/>
    <n v="22019002642"/>
    <s v="2019 06 3321 22799"/>
    <n v="350.9"/>
    <x v="141"/>
    <x v="265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799"/>
  </r>
  <r>
    <n v="220190007946"/>
    <s v="ADO"/>
    <d v="2019-03-27T00:00:00"/>
    <n v="22019002666"/>
    <s v="2019 06 3231 22699"/>
    <n v="586.85"/>
    <x v="170"/>
    <x v="266"/>
    <s v="240"/>
    <s v="BARCELONA"/>
    <x v="1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2"/>
    <s v="22699"/>
  </r>
  <r>
    <n v="220190007947"/>
    <s v="ADO"/>
    <d v="2019-03-27T00:00:00"/>
    <n v="22019002667"/>
    <s v="2019 04 2411 212"/>
    <n v="55.49"/>
    <x v="4"/>
    <x v="267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1"/>
    <s v="212"/>
  </r>
  <r>
    <n v="220190002694"/>
    <s v="ADO"/>
    <d v="2019-02-22T00:00:00"/>
    <n v="22019001185"/>
    <s v="2019 07 1711 213"/>
    <n v="2576.3200000000002"/>
    <x v="14"/>
    <x v="268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7949"/>
    <s v="ADO"/>
    <d v="2019-03-27T00:00:00"/>
    <n v="22019002669"/>
    <s v="2019 06 3231 213"/>
    <n v="41.14"/>
    <x v="45"/>
    <x v="269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3"/>
  </r>
  <r>
    <n v="220190007950"/>
    <s v="ADO"/>
    <d v="2019-03-27T00:00:00"/>
    <n v="22019002671"/>
    <s v="2019 06 3231 213"/>
    <n v="41.14"/>
    <x v="45"/>
    <x v="270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3"/>
  </r>
  <r>
    <n v="220190000650"/>
    <s v="ADO"/>
    <d v="2019-02-01T00:00:00"/>
    <n v="22019000675"/>
    <s v="2019 01 9121 23100"/>
    <n v="12"/>
    <x v="114"/>
    <x v="271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121"/>
    <s v="9121. Organos de Gobierno"/>
    <s v="23"/>
    <s v="23100"/>
  </r>
  <r>
    <n v="220190007951"/>
    <s v="ADO"/>
    <d v="2019-03-27T00:00:00"/>
    <n v="22019002672"/>
    <s v="2019 06 3231 22602"/>
    <n v="711.48"/>
    <x v="141"/>
    <x v="272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2"/>
    <s v="22602"/>
  </r>
  <r>
    <n v="220190007952"/>
    <s v="ADO"/>
    <d v="2019-03-27T00:00:00"/>
    <n v="22019002673"/>
    <s v="2019 06 3231 213"/>
    <n v="297.66000000000003"/>
    <x v="62"/>
    <x v="273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3"/>
  </r>
  <r>
    <n v="220190007956"/>
    <s v="ADO"/>
    <d v="2019-03-27T00:00:00"/>
    <n v="22019002680"/>
    <s v="2019 10 2312 213"/>
    <n v="1073.27"/>
    <x v="23"/>
    <x v="274"/>
    <s v="24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3"/>
  </r>
  <r>
    <n v="220190007978"/>
    <s v="ADO"/>
    <d v="2019-03-27T00:00:00"/>
    <n v="22019002703"/>
    <s v="2019 02 1501 203"/>
    <n v="52.25"/>
    <x v="171"/>
    <x v="275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1501"/>
    <s v="1501. Dirección del área de urbanismo"/>
    <s v="20"/>
    <s v="203"/>
  </r>
  <r>
    <n v="220190007986"/>
    <s v="ADO"/>
    <d v="2019-03-27T00:00:00"/>
    <n v="22019002710"/>
    <s v="2019 02 1501 203"/>
    <n v="58.96"/>
    <x v="171"/>
    <x v="276"/>
    <s v="240"/>
    <s v="VALLADOLID"/>
    <x v="0"/>
    <s v="AdDirec - Adjudicación Directa"/>
    <s v="SinC - Sin Criterio"/>
    <x v="0"/>
    <x v="0"/>
    <s v="2"/>
    <s v="2. Gastos corrientes en bienes y servicios"/>
    <s v="02"/>
    <x v="0"/>
    <s v="1501"/>
    <s v="1501. Dirección del área de urbanismo"/>
    <s v="20"/>
    <s v="203"/>
  </r>
  <r>
    <n v="220190006356"/>
    <s v="ADO"/>
    <d v="2019-03-19T00:00:00"/>
    <n v="22019002381"/>
    <s v="2019 08 1341 22799"/>
    <n v="258986.62"/>
    <x v="172"/>
    <x v="277"/>
    <s v="240"/>
    <s v="MADRID"/>
    <x v="3"/>
    <s v="PrAbier - Procedimiento Abierto"/>
    <s v="MultiC - MultiCriterio"/>
    <x v="2"/>
    <x v="0"/>
    <s v="2"/>
    <s v="2. Gastos corrientes en bienes y servicios"/>
    <s v="08"/>
    <x v="7"/>
    <s v="1341"/>
    <s v="1341. Movilidad"/>
    <s v="22"/>
    <s v="22799"/>
  </r>
  <r>
    <n v="220190007795"/>
    <s v="ADO"/>
    <d v="2019-03-27T00:00:00"/>
    <n v="22019002486"/>
    <s v="2019 07 1701 22699"/>
    <n v="8941.9"/>
    <x v="173"/>
    <x v="278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2"/>
    <s v="22699"/>
  </r>
  <r>
    <n v="220190000714"/>
    <s v="ADO"/>
    <d v="2019-02-01T00:00:00"/>
    <n v="22019001185"/>
    <s v="2019 07 1711 213"/>
    <n v="2439.7199999999998"/>
    <x v="14"/>
    <x v="279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0135"/>
    <s v="ADO"/>
    <d v="2019-01-23T00:00:00"/>
    <n v="22019000564"/>
    <s v="2019 06 3232 22102"/>
    <n v="44.79"/>
    <x v="155"/>
    <x v="280"/>
    <s v="240"/>
    <s v="BARCELONA"/>
    <x v="0"/>
    <s v="PrAbier - Procedimiento Abierto"/>
    <s v="SinC - Sin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2"/>
  </r>
  <r>
    <n v="220190000138"/>
    <s v="ADO"/>
    <d v="2019-01-23T00:00:00"/>
    <n v="22019000565"/>
    <s v="2019 06 3232 22102"/>
    <n v="148.44999999999999"/>
    <x v="155"/>
    <x v="281"/>
    <s v="240"/>
    <s v="BARCELONA"/>
    <x v="0"/>
    <s v="PrAbier - Procedimiento Abierto"/>
    <s v="SinC - Sin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2"/>
  </r>
  <r>
    <n v="220190000140"/>
    <s v="ADO"/>
    <d v="2019-01-23T00:00:00"/>
    <n v="22019000566"/>
    <s v="2019 06 3232 22102"/>
    <n v="44.79"/>
    <x v="155"/>
    <x v="282"/>
    <s v="240"/>
    <s v="BARCELONA"/>
    <x v="0"/>
    <s v="PrAbier - Procedimiento Abierto"/>
    <s v="SinC - Sin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2"/>
  </r>
  <r>
    <n v="220190001179"/>
    <s v="ADO"/>
    <d v="2019-02-08T00:00:00"/>
    <n v="22019001560"/>
    <s v="2019 07 4312 22606"/>
    <n v="4000"/>
    <x v="174"/>
    <x v="283"/>
    <s v="240"/>
    <s v="VALLADOLID"/>
    <x v="0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606"/>
  </r>
  <r>
    <n v="220190000713"/>
    <s v="ADO"/>
    <d v="2019-02-01T00:00:00"/>
    <n v="22019001185"/>
    <s v="2019 07 1711 213"/>
    <n v="1566.47"/>
    <x v="14"/>
    <x v="279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6270"/>
    <s v="ADO"/>
    <d v="2019-03-19T00:00:00"/>
    <n v="22019001379"/>
    <s v="2019 07 1631 214"/>
    <n v="2873.04"/>
    <x v="175"/>
    <x v="284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1"/>
    <s v="214"/>
  </r>
  <r>
    <n v="220190000234"/>
    <s v="ADO"/>
    <d v="2019-01-23T00:00:00"/>
    <n v="22019000662"/>
    <s v="2019 06 3232 212"/>
    <n v="97.7"/>
    <x v="176"/>
    <x v="28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500"/>
    <s v="ADO"/>
    <d v="2019-02-19T00:00:00"/>
    <n v="22019001374"/>
    <s v="2019 07 1621 22103"/>
    <n v="2596.85"/>
    <x v="177"/>
    <x v="286"/>
    <s v="250"/>
    <s v="PALENCIA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03"/>
  </r>
  <r>
    <n v="220190002490"/>
    <s v="ADO"/>
    <d v="2019-02-19T00:00:00"/>
    <n v="22019001185"/>
    <s v="2019 07 1711 213"/>
    <n v="1321.4"/>
    <x v="14"/>
    <x v="28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5357"/>
    <s v="ADO"/>
    <d v="2019-03-13T00:00:00"/>
    <n v="22019001373"/>
    <s v="2019 07 1621 214"/>
    <n v="2520.19"/>
    <x v="178"/>
    <x v="288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0236"/>
    <s v="ADO"/>
    <d v="2019-01-23T00:00:00"/>
    <n v="22019000664"/>
    <s v="2019 06 3232 212"/>
    <n v="1145.02"/>
    <x v="6"/>
    <x v="289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689"/>
    <s v="ADO"/>
    <d v="2019-02-22T00:00:00"/>
    <n v="22019001373"/>
    <s v="2019 07 1621 214"/>
    <n v="2464.2399999999998"/>
    <x v="175"/>
    <x v="290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6247"/>
    <s v="ADO"/>
    <d v="2019-03-19T00:00:00"/>
    <n v="22019001373"/>
    <s v="2019 07 1621 214"/>
    <n v="2447.04"/>
    <x v="178"/>
    <x v="29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3900"/>
    <s v="ADO"/>
    <d v="2019-02-27T00:00:00"/>
    <n v="22019001185"/>
    <s v="2019 07 1711 213"/>
    <n v="758.38"/>
    <x v="14"/>
    <x v="268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1133"/>
    <s v="ADO"/>
    <d v="2019-02-08T00:00:00"/>
    <n v="22019000666"/>
    <s v="2019 06 3321 22001"/>
    <n v="3145.52"/>
    <x v="179"/>
    <x v="292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3890"/>
    <s v="ADO"/>
    <d v="2019-02-27T00:00:00"/>
    <n v="22019001576"/>
    <s v="2019 06 3232 212"/>
    <n v="720.56"/>
    <x v="14"/>
    <x v="293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1184"/>
    <s v="ADO"/>
    <d v="2019-02-08T00:00:00"/>
    <n v="22019001620"/>
    <s v="2019 07 1701 213"/>
    <n v="2311.87"/>
    <x v="180"/>
    <x v="294"/>
    <s v="240"/>
    <s v="PONTEVEDRA"/>
    <x v="0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1"/>
    <s v="213"/>
  </r>
  <r>
    <n v="220190002494"/>
    <s v="ADO"/>
    <d v="2019-02-19T00:00:00"/>
    <n v="22019001373"/>
    <s v="2019 07 1621 214"/>
    <n v="2284.35"/>
    <x v="178"/>
    <x v="29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2543"/>
    <s v="ADO"/>
    <d v="2019-02-19T00:00:00"/>
    <n v="22019001373"/>
    <s v="2019 07 1621 214"/>
    <n v="2280.54"/>
    <x v="175"/>
    <x v="29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2496"/>
    <s v="ADO"/>
    <d v="2019-02-19T00:00:00"/>
    <n v="22019001373"/>
    <s v="2019 07 1621 214"/>
    <n v="2076.14"/>
    <x v="175"/>
    <x v="29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6248"/>
    <s v="ADO"/>
    <d v="2019-03-19T00:00:00"/>
    <n v="22019001373"/>
    <s v="2019 07 1621 214"/>
    <n v="2019.37"/>
    <x v="175"/>
    <x v="29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6232"/>
    <s v="ADO"/>
    <d v="2019-03-19T00:00:00"/>
    <n v="22019002201"/>
    <s v="2019 01 9205 22199"/>
    <n v="1978.35"/>
    <x v="181"/>
    <x v="297"/>
    <s v="240"/>
    <s v="VALLADOLID"/>
    <x v="1"/>
    <s v="AdDirec - Adjudicación Directa"/>
    <s v="UniC - Único Criterio"/>
    <x v="0"/>
    <x v="0"/>
    <s v="2"/>
    <s v="2. Gastos corrientes en bienes y servicios"/>
    <s v="01"/>
    <x v="2"/>
    <s v="9205"/>
    <s v="9205. Imprenta municipal"/>
    <s v="22"/>
    <s v="22199"/>
  </r>
  <r>
    <n v="220190001135"/>
    <s v="ADO"/>
    <d v="2019-02-08T00:00:00"/>
    <n v="22019000680"/>
    <s v="2019 06 3321 22001"/>
    <n v="199.1"/>
    <x v="182"/>
    <x v="298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6266"/>
    <s v="ADO"/>
    <d v="2019-03-19T00:00:00"/>
    <n v="22019001373"/>
    <s v="2019 07 1621 214"/>
    <n v="1938.57"/>
    <x v="175"/>
    <x v="299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1140"/>
    <s v="ADO"/>
    <d v="2019-02-08T00:00:00"/>
    <n v="22019000728"/>
    <s v="2019 06 3321 22001"/>
    <n v="140"/>
    <x v="183"/>
    <x v="300"/>
    <s v="240"/>
    <s v="BARCELONA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1141"/>
    <s v="ADO"/>
    <d v="2019-02-08T00:00:00"/>
    <n v="22019000729"/>
    <s v="2019 06 3321 22001"/>
    <n v="750"/>
    <x v="184"/>
    <x v="301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7179"/>
    <s v="ADO"/>
    <d v="2019-03-25T00:00:00"/>
    <n v="22019001373"/>
    <s v="2019 07 1621 214"/>
    <n v="1875.74"/>
    <x v="175"/>
    <x v="302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5427"/>
    <s v="ADO"/>
    <d v="2019-03-13T00:00:00"/>
    <n v="22019000787"/>
    <s v="2019 02 1532 214"/>
    <n v="1871.57"/>
    <x v="185"/>
    <x v="303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1142"/>
    <s v="ADO"/>
    <d v="2019-02-08T00:00:00"/>
    <n v="22019000730"/>
    <s v="2019 06 3321 22001"/>
    <n v="340"/>
    <x v="186"/>
    <x v="304"/>
    <s v="240"/>
    <s v="BARCELONA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1146"/>
    <s v="ADO"/>
    <d v="2019-02-08T00:00:00"/>
    <n v="22019000774"/>
    <s v="2019 07 1621 22706"/>
    <n v="1452"/>
    <x v="187"/>
    <x v="305"/>
    <s v="24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706"/>
  </r>
  <r>
    <n v="220190001147"/>
    <s v="ADO"/>
    <d v="2019-02-08T00:00:00"/>
    <n v="22019000778"/>
    <s v="2019 06 3232 213"/>
    <n v="215.68"/>
    <x v="130"/>
    <x v="306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1439"/>
    <s v="ADO"/>
    <d v="2019-02-12T00:00:00"/>
    <n v="22019000930"/>
    <s v="2019 06 2315 22799"/>
    <n v="151.19"/>
    <x v="188"/>
    <x v="307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1440"/>
    <s v="ADO"/>
    <d v="2019-02-12T00:00:00"/>
    <n v="22019000932"/>
    <s v="2019 06 2315 22799"/>
    <n v="605"/>
    <x v="189"/>
    <x v="308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5422"/>
    <s v="ADO"/>
    <d v="2019-03-13T00:00:00"/>
    <n v="22019000787"/>
    <s v="2019 02 1532 214"/>
    <n v="1679.73"/>
    <x v="185"/>
    <x v="309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1635"/>
    <s v="ADO"/>
    <d v="2019-02-13T00:00:00"/>
    <n v="22019001765"/>
    <s v="2019 03 9241 22609"/>
    <n v="1600"/>
    <x v="190"/>
    <x v="310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3885"/>
    <s v="ADO"/>
    <d v="2019-02-27T00:00:00"/>
    <n v="22019001576"/>
    <s v="2019 06 3232 212"/>
    <n v="455.48"/>
    <x v="14"/>
    <x v="311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1155"/>
    <s v="ADO"/>
    <d v="2019-02-08T00:00:00"/>
    <n v="22019001208"/>
    <s v="2019 03 9241 22602"/>
    <n v="447.7"/>
    <x v="191"/>
    <x v="312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2764"/>
    <s v="ADO"/>
    <d v="2019-02-22T00:00:00"/>
    <n v="22019001253"/>
    <s v="2019 06 2315 22799"/>
    <n v="40.659999999999997"/>
    <x v="192"/>
    <x v="31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7223"/>
    <s v="ADO"/>
    <d v="2019-03-25T00:00:00"/>
    <n v="22019001611"/>
    <s v="2019 03 9241 213"/>
    <n v="1485.53"/>
    <x v="193"/>
    <x v="314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7180"/>
    <s v="ADO"/>
    <d v="2019-03-25T00:00:00"/>
    <n v="22019001373"/>
    <s v="2019 07 1621 214"/>
    <n v="1443.99"/>
    <x v="194"/>
    <x v="31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1443"/>
    <s v="ADO"/>
    <d v="2019-02-12T00:00:00"/>
    <n v="22019001383"/>
    <s v="2019 03 9231 22799"/>
    <n v="19.97"/>
    <x v="195"/>
    <x v="316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799"/>
  </r>
  <r>
    <n v="220190005354"/>
    <s v="ADO"/>
    <d v="2019-03-13T00:00:00"/>
    <n v="22019001376"/>
    <s v="2019 07 1621 22199"/>
    <n v="1342.48"/>
    <x v="196"/>
    <x v="31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2499"/>
    <s v="ADO"/>
    <d v="2019-02-19T00:00:00"/>
    <n v="22019001374"/>
    <s v="2019 07 1621 22103"/>
    <n v="1334.87"/>
    <x v="177"/>
    <x v="318"/>
    <s v="250"/>
    <s v="PALENCIA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03"/>
  </r>
  <r>
    <n v="220190007113"/>
    <s v="ADO"/>
    <d v="2019-03-25T00:00:00"/>
    <n v="22019001374"/>
    <s v="2019 07 1621 22103"/>
    <n v="1334.87"/>
    <x v="177"/>
    <x v="319"/>
    <s v="250"/>
    <s v="PALENCIA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03"/>
  </r>
  <r>
    <n v="220190005436"/>
    <s v="ADO"/>
    <d v="2019-03-13T00:00:00"/>
    <n v="22019001576"/>
    <s v="2019 06 3232 212"/>
    <n v="429.47"/>
    <x v="14"/>
    <x v="320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6442"/>
    <s v="ADO"/>
    <d v="2019-03-19T00:00:00"/>
    <n v="22019001566"/>
    <s v="2019 08 1321 214"/>
    <n v="1313.73"/>
    <x v="197"/>
    <x v="321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1444"/>
    <s v="ADO"/>
    <d v="2019-02-12T00:00:00"/>
    <n v="22019001384"/>
    <s v="2019 03 9231 22799"/>
    <n v="79.86"/>
    <x v="195"/>
    <x v="322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799"/>
  </r>
  <r>
    <n v="220190007851"/>
    <s v="ADO"/>
    <d v="2019-03-27T00:00:00"/>
    <n v="22019002522"/>
    <s v="2019 06 3261 22699"/>
    <n v="1100"/>
    <x v="198"/>
    <x v="323"/>
    <s v="240"/>
    <s v="BARCELONA"/>
    <x v="0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5413"/>
    <s v="ADO"/>
    <d v="2019-03-13T00:00:00"/>
    <n v="22019001585"/>
    <s v="2019 08 1361 22199"/>
    <n v="1095.29"/>
    <x v="70"/>
    <x v="324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1580"/>
    <s v="ADO"/>
    <d v="2019-02-13T00:00:00"/>
    <n v="22019001535"/>
    <s v="2019 06 3232 212"/>
    <n v="136.58000000000001"/>
    <x v="199"/>
    <x v="32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1176"/>
    <s v="ADO"/>
    <d v="2019-02-08T00:00:00"/>
    <n v="22019001545"/>
    <s v="2019 08 1321 213"/>
    <n v="319.51"/>
    <x v="27"/>
    <x v="326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1180"/>
    <s v="ADO"/>
    <d v="2019-02-08T00:00:00"/>
    <n v="22019001569"/>
    <s v="2019 08 1321 22699"/>
    <n v="1089"/>
    <x v="200"/>
    <x v="327"/>
    <s v="240"/>
    <s v="MADR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2489"/>
    <s v="ADO"/>
    <d v="2019-02-19T00:00:00"/>
    <n v="22019001373"/>
    <s v="2019 07 1621 214"/>
    <n v="1074.1300000000001"/>
    <x v="175"/>
    <x v="328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1181"/>
    <s v="ADO"/>
    <d v="2019-02-08T00:00:00"/>
    <n v="22019001570"/>
    <s v="2019 08 1321 22699"/>
    <n v="2450.25"/>
    <x v="200"/>
    <x v="327"/>
    <s v="240"/>
    <s v="MADR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1185"/>
    <s v="ADO"/>
    <d v="2019-02-08T00:00:00"/>
    <n v="22019001624"/>
    <s v="2019 07 1701 22700"/>
    <n v="4811.01"/>
    <x v="201"/>
    <x v="329"/>
    <s v="240"/>
    <s v="ASTURIAS"/>
    <x v="0"/>
    <s v="PrAbier - Procedimiento Abierto"/>
    <s v="SinC - Sin Criterio"/>
    <x v="2"/>
    <x v="0"/>
    <s v="2"/>
    <s v="2. Gastos corrientes en bienes y servicios"/>
    <s v="07"/>
    <x v="5"/>
    <s v="1701"/>
    <s v="1701. Dirección del área de medio ambiente"/>
    <s v="22"/>
    <s v="22700"/>
  </r>
  <r>
    <n v="220190000716"/>
    <s v="ADO"/>
    <d v="2019-02-01T00:00:00"/>
    <n v="22019000781"/>
    <s v="2019 07 1711 214"/>
    <n v="1054.3399999999999"/>
    <x v="185"/>
    <x v="330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1190"/>
    <s v="ADO"/>
    <d v="2019-02-08T00:00:00"/>
    <n v="22019001632"/>
    <s v="2019 08 1321 22699"/>
    <n v="1210"/>
    <x v="200"/>
    <x v="331"/>
    <s v="240"/>
    <s v="MADR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2491"/>
    <s v="ADO"/>
    <d v="2019-02-19T00:00:00"/>
    <n v="22019001373"/>
    <s v="2019 07 1621 214"/>
    <n v="1015.26"/>
    <x v="175"/>
    <x v="328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1579"/>
    <s v="ADO"/>
    <d v="2019-02-13T00:00:00"/>
    <n v="22019000926"/>
    <s v="2019 06 2315 22799"/>
    <n v="1000"/>
    <x v="202"/>
    <x v="332"/>
    <s v="240"/>
    <s v="SEGOVIA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1206"/>
    <s v="ADO"/>
    <d v="2019-02-08T00:00:00"/>
    <n v="22019001689"/>
    <s v="2019 08 1321 214"/>
    <n v="1068.43"/>
    <x v="44"/>
    <x v="333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6969"/>
    <s v="ADO"/>
    <d v="2019-03-25T00:00:00"/>
    <n v="22019001576"/>
    <s v="2019 06 3232 212"/>
    <n v="976.62"/>
    <x v="203"/>
    <x v="334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1207"/>
    <s v="ADO"/>
    <d v="2019-02-08T00:00:00"/>
    <n v="22019001692"/>
    <s v="2019 08 1321 223"/>
    <n v="22.16"/>
    <x v="41"/>
    <x v="335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3"/>
  </r>
  <r>
    <n v="220190001208"/>
    <s v="ADO"/>
    <d v="2019-02-08T00:00:00"/>
    <n v="22019001694"/>
    <s v="2019 08 1321 213"/>
    <n v="198.83"/>
    <x v="82"/>
    <x v="336"/>
    <s v="240"/>
    <s v="BARCELONA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6968"/>
    <s v="ADO"/>
    <d v="2019-03-25T00:00:00"/>
    <n v="22019001576"/>
    <s v="2019 06 3232 212"/>
    <n v="969.98"/>
    <x v="6"/>
    <x v="337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1455"/>
    <s v="ADO"/>
    <d v="2019-02-12T00:00:00"/>
    <n v="22019001636"/>
    <s v="2019 06 3261 22699"/>
    <n v="1128.33"/>
    <x v="181"/>
    <x v="338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1606"/>
    <s v="ADO"/>
    <d v="2019-02-13T00:00:00"/>
    <n v="22019000781"/>
    <s v="2019 07 1711 214"/>
    <n v="931.39"/>
    <x v="204"/>
    <x v="339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1457"/>
    <s v="ADO"/>
    <d v="2019-02-12T00:00:00"/>
    <n v="22019001638"/>
    <s v="2019 06 3261 22699"/>
    <n v="393.25"/>
    <x v="159"/>
    <x v="340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2512"/>
    <s v="ADO"/>
    <d v="2019-02-19T00:00:00"/>
    <n v="22019001381"/>
    <s v="2019 07 1631 22110"/>
    <n v="907.5"/>
    <x v="70"/>
    <x v="34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10"/>
  </r>
  <r>
    <n v="220190002120"/>
    <s v="ADO"/>
    <d v="2019-02-18T00:00:00"/>
    <n v="22019001566"/>
    <s v="2019 08 1321 214"/>
    <n v="878.91"/>
    <x v="205"/>
    <x v="342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688"/>
    <s v="ADO"/>
    <d v="2019-02-22T00:00:00"/>
    <n v="22019001376"/>
    <s v="2019 07 1621 22199"/>
    <n v="871.3"/>
    <x v="70"/>
    <x v="34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5364"/>
    <s v="ADO"/>
    <d v="2019-03-13T00:00:00"/>
    <n v="22019001381"/>
    <s v="2019 07 1631 22110"/>
    <n v="860.31"/>
    <x v="70"/>
    <x v="344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10"/>
  </r>
  <r>
    <n v="220190002716"/>
    <s v="ADO"/>
    <d v="2019-02-22T00:00:00"/>
    <n v="22019000781"/>
    <s v="2019 07 1711 214"/>
    <n v="849.76"/>
    <x v="185"/>
    <x v="345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2119"/>
    <s v="ADO"/>
    <d v="2019-02-18T00:00:00"/>
    <n v="22019001566"/>
    <s v="2019 08 1321 214"/>
    <n v="847.69"/>
    <x v="205"/>
    <x v="346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858"/>
    <s v="ADO"/>
    <d v="2019-02-22T00:00:00"/>
    <n v="22019001566"/>
    <s v="2019 08 1321 214"/>
    <n v="800.77"/>
    <x v="197"/>
    <x v="347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071"/>
    <s v="ADO"/>
    <d v="2019-03-25T00:00:00"/>
    <n v="22019001566"/>
    <s v="2019 08 1321 214"/>
    <n v="769.22"/>
    <x v="205"/>
    <x v="348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1581"/>
    <s v="ADO"/>
    <d v="2019-02-13T00:00:00"/>
    <n v="22019001571"/>
    <s v="2019 08 1321 22199"/>
    <n v="223.32"/>
    <x v="79"/>
    <x v="349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2501"/>
    <s v="ADO"/>
    <d v="2019-02-19T00:00:00"/>
    <n v="22019001185"/>
    <s v="2019 07 1711 213"/>
    <n v="417.6"/>
    <x v="14"/>
    <x v="268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2129"/>
    <s v="ADO"/>
    <d v="2019-02-18T00:00:00"/>
    <n v="22019000786"/>
    <s v="2019 08 1321 214"/>
    <n v="753.69"/>
    <x v="185"/>
    <x v="350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1582"/>
    <s v="ADO"/>
    <d v="2019-02-13T00:00:00"/>
    <n v="22019001575"/>
    <s v="2019 08 1321 22199"/>
    <n v="194.28"/>
    <x v="79"/>
    <x v="351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1144"/>
    <s v="ADO"/>
    <d v="2019-02-08T00:00:00"/>
    <n v="22019000732"/>
    <s v="2019 06 3321 22001"/>
    <n v="748.44"/>
    <x v="206"/>
    <x v="352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2095"/>
    <s v="ADO"/>
    <d v="2019-02-18T00:00:00"/>
    <n v="22019001572"/>
    <s v="2019 02 9332 212"/>
    <n v="368.64"/>
    <x v="14"/>
    <x v="35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4019"/>
    <s v="ADO"/>
    <d v="2019-02-28T00:00:00"/>
    <n v="22019001899"/>
    <s v="2019 06 2315 22799"/>
    <n v="696.05"/>
    <x v="207"/>
    <x v="354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2492"/>
    <s v="ADO"/>
    <d v="2019-02-19T00:00:00"/>
    <n v="22019001376"/>
    <s v="2019 07 1621 22199"/>
    <n v="693.04"/>
    <x v="196"/>
    <x v="35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5410"/>
    <s v="ADO"/>
    <d v="2019-03-13T00:00:00"/>
    <n v="22019000781"/>
    <s v="2019 07 1711 214"/>
    <n v="685.88"/>
    <x v="204"/>
    <x v="339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6443"/>
    <s v="ADO"/>
    <d v="2019-03-19T00:00:00"/>
    <n v="22019001185"/>
    <s v="2019 07 1711 213"/>
    <n v="667.01"/>
    <x v="208"/>
    <x v="35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7999"/>
    <s v="ADO"/>
    <d v="2019-03-27T00:00:00"/>
    <n v="22019000786"/>
    <s v="2019 08 1321 214"/>
    <n v="656.59"/>
    <x v="209"/>
    <x v="357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126"/>
    <s v="ADO"/>
    <d v="2019-02-18T00:00:00"/>
    <n v="22019001841"/>
    <s v="2019 08 1321 214"/>
    <n v="1897.76"/>
    <x v="210"/>
    <x v="358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6337"/>
    <s v="ADO"/>
    <d v="2019-03-19T00:00:00"/>
    <n v="22019000786"/>
    <s v="2019 08 1321 214"/>
    <n v="637.66999999999996"/>
    <x v="209"/>
    <x v="359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1188"/>
    <s v="ADO"/>
    <d v="2019-02-08T00:00:00"/>
    <n v="22019000781"/>
    <s v="2019 07 1711 214"/>
    <n v="630.86"/>
    <x v="185"/>
    <x v="360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7095"/>
    <s v="ADO"/>
    <d v="2019-03-25T00:00:00"/>
    <n v="22019001376"/>
    <s v="2019 07 1621 22199"/>
    <n v="622.98"/>
    <x v="196"/>
    <x v="36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7993"/>
    <s v="ADO"/>
    <d v="2019-03-27T00:00:00"/>
    <n v="22019001572"/>
    <s v="2019 02 9332 212"/>
    <n v="616.70000000000005"/>
    <x v="151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2486"/>
    <s v="ADO"/>
    <d v="2019-02-19T00:00:00"/>
    <n v="22019001373"/>
    <s v="2019 07 1621 214"/>
    <n v="612.26"/>
    <x v="211"/>
    <x v="36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1178"/>
    <s v="ADO"/>
    <d v="2019-02-08T00:00:00"/>
    <n v="22019000786"/>
    <s v="2019 08 1321 214"/>
    <n v="603.86"/>
    <x v="16"/>
    <x v="364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3868"/>
    <s v="ADO"/>
    <d v="2019-02-27T00:00:00"/>
    <n v="22019001576"/>
    <s v="2019 06 3232 212"/>
    <n v="603.17999999999995"/>
    <x v="203"/>
    <x v="365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5366"/>
    <s v="ADO"/>
    <d v="2019-03-13T00:00:00"/>
    <n v="22019001379"/>
    <s v="2019 07 1631 214"/>
    <n v="593.41999999999996"/>
    <x v="194"/>
    <x v="36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1"/>
    <s v="214"/>
  </r>
  <r>
    <n v="220190004572"/>
    <s v="ADO"/>
    <d v="2019-03-06T00:00:00"/>
    <n v="22019001576"/>
    <s v="2019 06 3232 212"/>
    <n v="574.29999999999995"/>
    <x v="108"/>
    <x v="367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5346"/>
    <s v="ADO"/>
    <d v="2019-03-13T00:00:00"/>
    <n v="22019001717"/>
    <s v="2019 10 2412 22199"/>
    <n v="573.61"/>
    <x v="151"/>
    <x v="368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412"/>
    <s v="2412. Formación para el empleo"/>
    <s v="22"/>
    <s v="22199"/>
  </r>
  <r>
    <n v="220190001177"/>
    <s v="ADO"/>
    <d v="2019-02-08T00:00:00"/>
    <n v="22019000786"/>
    <s v="2019 08 1321 214"/>
    <n v="544.53"/>
    <x v="212"/>
    <x v="369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3850"/>
    <s v="ADO"/>
    <d v="2019-02-27T00:00:00"/>
    <n v="22019001585"/>
    <s v="2019 08 1361 22199"/>
    <n v="540.05999999999995"/>
    <x v="108"/>
    <x v="37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1149"/>
    <s v="ADO"/>
    <d v="2019-02-08T00:00:00"/>
    <n v="22019001017"/>
    <s v="2019 07 3111 22700"/>
    <n v="534.35"/>
    <x v="201"/>
    <x v="371"/>
    <s v="240"/>
    <s v="ASTURIAS"/>
    <x v="0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2"/>
    <s v="22700"/>
  </r>
  <r>
    <n v="220190005362"/>
    <s v="ADO"/>
    <d v="2019-03-13T00:00:00"/>
    <n v="22019001373"/>
    <s v="2019 07 1621 214"/>
    <n v="532.4"/>
    <x v="177"/>
    <x v="372"/>
    <s v="250"/>
    <s v="PALENCIA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2715"/>
    <s v="ADO"/>
    <d v="2019-02-22T00:00:00"/>
    <n v="22019000781"/>
    <s v="2019 07 1711 214"/>
    <n v="526.41"/>
    <x v="185"/>
    <x v="373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4830"/>
    <s v="ADO"/>
    <d v="2019-03-07T00:00:00"/>
    <n v="22019000785"/>
    <s v="2019 08 1361 214"/>
    <n v="523.63"/>
    <x v="178"/>
    <x v="374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1"/>
    <s v="214"/>
  </r>
  <r>
    <n v="220190005454"/>
    <s v="ADO"/>
    <d v="2019-03-13T00:00:00"/>
    <n v="22019001610"/>
    <s v="2019 03 9241 212"/>
    <n v="503.19"/>
    <x v="5"/>
    <x v="375"/>
    <s v="250"/>
    <s v="LEON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7890"/>
    <s v="ADO"/>
    <d v="2019-03-27T00:00:00"/>
    <n v="22019002589"/>
    <s v="2019 03 9241 22609"/>
    <n v="484"/>
    <x v="213"/>
    <x v="376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4823"/>
    <s v="ADO"/>
    <d v="2019-03-07T00:00:00"/>
    <n v="22019000785"/>
    <s v="2019 08 1361 214"/>
    <n v="477.57"/>
    <x v="185"/>
    <x v="377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1"/>
    <s v="214"/>
  </r>
  <r>
    <n v="220190006265"/>
    <s v="ADO"/>
    <d v="2019-03-19T00:00:00"/>
    <n v="22019001373"/>
    <s v="2019 07 1621 214"/>
    <n v="474.32"/>
    <x v="211"/>
    <x v="378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0715"/>
    <s v="ADO"/>
    <d v="2019-02-01T00:00:00"/>
    <n v="22019001185"/>
    <s v="2019 07 1711 213"/>
    <n v="322.36"/>
    <x v="14"/>
    <x v="279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2728"/>
    <s v="ADO"/>
    <d v="2019-02-22T00:00:00"/>
    <n v="22019001995"/>
    <s v="2019 08 1321 213"/>
    <n v="217"/>
    <x v="214"/>
    <x v="379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3901"/>
    <s v="ADO"/>
    <d v="2019-02-27T00:00:00"/>
    <n v="22019001185"/>
    <s v="2019 07 1711 213"/>
    <n v="303.99"/>
    <x v="14"/>
    <x v="35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3888"/>
    <s v="ADO"/>
    <d v="2019-02-27T00:00:00"/>
    <n v="22019001576"/>
    <s v="2019 06 3232 212"/>
    <n v="428.74"/>
    <x v="5"/>
    <x v="380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729"/>
    <s v="ADO"/>
    <d v="2019-02-22T00:00:00"/>
    <n v="22019001996"/>
    <s v="2019 08 1321 22199"/>
    <n v="328.97"/>
    <x v="46"/>
    <x v="381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4583"/>
    <s v="ADO"/>
    <d v="2019-03-06T00:00:00"/>
    <n v="22019002139"/>
    <s v="2019 03 9241 203"/>
    <n v="420.19"/>
    <x v="145"/>
    <x v="382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0"/>
    <s v="203"/>
  </r>
  <r>
    <n v="220190006335"/>
    <s v="ADO"/>
    <d v="2019-03-19T00:00:00"/>
    <n v="22019000786"/>
    <s v="2019 08 1321 214"/>
    <n v="419.79"/>
    <x v="209"/>
    <x v="383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219"/>
    <s v="ADO"/>
    <d v="2019-03-25T00:00:00"/>
    <n v="22019001577"/>
    <s v="2019 06 3231 212"/>
    <n v="285.83999999999997"/>
    <x v="14"/>
    <x v="384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2506"/>
    <s v="ADO"/>
    <d v="2019-02-19T00:00:00"/>
    <n v="22019001373"/>
    <s v="2019 07 1621 214"/>
    <n v="413.6"/>
    <x v="211"/>
    <x v="36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2513"/>
    <s v="ADO"/>
    <d v="2019-02-19T00:00:00"/>
    <n v="22019001382"/>
    <s v="2019 07 1631 22199"/>
    <n v="405.39"/>
    <x v="111"/>
    <x v="38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99"/>
  </r>
  <r>
    <n v="220190004618"/>
    <s v="ADO"/>
    <d v="2019-03-06T00:00:00"/>
    <n v="22019002209"/>
    <s v="2019 03 9241 22609"/>
    <n v="400"/>
    <x v="215"/>
    <x v="386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4616"/>
    <s v="ADO"/>
    <d v="2019-03-06T00:00:00"/>
    <n v="22019002206"/>
    <s v="2019 03 9241 22609"/>
    <n v="400"/>
    <x v="216"/>
    <x v="387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7892"/>
    <s v="ADO"/>
    <d v="2019-03-27T00:00:00"/>
    <n v="22019002591"/>
    <s v="2019 03 9241 22609"/>
    <n v="400"/>
    <x v="217"/>
    <x v="388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4617"/>
    <s v="ADO"/>
    <d v="2019-03-06T00:00:00"/>
    <n v="22019002208"/>
    <s v="2019 03 9241 22609"/>
    <n v="400"/>
    <x v="218"/>
    <x v="389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7983"/>
    <s v="ADO"/>
    <d v="2019-03-27T00:00:00"/>
    <n v="22019002707"/>
    <s v="2019 03 9241 22609"/>
    <n v="400"/>
    <x v="219"/>
    <x v="390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2770"/>
    <s v="ADO"/>
    <d v="2019-02-22T00:00:00"/>
    <n v="22019001755"/>
    <s v="2019 06 2315 213"/>
    <n v="108.9"/>
    <x v="27"/>
    <x v="391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1"/>
    <s v="213"/>
  </r>
  <r>
    <n v="220190002771"/>
    <s v="ADO"/>
    <d v="2019-02-22T00:00:00"/>
    <n v="22019001756"/>
    <s v="2019 06 2315 22799"/>
    <n v="598.95000000000005"/>
    <x v="220"/>
    <x v="392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7129"/>
    <s v="ADO"/>
    <d v="2019-03-25T00:00:00"/>
    <n v="22019001572"/>
    <s v="2019 02 9332 212"/>
    <n v="393.81"/>
    <x v="6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2772"/>
    <s v="ADO"/>
    <d v="2019-02-22T00:00:00"/>
    <n v="22019001821"/>
    <s v="2019 06 3232 212"/>
    <n v="1085.8900000000001"/>
    <x v="221"/>
    <x v="39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888"/>
    <s v="ADO"/>
    <d v="2019-02-22T00:00:00"/>
    <n v="22019001933"/>
    <s v="2019 06 3232 212"/>
    <n v="391.86"/>
    <x v="222"/>
    <x v="394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815"/>
    <s v="ADO"/>
    <d v="2019-02-22T00:00:00"/>
    <n v="22019001842"/>
    <s v="2019 06 3321 22001"/>
    <n v="6542.16"/>
    <x v="81"/>
    <x v="39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2727"/>
    <s v="ADO"/>
    <d v="2019-02-22T00:00:00"/>
    <n v="22019001994"/>
    <s v="2019 08 1321 214"/>
    <n v="388.99"/>
    <x v="223"/>
    <x v="396"/>
    <s v="240"/>
    <s v="SEGOVIA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2128"/>
    <s v="ADO"/>
    <d v="2019-02-18T00:00:00"/>
    <n v="22019000786"/>
    <s v="2019 08 1321 214"/>
    <n v="387.35"/>
    <x v="204"/>
    <x v="397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127"/>
    <s v="ADO"/>
    <d v="2019-03-25T00:00:00"/>
    <n v="22019001927"/>
    <s v="2019 02 9332 214"/>
    <n v="387.05"/>
    <x v="224"/>
    <x v="398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2503"/>
    <s v="ADO"/>
    <d v="2019-02-19T00:00:00"/>
    <n v="22019001376"/>
    <s v="2019 07 1621 22199"/>
    <n v="385.77"/>
    <x v="151"/>
    <x v="399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5407"/>
    <s v="ADO"/>
    <d v="2019-03-13T00:00:00"/>
    <n v="22019000781"/>
    <s v="2019 07 1711 214"/>
    <n v="375.51"/>
    <x v="185"/>
    <x v="400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5421"/>
    <s v="ADO"/>
    <d v="2019-03-13T00:00:00"/>
    <n v="22019000787"/>
    <s v="2019 02 1532 214"/>
    <n v="375.1"/>
    <x v="185"/>
    <x v="401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2818"/>
    <s v="ADO"/>
    <d v="2019-02-22T00:00:00"/>
    <n v="22019001843"/>
    <s v="2019 06 3321 22001"/>
    <n v="3850"/>
    <x v="225"/>
    <x v="402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2722"/>
    <s v="ADO"/>
    <d v="2019-02-22T00:00:00"/>
    <n v="22019000786"/>
    <s v="2019 08 1321 214"/>
    <n v="371.32"/>
    <x v="16"/>
    <x v="403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112"/>
    <s v="ADO"/>
    <d v="2019-03-25T00:00:00"/>
    <n v="22019001585"/>
    <s v="2019 08 1361 22199"/>
    <n v="275.5"/>
    <x v="14"/>
    <x v="404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2820"/>
    <s v="ADO"/>
    <d v="2019-02-22T00:00:00"/>
    <n v="22019001844"/>
    <s v="2019 06 3321 22001"/>
    <n v="98.09"/>
    <x v="226"/>
    <x v="405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2823"/>
    <s v="ADO"/>
    <d v="2019-02-22T00:00:00"/>
    <n v="22019001845"/>
    <s v="2019 06 3321 22001"/>
    <n v="154.01"/>
    <x v="227"/>
    <x v="406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2824"/>
    <s v="ADO"/>
    <d v="2019-02-22T00:00:00"/>
    <n v="22019001846"/>
    <s v="2019 06 3321 22001"/>
    <n v="149.97"/>
    <x v="228"/>
    <x v="407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4526"/>
    <s v="ADO"/>
    <d v="2019-03-06T00:00:00"/>
    <n v="22019001548"/>
    <s v="2019 10 2312 212"/>
    <n v="361.51"/>
    <x v="152"/>
    <x v="408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115"/>
    <s v="ADO"/>
    <d v="2019-03-25T00:00:00"/>
    <n v="22019001382"/>
    <s v="2019 07 1631 22199"/>
    <n v="360.08"/>
    <x v="229"/>
    <x v="409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99"/>
  </r>
  <r>
    <n v="220190006379"/>
    <s v="ADO"/>
    <d v="2019-03-19T00:00:00"/>
    <n v="22019002414"/>
    <s v="2019 03 2314 22609"/>
    <n v="356.5"/>
    <x v="230"/>
    <x v="410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09"/>
  </r>
  <r>
    <n v="220190002118"/>
    <s v="ADO"/>
    <d v="2019-02-18T00:00:00"/>
    <n v="22019001566"/>
    <s v="2019 08 1321 214"/>
    <n v="354.53"/>
    <x v="197"/>
    <x v="411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5360"/>
    <s v="ADO"/>
    <d v="2019-03-13T00:00:00"/>
    <n v="22019001373"/>
    <s v="2019 07 1621 214"/>
    <n v="352.72"/>
    <x v="231"/>
    <x v="412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2828"/>
    <s v="ADO"/>
    <d v="2019-02-22T00:00:00"/>
    <n v="22019001847"/>
    <s v="2019 06 3321 22199"/>
    <n v="185.36"/>
    <x v="30"/>
    <x v="413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199"/>
  </r>
  <r>
    <n v="220190002544"/>
    <s v="ADO"/>
    <d v="2019-02-19T00:00:00"/>
    <n v="22019001376"/>
    <s v="2019 07 1621 22199"/>
    <n v="346.84"/>
    <x v="151"/>
    <x v="414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1148"/>
    <s v="ADO"/>
    <d v="2019-02-08T00:00:00"/>
    <n v="22019001015"/>
    <s v="2019 07 4312 22700"/>
    <n v="344.32"/>
    <x v="201"/>
    <x v="415"/>
    <s v="240"/>
    <s v="ASTURIAS"/>
    <x v="0"/>
    <s v="PrAbier - Procedimiento Abierto"/>
    <s v="UniC - Único Criterio"/>
    <x v="2"/>
    <x v="0"/>
    <s v="2"/>
    <s v="2. Gastos corrientes en bienes y servicios"/>
    <s v="07"/>
    <x v="5"/>
    <s v="4312"/>
    <s v="4312. Mercados, abastos y lonjas"/>
    <s v="22"/>
    <s v="22700"/>
  </r>
  <r>
    <n v="220190007224"/>
    <s v="ADO"/>
    <d v="2019-03-25T00:00:00"/>
    <n v="22019001611"/>
    <s v="2019 03 9241 213"/>
    <n v="343.93"/>
    <x v="193"/>
    <x v="416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2831"/>
    <s v="ADO"/>
    <d v="2019-02-22T00:00:00"/>
    <n v="22019001867"/>
    <s v="2019 06 3232 212"/>
    <n v="319.58999999999997"/>
    <x v="232"/>
    <x v="417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4529"/>
    <s v="ADO"/>
    <d v="2019-03-06T00:00:00"/>
    <n v="22019001548"/>
    <s v="2019 10 2312 212"/>
    <n v="341.57"/>
    <x v="4"/>
    <x v="418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2832"/>
    <s v="ADO"/>
    <d v="2019-02-22T00:00:00"/>
    <n v="22019001874"/>
    <s v="2019 01 9205 22199"/>
    <n v="96.8"/>
    <x v="25"/>
    <x v="419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99"/>
  </r>
  <r>
    <n v="220190002833"/>
    <s v="ADO"/>
    <d v="2019-02-22T00:00:00"/>
    <n v="22019001875"/>
    <s v="2019 01 9205 213"/>
    <n v="165.87"/>
    <x v="233"/>
    <x v="420"/>
    <s v="240"/>
    <s v="BARCELONA"/>
    <x v="0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1"/>
    <s v="213"/>
  </r>
  <r>
    <n v="220190002834"/>
    <s v="ADO"/>
    <d v="2019-02-22T00:00:00"/>
    <n v="22019001876"/>
    <s v="2019 01 9205 22199"/>
    <n v="267.41000000000003"/>
    <x v="25"/>
    <x v="421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99"/>
  </r>
  <r>
    <n v="220190004089"/>
    <s v="ADO"/>
    <d v="2019-02-28T00:00:00"/>
    <n v="22019002073"/>
    <s v="2019 06 2315 22611"/>
    <n v="330"/>
    <x v="234"/>
    <x v="42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1"/>
  </r>
  <r>
    <n v="220190002865"/>
    <s v="ADO"/>
    <d v="2019-02-22T00:00:00"/>
    <n v="22019001900"/>
    <s v="2019 08 1321 213"/>
    <n v="309.76"/>
    <x v="27"/>
    <x v="423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7119"/>
    <s v="ADO"/>
    <d v="2019-03-25T00:00:00"/>
    <n v="22019001381"/>
    <s v="2019 07 1631 22110"/>
    <n v="327.91"/>
    <x v="235"/>
    <x v="424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10"/>
  </r>
  <r>
    <n v="220190002511"/>
    <s v="ADO"/>
    <d v="2019-02-19T00:00:00"/>
    <n v="22019001381"/>
    <s v="2019 07 1631 22110"/>
    <n v="327.79"/>
    <x v="235"/>
    <x v="42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10"/>
  </r>
  <r>
    <n v="220190002884"/>
    <s v="ADO"/>
    <d v="2019-02-22T00:00:00"/>
    <n v="22019001928"/>
    <s v="2019 06 3232 212"/>
    <n v="2722.5"/>
    <x v="236"/>
    <x v="426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6260"/>
    <s v="ADO"/>
    <d v="2019-03-19T00:00:00"/>
    <n v="22019001376"/>
    <s v="2019 07 1621 22199"/>
    <n v="250.35"/>
    <x v="14"/>
    <x v="42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2885"/>
    <s v="ADO"/>
    <d v="2019-02-22T00:00:00"/>
    <n v="22019001929"/>
    <s v="2019 06 3232 212"/>
    <n v="6292.68"/>
    <x v="237"/>
    <x v="428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534"/>
    <s v="ADO"/>
    <d v="2019-02-19T00:00:00"/>
    <n v="22019000802"/>
    <s v="2019 07 1711 22199"/>
    <n v="315"/>
    <x v="111"/>
    <x v="429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2555"/>
    <s v="ADO"/>
    <d v="2019-02-19T00:00:00"/>
    <n v="22019001382"/>
    <s v="2019 07 1631 22199"/>
    <n v="314.48"/>
    <x v="229"/>
    <x v="430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99"/>
  </r>
  <r>
    <n v="220190001143"/>
    <s v="ADO"/>
    <d v="2019-02-08T00:00:00"/>
    <n v="22019000731"/>
    <s v="2019 06 3321 22001"/>
    <n v="306"/>
    <x v="238"/>
    <x v="431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2047"/>
    <s v="ADO"/>
    <d v="2019-02-18T00:00:00"/>
    <n v="22019000786"/>
    <s v="2019 08 1321 214"/>
    <n v="305.56"/>
    <x v="224"/>
    <x v="432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3828"/>
    <s v="ADO"/>
    <d v="2019-02-27T00:00:00"/>
    <n v="22019001610"/>
    <s v="2019 03 9241 212"/>
    <n v="210.26"/>
    <x v="14"/>
    <x v="433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1139"/>
    <s v="ADO"/>
    <d v="2019-02-08T00:00:00"/>
    <n v="22019000727"/>
    <s v="2019 06 3321 22001"/>
    <n v="303.39999999999998"/>
    <x v="206"/>
    <x v="434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7822"/>
    <s v="ADO"/>
    <d v="2019-03-27T00:00:00"/>
    <n v="22019001559"/>
    <s v="2019 10 2311 212"/>
    <n v="301.89999999999998"/>
    <x v="4"/>
    <x v="435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7930"/>
    <s v="ADO"/>
    <d v="2019-03-27T00:00:00"/>
    <n v="22019002647"/>
    <s v="2019 06 2315 22613"/>
    <n v="300"/>
    <x v="239"/>
    <x v="436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4628"/>
    <s v="ADO"/>
    <d v="2019-03-06T00:00:00"/>
    <n v="22019001577"/>
    <s v="2019 06 3231 212"/>
    <n v="299.27"/>
    <x v="5"/>
    <x v="437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3853"/>
    <s v="ADO"/>
    <d v="2019-02-27T00:00:00"/>
    <n v="22019001958"/>
    <s v="2019 06 3232 212"/>
    <n v="33.880000000000003"/>
    <x v="240"/>
    <x v="438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7997"/>
    <s v="ADO"/>
    <d v="2019-03-27T00:00:00"/>
    <n v="22019001580"/>
    <s v="2019 06 3321 212"/>
    <n v="295.86"/>
    <x v="4"/>
    <x v="439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3866"/>
    <s v="ADO"/>
    <d v="2019-02-27T00:00:00"/>
    <n v="22019002010"/>
    <s v="2019 06 3232 212"/>
    <n v="477.95"/>
    <x v="236"/>
    <x v="440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869"/>
    <s v="ADO"/>
    <d v="2019-02-27T00:00:00"/>
    <n v="22019002011"/>
    <s v="2019 06 3232 212"/>
    <n v="4070.11"/>
    <x v="241"/>
    <x v="441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497"/>
    <s v="ADO"/>
    <d v="2019-02-19T00:00:00"/>
    <n v="22019001373"/>
    <s v="2019 07 1621 214"/>
    <n v="288.58999999999997"/>
    <x v="231"/>
    <x v="442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6367"/>
    <s v="ADO"/>
    <d v="2019-03-19T00:00:00"/>
    <n v="22019001547"/>
    <s v="2019 10 2312 212"/>
    <n v="144.81"/>
    <x v="14"/>
    <x v="443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2883"/>
    <s v="ADO"/>
    <d v="2019-02-22T00:00:00"/>
    <n v="22019001576"/>
    <s v="2019 06 3232 212"/>
    <n v="280.94"/>
    <x v="5"/>
    <x v="444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505"/>
    <s v="ADO"/>
    <d v="2019-02-19T00:00:00"/>
    <n v="22019001376"/>
    <s v="2019 07 1621 22199"/>
    <n v="124.06"/>
    <x v="14"/>
    <x v="44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3894"/>
    <s v="ADO"/>
    <d v="2019-02-27T00:00:00"/>
    <n v="22019002030"/>
    <s v="2019 06 3232 212"/>
    <n v="48.4"/>
    <x v="242"/>
    <x v="446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895"/>
    <s v="ADO"/>
    <d v="2019-02-27T00:00:00"/>
    <n v="22019002031"/>
    <s v="2019 06 3232 213"/>
    <n v="66.34"/>
    <x v="243"/>
    <x v="447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1462"/>
    <s v="ADO"/>
    <d v="2019-02-12T00:00:00"/>
    <n v="22019001710"/>
    <s v="2019 08 1321 22699"/>
    <n v="270"/>
    <x v="244"/>
    <x v="448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1150"/>
    <s v="ADO"/>
    <d v="2019-02-08T00:00:00"/>
    <n v="22019001018"/>
    <s v="2019 07 3111 22700"/>
    <n v="267.47000000000003"/>
    <x v="201"/>
    <x v="449"/>
    <s v="240"/>
    <s v="ASTURIAS"/>
    <x v="0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2"/>
    <s v="22700"/>
  </r>
  <r>
    <n v="220190000235"/>
    <s v="ADO"/>
    <d v="2019-01-23T00:00:00"/>
    <n v="22019000663"/>
    <s v="2019 06 3232 212"/>
    <n v="267.41000000000003"/>
    <x v="76"/>
    <x v="450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904"/>
    <s v="ADO"/>
    <d v="2019-02-27T00:00:00"/>
    <n v="22019002041"/>
    <s v="2019 08 1321 22699"/>
    <n v="582.4"/>
    <x v="245"/>
    <x v="451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4627"/>
    <s v="ADO"/>
    <d v="2019-03-06T00:00:00"/>
    <n v="22019002231"/>
    <s v="2019 06 3231 213"/>
    <n v="267.36"/>
    <x v="246"/>
    <x v="452"/>
    <s v="240"/>
    <s v="MADRID"/>
    <x v="1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3"/>
  </r>
  <r>
    <n v="220190005406"/>
    <s v="ADO"/>
    <d v="2019-03-13T00:00:00"/>
    <n v="22019000781"/>
    <s v="2019 07 1711 214"/>
    <n v="266.36"/>
    <x v="209"/>
    <x v="453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1472"/>
    <s v="ADO"/>
    <d v="2019-02-12T00:00:00"/>
    <n v="22019000786"/>
    <s v="2019 08 1321 214"/>
    <n v="265.67"/>
    <x v="247"/>
    <x v="454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5361"/>
    <s v="ADO"/>
    <d v="2019-03-13T00:00:00"/>
    <n v="22019001373"/>
    <s v="2019 07 1621 214"/>
    <n v="258.94"/>
    <x v="194"/>
    <x v="45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4"/>
  </r>
  <r>
    <n v="220190005425"/>
    <s v="ADO"/>
    <d v="2019-03-13T00:00:00"/>
    <n v="22019000787"/>
    <s v="2019 02 1532 214"/>
    <n v="256.56"/>
    <x v="185"/>
    <x v="456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2877"/>
    <s v="ADO"/>
    <d v="2019-02-22T00:00:00"/>
    <n v="22019001572"/>
    <s v="2019 02 9332 212"/>
    <n v="255.38"/>
    <x v="4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4561"/>
    <s v="ADO"/>
    <d v="2019-03-06T00:00:00"/>
    <n v="22019001548"/>
    <s v="2019 10 2312 212"/>
    <n v="253.92"/>
    <x v="5"/>
    <x v="457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221"/>
    <s v="ADO"/>
    <d v="2019-03-25T00:00:00"/>
    <n v="22019001577"/>
    <s v="2019 06 3231 212"/>
    <n v="119.91"/>
    <x v="14"/>
    <x v="458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1168"/>
    <s v="ADO"/>
    <d v="2019-02-08T00:00:00"/>
    <n v="22019000786"/>
    <s v="2019 08 1321 214"/>
    <n v="247.37"/>
    <x v="247"/>
    <x v="459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862"/>
    <s v="ADO"/>
    <d v="2019-02-22T00:00:00"/>
    <n v="22019001567"/>
    <s v="2019 08 1321 22199"/>
    <n v="246.13"/>
    <x v="4"/>
    <x v="46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1152"/>
    <s v="ADO"/>
    <d v="2019-02-08T00:00:00"/>
    <n v="22019000786"/>
    <s v="2019 08 1321 214"/>
    <n v="245.7"/>
    <x v="247"/>
    <x v="461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058"/>
    <s v="ADO"/>
    <d v="2019-03-25T00:00:00"/>
    <n v="22019000784"/>
    <s v="2019 01 9203 214"/>
    <n v="239.71"/>
    <x v="224"/>
    <x v="462"/>
    <s v="250"/>
    <s v="VALLADOLID"/>
    <x v="0"/>
    <s v="PrAbier - Procedimiento Abierto"/>
    <s v="MultiC - MultiCriterio"/>
    <x v="1"/>
    <x v="0"/>
    <s v="2"/>
    <s v="2. Gastos corrientes en bienes y servicios"/>
    <s v="01"/>
    <x v="2"/>
    <s v="9203"/>
    <s v="9203. Unidad de régimen interior"/>
    <s v="21"/>
    <s v="214"/>
  </r>
  <r>
    <n v="220190004016"/>
    <s v="ADO"/>
    <d v="2019-02-28T00:00:00"/>
    <n v="22019001869"/>
    <s v="2019 06 2315 22614"/>
    <n v="692.12"/>
    <x v="248"/>
    <x v="46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4"/>
  </r>
  <r>
    <n v="220190004017"/>
    <s v="ADO"/>
    <d v="2019-02-28T00:00:00"/>
    <n v="22019001870"/>
    <s v="2019 06 2315 22614"/>
    <n v="594"/>
    <x v="249"/>
    <x v="464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4"/>
  </r>
  <r>
    <n v="220190004018"/>
    <s v="ADO"/>
    <d v="2019-02-28T00:00:00"/>
    <n v="22019001871"/>
    <s v="2019 06 2315 22613"/>
    <n v="225.67"/>
    <x v="181"/>
    <x v="46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4020"/>
    <s v="ADO"/>
    <d v="2019-02-28T00:00:00"/>
    <n v="22019001902"/>
    <s v="2019 03 9204 22200"/>
    <n v="77.44"/>
    <x v="250"/>
    <x v="466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04"/>
    <s v="9204. Tecnologías de la información y comunicación"/>
    <s v="22"/>
    <s v="22200"/>
  </r>
  <r>
    <n v="220190006395"/>
    <s v="ADO"/>
    <d v="2019-03-19T00:00:00"/>
    <n v="22019000802"/>
    <s v="2019 07 1711 22199"/>
    <n v="230.47"/>
    <x v="235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4038"/>
    <s v="ADO"/>
    <d v="2019-02-28T00:00:00"/>
    <n v="22019001934"/>
    <s v="2019 06 3321 22001"/>
    <n v="97.09"/>
    <x v="251"/>
    <x v="468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4039"/>
    <s v="ADO"/>
    <d v="2019-02-28T00:00:00"/>
    <n v="22019001935"/>
    <s v="2019 06 3321 22001"/>
    <n v="180"/>
    <x v="252"/>
    <x v="469"/>
    <s v="24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4045"/>
    <s v="ADO"/>
    <d v="2019-02-28T00:00:00"/>
    <n v="22019001970"/>
    <s v="2019 06 2315 213"/>
    <n v="108.9"/>
    <x v="27"/>
    <x v="470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1"/>
    <s v="213"/>
  </r>
  <r>
    <n v="220190004046"/>
    <s v="ADO"/>
    <d v="2019-02-28T00:00:00"/>
    <n v="22019001972"/>
    <s v="2019 06 2315 22613"/>
    <n v="725.25"/>
    <x v="22"/>
    <x v="471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8000"/>
    <s v="ADO"/>
    <d v="2019-03-27T00:00:00"/>
    <n v="22019000786"/>
    <s v="2019 08 1321 214"/>
    <n v="223.17"/>
    <x v="247"/>
    <x v="472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4078"/>
    <s v="ADO"/>
    <d v="2019-02-28T00:00:00"/>
    <n v="22019002034"/>
    <s v="2019 06 3321 212"/>
    <n v="48.97"/>
    <x v="253"/>
    <x v="473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1"/>
    <s v="212"/>
  </r>
  <r>
    <n v="220190005367"/>
    <s v="ADO"/>
    <d v="2019-03-13T00:00:00"/>
    <n v="22019001580"/>
    <s v="2019 06 3321 212"/>
    <n v="220.05"/>
    <x v="4"/>
    <x v="474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4079"/>
    <s v="ADO"/>
    <d v="2019-02-28T00:00:00"/>
    <n v="22019002035"/>
    <s v="2019 06 3321 212"/>
    <n v="9.86"/>
    <x v="253"/>
    <x v="47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1"/>
    <s v="212"/>
  </r>
  <r>
    <n v="220190004080"/>
    <s v="ADO"/>
    <d v="2019-02-28T00:00:00"/>
    <n v="22019002036"/>
    <s v="2019 06 3321 22001"/>
    <n v="264.01"/>
    <x v="254"/>
    <x v="476"/>
    <s v="240"/>
    <s v="MALAGA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4082"/>
    <s v="ADO"/>
    <d v="2019-02-28T00:00:00"/>
    <n v="22019002037"/>
    <s v="2019 06 2315 22613"/>
    <n v="229.9"/>
    <x v="159"/>
    <x v="477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5369"/>
    <s v="ADO"/>
    <d v="2019-03-13T00:00:00"/>
    <n v="22019001548"/>
    <s v="2019 10 2312 212"/>
    <n v="216.88"/>
    <x v="3"/>
    <x v="478"/>
    <s v="250"/>
    <s v="BARCELONA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1169"/>
    <s v="ADO"/>
    <d v="2019-02-08T00:00:00"/>
    <n v="22019000786"/>
    <s v="2019 08 1321 214"/>
    <n v="216.13"/>
    <x v="247"/>
    <x v="479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4092"/>
    <s v="ADO"/>
    <d v="2019-02-28T00:00:00"/>
    <n v="22019002101"/>
    <s v="2019 08 1321 213"/>
    <n v="54"/>
    <x v="214"/>
    <x v="480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3899"/>
    <s v="ADO"/>
    <d v="2019-02-27T00:00:00"/>
    <n v="22019000781"/>
    <s v="2019 07 1711 214"/>
    <n v="212.62"/>
    <x v="204"/>
    <x v="481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5455"/>
    <s v="ADO"/>
    <d v="2019-03-13T00:00:00"/>
    <n v="22019001610"/>
    <s v="2019 03 9241 212"/>
    <n v="212.23"/>
    <x v="5"/>
    <x v="482"/>
    <s v="250"/>
    <s v="LEON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4093"/>
    <s v="ADO"/>
    <d v="2019-02-28T00:00:00"/>
    <n v="22019002102"/>
    <s v="2019 08 1321 22199"/>
    <n v="110.88"/>
    <x v="92"/>
    <x v="483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4097"/>
    <s v="ADO"/>
    <d v="2019-02-28T00:00:00"/>
    <n v="22019002111"/>
    <s v="2019 08 1321 213"/>
    <n v="233.29"/>
    <x v="42"/>
    <x v="484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6323"/>
    <s v="ADO"/>
    <d v="2019-03-19T00:00:00"/>
    <n v="22019000786"/>
    <s v="2019 08 1321 214"/>
    <n v="210.85"/>
    <x v="247"/>
    <x v="485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826"/>
    <s v="ADO"/>
    <d v="2019-03-27T00:00:00"/>
    <n v="22019001559"/>
    <s v="2019 10 2311 212"/>
    <n v="80.42"/>
    <x v="14"/>
    <x v="486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4519"/>
    <s v="ADO"/>
    <d v="2019-03-06T00:00:00"/>
    <n v="22019001792"/>
    <s v="2019 01 9206 213"/>
    <n v="3773.26"/>
    <x v="255"/>
    <x v="487"/>
    <s v="240"/>
    <s v="MADRID"/>
    <x v="0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1"/>
    <s v="213"/>
  </r>
  <r>
    <n v="220190006435"/>
    <s v="ADO"/>
    <d v="2019-03-19T00:00:00"/>
    <n v="22019000802"/>
    <s v="2019 07 1711 22199"/>
    <n v="208.6"/>
    <x v="199"/>
    <x v="488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4521"/>
    <s v="ADO"/>
    <d v="2019-03-06T00:00:00"/>
    <n v="22019001914"/>
    <s v="2019 03 9204 213"/>
    <n v="637.97"/>
    <x v="256"/>
    <x v="489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04"/>
    <s v="9204. Tecnologías de la información y comunicación"/>
    <s v="21"/>
    <s v="213"/>
  </r>
  <r>
    <n v="220190006336"/>
    <s v="ADO"/>
    <d v="2019-03-19T00:00:00"/>
    <n v="22019001566"/>
    <s v="2019 08 1321 214"/>
    <n v="207.36"/>
    <x v="211"/>
    <x v="49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507"/>
    <s v="ADO"/>
    <d v="2019-02-19T00:00:00"/>
    <n v="22019001376"/>
    <s v="2019 07 1621 22199"/>
    <n v="206.62"/>
    <x v="235"/>
    <x v="49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5394"/>
    <s v="ADO"/>
    <d v="2019-03-13T00:00:00"/>
    <n v="22019002283"/>
    <s v="2019 06 2315 22613"/>
    <n v="205.7"/>
    <x v="257"/>
    <x v="49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3832"/>
    <s v="ADO"/>
    <d v="2019-02-27T00:00:00"/>
    <n v="22019001610"/>
    <s v="2019 03 9241 212"/>
    <n v="205.08"/>
    <x v="5"/>
    <x v="493"/>
    <s v="250"/>
    <s v="LEON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7190"/>
    <s v="ADO"/>
    <d v="2019-03-25T00:00:00"/>
    <n v="22019001611"/>
    <s v="2019 03 9241 213"/>
    <n v="203.64"/>
    <x v="5"/>
    <x v="494"/>
    <s v="250"/>
    <s v="LEON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3818"/>
    <s v="ADO"/>
    <d v="2019-02-27T00:00:00"/>
    <n v="22019001909"/>
    <s v="2019 01 9205 22199"/>
    <n v="199.72"/>
    <x v="258"/>
    <x v="495"/>
    <s v="240"/>
    <s v="MADR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99"/>
  </r>
  <r>
    <n v="220190002878"/>
    <s v="ADO"/>
    <d v="2019-02-22T00:00:00"/>
    <n v="22019001572"/>
    <s v="2019 02 9332 212"/>
    <n v="199.47"/>
    <x v="111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4552"/>
    <s v="ADO"/>
    <d v="2019-03-06T00:00:00"/>
    <n v="22019001990"/>
    <s v="2019 07 1621 22706"/>
    <n v="74.11"/>
    <x v="259"/>
    <x v="496"/>
    <s v="240"/>
    <s v="MADRID"/>
    <x v="0"/>
    <s v="PrAbier - Procedimiento Abierto"/>
    <s v="SinC - Sin Criterio"/>
    <x v="2"/>
    <x v="0"/>
    <s v="2"/>
    <s v="2. Gastos corrientes en bienes y servicios"/>
    <s v="07"/>
    <x v="5"/>
    <s v="1621"/>
    <s v="1621. Servicio de limpieza"/>
    <s v="22"/>
    <s v="22706"/>
  </r>
  <r>
    <n v="220190002504"/>
    <s v="ADO"/>
    <d v="2019-02-19T00:00:00"/>
    <n v="22019001376"/>
    <s v="2019 07 1621 22199"/>
    <n v="199.05"/>
    <x v="151"/>
    <x v="49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4554"/>
    <s v="ADO"/>
    <d v="2019-03-06T00:00:00"/>
    <n v="22019002019"/>
    <s v="2019 03 9241 22609"/>
    <n v="400"/>
    <x v="260"/>
    <x v="498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4555"/>
    <s v="ADO"/>
    <d v="2019-03-06T00:00:00"/>
    <n v="22019002020"/>
    <s v="2019 03 9241 22609"/>
    <n v="484"/>
    <x v="261"/>
    <x v="499"/>
    <s v="240"/>
    <s v="SALAMANCA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6300"/>
    <s v="ADO"/>
    <d v="2019-03-19T00:00:00"/>
    <n v="22019000786"/>
    <s v="2019 08 1321 214"/>
    <n v="196.85"/>
    <x v="224"/>
    <x v="500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969"/>
    <s v="ADO"/>
    <d v="2019-03-27T00:00:00"/>
    <n v="22019000787"/>
    <s v="2019 02 1532 214"/>
    <n v="196.04"/>
    <x v="194"/>
    <x v="501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7114"/>
    <s v="ADO"/>
    <d v="2019-03-25T00:00:00"/>
    <n v="22019001381"/>
    <s v="2019 07 1631 22110"/>
    <n v="193.6"/>
    <x v="197"/>
    <x v="502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10"/>
  </r>
  <r>
    <n v="220190002085"/>
    <s v="ADO"/>
    <d v="2019-02-18T00:00:00"/>
    <n v="22019001572"/>
    <s v="2019 02 9332 212"/>
    <n v="191.93"/>
    <x v="151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4566"/>
    <s v="ADO"/>
    <d v="2019-03-06T00:00:00"/>
    <n v="22019002103"/>
    <s v="2019 07 1701 22699"/>
    <n v="7258.79"/>
    <x v="262"/>
    <x v="503"/>
    <s v="240"/>
    <s v="MADRID"/>
    <x v="0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2"/>
    <s v="22699"/>
  </r>
  <r>
    <n v="220190005400"/>
    <s v="ADO"/>
    <d v="2019-03-13T00:00:00"/>
    <n v="22019001939"/>
    <s v="2019 02 1532 210"/>
    <n v="188.88"/>
    <x v="151"/>
    <x v="504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0"/>
  </r>
  <r>
    <n v="220190004031"/>
    <s v="ADO"/>
    <d v="2019-02-28T00:00:00"/>
    <n v="22019001559"/>
    <s v="2019 10 2311 212"/>
    <n v="188.41"/>
    <x v="4"/>
    <x v="505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7077"/>
    <s v="ADO"/>
    <d v="2019-03-25T00:00:00"/>
    <n v="22019001576"/>
    <s v="2019 06 3232 212"/>
    <n v="187.37"/>
    <x v="176"/>
    <x v="506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4578"/>
    <s v="ADO"/>
    <d v="2019-03-06T00:00:00"/>
    <n v="22019002130"/>
    <s v="2019 01 9205 22199"/>
    <n v="470.87"/>
    <x v="263"/>
    <x v="507"/>
    <s v="24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99"/>
  </r>
  <r>
    <n v="220190004582"/>
    <s v="ADO"/>
    <d v="2019-03-06T00:00:00"/>
    <n v="22019002138"/>
    <s v="2019 03 9241 22602"/>
    <n v="136.15"/>
    <x v="22"/>
    <x v="508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3925"/>
    <s v="ADO"/>
    <d v="2019-02-27T00:00:00"/>
    <n v="22019001927"/>
    <s v="2019 02 9332 214"/>
    <n v="183.88"/>
    <x v="224"/>
    <x v="509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7144"/>
    <s v="ADO"/>
    <d v="2019-03-25T00:00:00"/>
    <n v="22019001576"/>
    <s v="2019 06 3232 212"/>
    <n v="183.53"/>
    <x v="5"/>
    <x v="510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6438"/>
    <s v="ADO"/>
    <d v="2019-03-19T00:00:00"/>
    <n v="22019000781"/>
    <s v="2019 07 1711 214"/>
    <n v="183.33"/>
    <x v="209"/>
    <x v="51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4584"/>
    <s v="ADO"/>
    <d v="2019-03-06T00:00:00"/>
    <n v="22019002140"/>
    <s v="2019 03 9241 213"/>
    <n v="1081.98"/>
    <x v="264"/>
    <x v="512"/>
    <s v="240"/>
    <s v="MADR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3"/>
  </r>
  <r>
    <n v="220190002094"/>
    <s v="ADO"/>
    <d v="2019-02-18T00:00:00"/>
    <n v="22019001572"/>
    <s v="2019 02 9332 212"/>
    <n v="180.29"/>
    <x v="151"/>
    <x v="35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4585"/>
    <s v="ADO"/>
    <d v="2019-03-06T00:00:00"/>
    <n v="22019002141"/>
    <s v="2019 03 9241 213"/>
    <n v="734.09"/>
    <x v="264"/>
    <x v="513"/>
    <s v="240"/>
    <s v="MADR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3"/>
  </r>
  <r>
    <n v="220190004586"/>
    <s v="ADO"/>
    <d v="2019-03-06T00:00:00"/>
    <n v="22019002142"/>
    <s v="2019 03 9241 213"/>
    <n v="1965.04"/>
    <x v="23"/>
    <x v="514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3"/>
  </r>
  <r>
    <n v="220190002498"/>
    <s v="ADO"/>
    <d v="2019-02-19T00:00:00"/>
    <n v="22019001376"/>
    <s v="2019 07 1621 22199"/>
    <n v="176.59"/>
    <x v="151"/>
    <x v="51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7225"/>
    <s v="ADO"/>
    <d v="2019-03-25T00:00:00"/>
    <n v="22019001610"/>
    <s v="2019 03 9241 212"/>
    <n v="174.23"/>
    <x v="152"/>
    <x v="516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4587"/>
    <s v="ADO"/>
    <d v="2019-03-06T00:00:00"/>
    <n v="22019002143"/>
    <s v="2019 03 9241 213"/>
    <n v="44.77"/>
    <x v="265"/>
    <x v="517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3"/>
  </r>
  <r>
    <n v="220190008004"/>
    <s v="ADO"/>
    <d v="2019-03-27T00:00:00"/>
    <n v="22019000786"/>
    <s v="2019 08 1321 214"/>
    <n v="172.91"/>
    <x v="247"/>
    <x v="518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4588"/>
    <s v="ADO"/>
    <d v="2019-03-06T00:00:00"/>
    <n v="22019002145"/>
    <s v="2019 03 9241 22602"/>
    <n v="136.15"/>
    <x v="22"/>
    <x v="519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5350"/>
    <s v="ADO"/>
    <d v="2019-03-13T00:00:00"/>
    <n v="22019001580"/>
    <s v="2019 06 3321 212"/>
    <n v="171.74"/>
    <x v="111"/>
    <x v="520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2535"/>
    <s v="ADO"/>
    <d v="2019-02-19T00:00:00"/>
    <n v="22019000802"/>
    <s v="2019 07 1711 22199"/>
    <n v="171.7"/>
    <x v="111"/>
    <x v="52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4792"/>
    <s v="ADO"/>
    <d v="2019-03-07T00:00:00"/>
    <n v="22019000784"/>
    <s v="2019 01 9203 214"/>
    <n v="170.08"/>
    <x v="224"/>
    <x v="522"/>
    <s v="250"/>
    <s v="VALLADOLID"/>
    <x v="0"/>
    <s v="PrAbier - Procedimiento Abierto"/>
    <s v="MultiC - MultiCriterio"/>
    <x v="1"/>
    <x v="0"/>
    <s v="2"/>
    <s v="2. Gastos corrientes en bienes y servicios"/>
    <s v="01"/>
    <x v="2"/>
    <s v="9203"/>
    <s v="9203. Unidad de régimen interior"/>
    <s v="21"/>
    <s v="214"/>
  </r>
  <r>
    <n v="220190004589"/>
    <s v="ADO"/>
    <d v="2019-03-06T00:00:00"/>
    <n v="22019002146"/>
    <s v="2019 03 9241 22602"/>
    <n v="200.96"/>
    <x v="22"/>
    <x v="523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4590"/>
    <s v="ADO"/>
    <d v="2019-03-06T00:00:00"/>
    <n v="22019002147"/>
    <s v="2019 03 9241 203"/>
    <n v="575.30999999999995"/>
    <x v="266"/>
    <x v="524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0"/>
    <s v="203"/>
  </r>
  <r>
    <n v="220190006387"/>
    <s v="ADO"/>
    <d v="2019-03-19T00:00:00"/>
    <n v="22019001552"/>
    <s v="2019 10 2412 212"/>
    <n v="78.989999999999995"/>
    <x v="14"/>
    <x v="525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412"/>
    <s v="2412. Formación para el empleo"/>
    <s v="21"/>
    <s v="212"/>
  </r>
  <r>
    <n v="220190004610"/>
    <s v="ADO"/>
    <d v="2019-03-06T00:00:00"/>
    <n v="22019002199"/>
    <s v="2019 01 9206 22799"/>
    <n v="2964.5"/>
    <x v="267"/>
    <x v="526"/>
    <s v="240"/>
    <s v="VALLADOLID"/>
    <x v="0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799"/>
  </r>
  <r>
    <n v="220190004611"/>
    <s v="ADO"/>
    <d v="2019-03-06T00:00:00"/>
    <n v="22019002204"/>
    <s v="2019 06 3232 212"/>
    <n v="1854.04"/>
    <x v="232"/>
    <x v="527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4612"/>
    <s v="ADO"/>
    <d v="2019-03-06T00:00:00"/>
    <n v="22019002205"/>
    <s v="2019 03 9241 203"/>
    <n v="95.35"/>
    <x v="266"/>
    <x v="528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0"/>
    <s v="203"/>
  </r>
  <r>
    <n v="220190001600"/>
    <s v="ADO"/>
    <d v="2019-02-13T00:00:00"/>
    <n v="22019000802"/>
    <s v="2019 07 1711 22199"/>
    <n v="162.85"/>
    <x v="87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3829"/>
    <s v="ADO"/>
    <d v="2019-02-27T00:00:00"/>
    <n v="22019001610"/>
    <s v="2019 03 9241 212"/>
    <n v="162.43"/>
    <x v="6"/>
    <x v="529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4619"/>
    <s v="ADO"/>
    <d v="2019-03-06T00:00:00"/>
    <n v="22019002220"/>
    <s v="2019 03 9241 22609"/>
    <n v="600"/>
    <x v="268"/>
    <x v="530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6386"/>
    <s v="ADO"/>
    <d v="2019-03-19T00:00:00"/>
    <n v="22019002417"/>
    <s v="2019 01 9205 22199"/>
    <n v="160.62"/>
    <x v="40"/>
    <x v="531"/>
    <s v="240"/>
    <s v="VALLADOLID"/>
    <x v="1"/>
    <s v="AdDirec - Adjudicación Directa"/>
    <s v="UniC - Único Criterio"/>
    <x v="0"/>
    <x v="0"/>
    <s v="2"/>
    <s v="2. Gastos corrientes en bienes y servicios"/>
    <s v="01"/>
    <x v="2"/>
    <s v="9205"/>
    <s v="9205. Imprenta municipal"/>
    <s v="22"/>
    <s v="22199"/>
  </r>
  <r>
    <n v="220190004621"/>
    <s v="ADO"/>
    <d v="2019-03-06T00:00:00"/>
    <n v="22019002222"/>
    <s v="2019 03 9241 22609"/>
    <n v="484"/>
    <x v="269"/>
    <x v="532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2550"/>
    <s v="ADO"/>
    <d v="2019-02-19T00:00:00"/>
    <n v="22019001375"/>
    <s v="2019 07 1621 22104"/>
    <n v="159.44"/>
    <x v="87"/>
    <x v="53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04"/>
  </r>
  <r>
    <n v="220190007216"/>
    <s v="ADO"/>
    <d v="2019-03-25T00:00:00"/>
    <n v="22019001611"/>
    <s v="2019 03 9241 213"/>
    <n v="158.91"/>
    <x v="108"/>
    <x v="534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2525"/>
    <s v="ADO"/>
    <d v="2019-02-19T00:00:00"/>
    <n v="22019001179"/>
    <s v="2019 07 1711 214"/>
    <n v="158.51"/>
    <x v="205"/>
    <x v="53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4626"/>
    <s v="ADO"/>
    <d v="2019-03-06T00:00:00"/>
    <n v="22019002229"/>
    <s v="2019 06 3261 22699"/>
    <n v="562.65"/>
    <x v="25"/>
    <x v="536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6971"/>
    <s v="ADO"/>
    <d v="2019-03-25T00:00:00"/>
    <n v="22019001576"/>
    <s v="2019 06 3232 212"/>
    <n v="157.15"/>
    <x v="5"/>
    <x v="537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2881"/>
    <s v="ADO"/>
    <d v="2019-02-22T00:00:00"/>
    <n v="22019001576"/>
    <s v="2019 06 3232 212"/>
    <n v="156.31"/>
    <x v="5"/>
    <x v="538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7222"/>
    <s v="ADO"/>
    <d v="2019-03-25T00:00:00"/>
    <n v="22019001576"/>
    <s v="2019 06 3232 212"/>
    <n v="154.65"/>
    <x v="5"/>
    <x v="539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846"/>
    <s v="ADO"/>
    <d v="2019-02-27T00:00:00"/>
    <n v="22019001585"/>
    <s v="2019 08 1361 22199"/>
    <n v="154.18"/>
    <x v="111"/>
    <x v="54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3810"/>
    <s v="ADO"/>
    <d v="2019-02-27T00:00:00"/>
    <n v="22019001585"/>
    <s v="2019 08 1361 22199"/>
    <n v="153.82"/>
    <x v="4"/>
    <x v="541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4796"/>
    <s v="ADO"/>
    <d v="2019-03-07T00:00:00"/>
    <n v="22019002108"/>
    <s v="2019 04 2411 22799"/>
    <n v="7260"/>
    <x v="270"/>
    <x v="542"/>
    <s v="240"/>
    <s v="VALLADOLID"/>
    <x v="0"/>
    <s v="PrAbier - Procedimiento Abierto"/>
    <s v="SinC - Sin Criterio"/>
    <x v="1"/>
    <x v="0"/>
    <s v="2"/>
    <s v="2. Gastos corrientes en bienes y servicios"/>
    <s v="04"/>
    <x v="8"/>
    <s v="2411"/>
    <s v="2411. Agencia de innovación y desarrollo económico"/>
    <s v="22"/>
    <s v="22799"/>
  </r>
  <r>
    <n v="220190006390"/>
    <s v="ADO"/>
    <d v="2019-03-19T00:00:00"/>
    <n v="22019000802"/>
    <s v="2019 07 1711 22199"/>
    <n v="149.97"/>
    <x v="4"/>
    <x v="54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4819"/>
    <s v="ADO"/>
    <d v="2019-03-07T00:00:00"/>
    <n v="22019002258"/>
    <s v="2019 03 9241 22700"/>
    <n v="648.61"/>
    <x v="221"/>
    <x v="544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700"/>
  </r>
  <r>
    <n v="220190002084"/>
    <s v="ADO"/>
    <d v="2019-02-18T00:00:00"/>
    <n v="22019001572"/>
    <s v="2019 02 9332 212"/>
    <n v="145.35"/>
    <x v="229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1599"/>
    <s v="ADO"/>
    <d v="2019-02-13T00:00:00"/>
    <n v="22019000781"/>
    <s v="2019 07 1711 214"/>
    <n v="145.21"/>
    <x v="204"/>
    <x v="481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7218"/>
    <s v="ADO"/>
    <d v="2019-03-25T00:00:00"/>
    <n v="22019001577"/>
    <s v="2019 06 3231 212"/>
    <n v="145.19999999999999"/>
    <x v="176"/>
    <x v="506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2487"/>
    <s v="ADO"/>
    <d v="2019-02-19T00:00:00"/>
    <n v="22019001376"/>
    <s v="2019 07 1621 22199"/>
    <n v="144.96"/>
    <x v="4"/>
    <x v="54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6345"/>
    <s v="ADO"/>
    <d v="2019-03-19T00:00:00"/>
    <n v="22019001850"/>
    <s v="2019 07 3111 22199"/>
    <n v="59.24"/>
    <x v="14"/>
    <x v="54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3111"/>
    <s v="3111. Protección de la salubridad pública"/>
    <s v="22"/>
    <s v="22199"/>
  </r>
  <r>
    <n v="220190004579"/>
    <s v="ADO"/>
    <d v="2019-03-06T00:00:00"/>
    <n v="22019002131"/>
    <s v="2019 01 9205 22199"/>
    <n v="144.16999999999999"/>
    <x v="258"/>
    <x v="547"/>
    <s v="240"/>
    <s v="MADR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2"/>
    <s v="22199"/>
  </r>
  <r>
    <n v="220190003874"/>
    <s v="ADO"/>
    <d v="2019-02-27T00:00:00"/>
    <n v="22019002014"/>
    <s v="2019 08 1341 22100"/>
    <n v="142.19"/>
    <x v="271"/>
    <x v="548"/>
    <s v="240"/>
    <s v="VALLADOLID"/>
    <x v="1"/>
    <s v="PrAbier - Procedimiento Abierto"/>
    <s v="MultiC - MultiCriterio"/>
    <x v="2"/>
    <x v="0"/>
    <s v="2"/>
    <s v="2. Gastos corrientes en bienes y servicios"/>
    <s v="08"/>
    <x v="7"/>
    <s v="1341"/>
    <s v="1341. Movilidad"/>
    <s v="22"/>
    <s v="22100"/>
  </r>
  <r>
    <n v="220190004791"/>
    <s v="ADO"/>
    <d v="2019-03-07T00:00:00"/>
    <n v="22019000784"/>
    <s v="2019 01 9203 214"/>
    <n v="141.80000000000001"/>
    <x v="224"/>
    <x v="549"/>
    <s v="250"/>
    <s v="VALLADOLID"/>
    <x v="0"/>
    <s v="PrAbier - Procedimiento Abierto"/>
    <s v="MultiC - MultiCriterio"/>
    <x v="1"/>
    <x v="0"/>
    <s v="2"/>
    <s v="2. Gastos corrientes en bienes y servicios"/>
    <s v="01"/>
    <x v="2"/>
    <s v="9203"/>
    <s v="9203. Unidad de régimen interior"/>
    <s v="21"/>
    <s v="214"/>
  </r>
  <r>
    <n v="220190003845"/>
    <s v="ADO"/>
    <d v="2019-02-27T00:00:00"/>
    <n v="22019001585"/>
    <s v="2019 08 1361 22199"/>
    <n v="138.69"/>
    <x v="235"/>
    <x v="55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7995"/>
    <s v="ADO"/>
    <d v="2019-03-27T00:00:00"/>
    <n v="22019001572"/>
    <s v="2019 02 9332 212"/>
    <n v="136.43"/>
    <x v="152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093"/>
    <s v="ADO"/>
    <d v="2019-03-25T00:00:00"/>
    <n v="22019001376"/>
    <s v="2019 07 1621 22199"/>
    <n v="133.63999999999999"/>
    <x v="3"/>
    <x v="551"/>
    <s v="250"/>
    <s v="BARCELONA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5351"/>
    <s v="ADO"/>
    <d v="2019-03-13T00:00:00"/>
    <n v="22019002137"/>
    <s v="2019 06 3321 212"/>
    <n v="32.67"/>
    <x v="240"/>
    <x v="55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1"/>
    <s v="212"/>
  </r>
  <r>
    <n v="220190001151"/>
    <s v="ADO"/>
    <d v="2019-02-08T00:00:00"/>
    <n v="22019000786"/>
    <s v="2019 08 1321 214"/>
    <n v="131.41"/>
    <x v="247"/>
    <x v="553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856"/>
    <s v="ADO"/>
    <d v="2019-02-22T00:00:00"/>
    <n v="22019001567"/>
    <s v="2019 08 1321 22199"/>
    <n v="131.12"/>
    <x v="235"/>
    <x v="554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4524"/>
    <s v="ADO"/>
    <d v="2019-03-06T00:00:00"/>
    <n v="22019001548"/>
    <s v="2019 10 2312 212"/>
    <n v="129.52000000000001"/>
    <x v="5"/>
    <x v="555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4525"/>
    <s v="ADO"/>
    <d v="2019-03-06T00:00:00"/>
    <n v="22019001548"/>
    <s v="2019 10 2312 212"/>
    <n v="129.22999999999999"/>
    <x v="4"/>
    <x v="556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5381"/>
    <s v="ADO"/>
    <d v="2019-03-13T00:00:00"/>
    <n v="22019002251"/>
    <s v="2019 06 3261 22699"/>
    <n v="55.01"/>
    <x v="22"/>
    <x v="557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5383"/>
    <s v="ADO"/>
    <d v="2019-03-13T00:00:00"/>
    <n v="22019002255"/>
    <s v="2019 06 3261 22699"/>
    <n v="115"/>
    <x v="103"/>
    <x v="558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3897"/>
    <s v="ADO"/>
    <d v="2019-02-27T00:00:00"/>
    <n v="22019001185"/>
    <s v="2019 07 1711 213"/>
    <n v="127.05"/>
    <x v="208"/>
    <x v="268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6441"/>
    <s v="ADO"/>
    <d v="2019-03-19T00:00:00"/>
    <n v="22019001185"/>
    <s v="2019 07 1711 213"/>
    <n v="127.05"/>
    <x v="208"/>
    <x v="268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3"/>
  </r>
  <r>
    <n v="220190005396"/>
    <s v="ADO"/>
    <d v="2019-03-13T00:00:00"/>
    <n v="22019002286"/>
    <s v="2019 06 2315 213"/>
    <n v="60.5"/>
    <x v="130"/>
    <x v="559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1"/>
    <s v="213"/>
  </r>
  <r>
    <n v="220190005368"/>
    <s v="ADO"/>
    <d v="2019-03-13T00:00:00"/>
    <n v="22019001548"/>
    <s v="2019 10 2312 212"/>
    <n v="125.44"/>
    <x v="111"/>
    <x v="560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184"/>
    <s v="ADO"/>
    <d v="2019-03-25T00:00:00"/>
    <n v="22019001572"/>
    <s v="2019 02 9332 212"/>
    <n v="125.4"/>
    <x v="203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052"/>
    <s v="ADO"/>
    <d v="2019-03-25T00:00:00"/>
    <n v="22019001580"/>
    <s v="2019 06 3321 212"/>
    <n v="59.24"/>
    <x v="14"/>
    <x v="561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4563"/>
    <s v="ADO"/>
    <d v="2019-03-06T00:00:00"/>
    <n v="22019001548"/>
    <s v="2019 10 2312 212"/>
    <n v="121.21"/>
    <x v="5"/>
    <x v="562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4077"/>
    <s v="ADO"/>
    <d v="2019-02-28T00:00:00"/>
    <n v="22019002033"/>
    <s v="2019 06 3321 22001"/>
    <n v="120.02"/>
    <x v="272"/>
    <x v="563"/>
    <s v="240"/>
    <s v="SANTANDER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1604"/>
    <s v="ADO"/>
    <d v="2019-02-13T00:00:00"/>
    <n v="22019000802"/>
    <s v="2019 07 1711 22199"/>
    <n v="45.65"/>
    <x v="14"/>
    <x v="564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6227"/>
    <s v="ADO"/>
    <d v="2019-03-19T00:00:00"/>
    <n v="22019001559"/>
    <s v="2019 10 2311 212"/>
    <n v="119.25"/>
    <x v="152"/>
    <x v="565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5428"/>
    <s v="ADO"/>
    <d v="2019-03-13T00:00:00"/>
    <n v="22019000787"/>
    <s v="2019 02 1532 214"/>
    <n v="117.68"/>
    <x v="185"/>
    <x v="566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3922"/>
    <s v="ADO"/>
    <d v="2019-02-27T00:00:00"/>
    <n v="22019001927"/>
    <s v="2019 02 9332 214"/>
    <n v="116.54"/>
    <x v="224"/>
    <x v="567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6362"/>
    <s v="ADO"/>
    <d v="2019-03-19T00:00:00"/>
    <n v="22019001547"/>
    <s v="2019 10 2312 212"/>
    <n v="115.28"/>
    <x v="3"/>
    <x v="568"/>
    <s v="250"/>
    <s v="BARCELONA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3926"/>
    <s v="ADO"/>
    <d v="2019-02-27T00:00:00"/>
    <n v="22019001927"/>
    <s v="2019 02 9332 214"/>
    <n v="115.07"/>
    <x v="224"/>
    <x v="569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2720"/>
    <s v="ADO"/>
    <d v="2019-02-22T00:00:00"/>
    <n v="22019000786"/>
    <s v="2019 08 1321 214"/>
    <n v="114.95"/>
    <x v="16"/>
    <x v="570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994"/>
    <s v="ADO"/>
    <d v="2019-03-27T00:00:00"/>
    <n v="22019001572"/>
    <s v="2019 02 9332 212"/>
    <n v="114.04"/>
    <x v="5"/>
    <x v="362"/>
    <s v="250"/>
    <s v="LEON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5424"/>
    <s v="ADO"/>
    <d v="2019-03-13T00:00:00"/>
    <n v="22019002312"/>
    <s v="2019 06 2315 22613"/>
    <n v="181.5"/>
    <x v="273"/>
    <x v="571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4595"/>
    <s v="ADO"/>
    <d v="2019-03-06T00:00:00"/>
    <n v="22019002160"/>
    <s v="2019 06 3231 212"/>
    <n v="111.27"/>
    <x v="222"/>
    <x v="57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2"/>
  </r>
  <r>
    <n v="220190005484"/>
    <s v="ADO"/>
    <d v="2019-03-13T00:00:00"/>
    <n v="22019002372"/>
    <s v="2019 03 9241 213"/>
    <n v="44.79"/>
    <x v="155"/>
    <x v="573"/>
    <s v="240"/>
    <s v="BARCELONA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3"/>
  </r>
  <r>
    <n v="220190006361"/>
    <s v="ADO"/>
    <d v="2019-03-19T00:00:00"/>
    <n v="22019001567"/>
    <s v="2019 08 1321 22199"/>
    <n v="110.45"/>
    <x v="3"/>
    <x v="574"/>
    <s v="250"/>
    <s v="BARCELONA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1595"/>
    <s v="ADO"/>
    <d v="2019-02-13T00:00:00"/>
    <n v="22019000802"/>
    <s v="2019 07 1711 22199"/>
    <n v="108.66"/>
    <x v="151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2048"/>
    <s v="ADO"/>
    <d v="2019-02-18T00:00:00"/>
    <n v="22019000786"/>
    <s v="2019 08 1321 214"/>
    <n v="104.06"/>
    <x v="224"/>
    <x v="575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1601"/>
    <s v="ADO"/>
    <d v="2019-02-13T00:00:00"/>
    <n v="22019000802"/>
    <s v="2019 07 1711 22199"/>
    <n v="103.06"/>
    <x v="274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6298"/>
    <s v="ADO"/>
    <d v="2019-03-19T00:00:00"/>
    <n v="22019002341"/>
    <s v="2019 08 1321 22706"/>
    <n v="2735.53"/>
    <x v="275"/>
    <x v="576"/>
    <s v="240"/>
    <s v="MADR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706"/>
  </r>
  <r>
    <n v="220190006299"/>
    <s v="ADO"/>
    <d v="2019-03-19T00:00:00"/>
    <n v="22019002342"/>
    <s v="2019 08 1321 22699"/>
    <n v="131.94999999999999"/>
    <x v="276"/>
    <x v="577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4629"/>
    <s v="ADO"/>
    <d v="2019-03-06T00:00:00"/>
    <n v="22019001577"/>
    <s v="2019 06 3231 212"/>
    <n v="95.35"/>
    <x v="5"/>
    <x v="578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5386"/>
    <s v="ADO"/>
    <d v="2019-03-13T00:00:00"/>
    <n v="22019001576"/>
    <s v="2019 06 3232 212"/>
    <n v="94.84"/>
    <x v="108"/>
    <x v="579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4564"/>
    <s v="ADO"/>
    <d v="2019-03-06T00:00:00"/>
    <n v="22019001547"/>
    <s v="2019 10 2312 212"/>
    <n v="93.13"/>
    <x v="152"/>
    <x v="580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4086"/>
    <s v="ADO"/>
    <d v="2019-02-28T00:00:00"/>
    <n v="22019001580"/>
    <s v="2019 06 3321 212"/>
    <n v="92.61"/>
    <x v="4"/>
    <x v="581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2124"/>
    <s v="ADO"/>
    <d v="2019-02-18T00:00:00"/>
    <n v="22019001567"/>
    <s v="2019 08 1321 22199"/>
    <n v="91.51"/>
    <x v="4"/>
    <x v="582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6319"/>
    <s v="ADO"/>
    <d v="2019-03-19T00:00:00"/>
    <n v="22019002358"/>
    <s v="2019 08 1321 22699"/>
    <n v="102.95"/>
    <x v="104"/>
    <x v="583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6320"/>
    <s v="ADO"/>
    <d v="2019-03-19T00:00:00"/>
    <n v="22019002359"/>
    <s v="2019 08 1321 22699"/>
    <n v="102.95"/>
    <x v="104"/>
    <x v="584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2121"/>
    <s v="ADO"/>
    <d v="2019-02-18T00:00:00"/>
    <n v="22019001566"/>
    <s v="2019 08 1321 214"/>
    <n v="89.78"/>
    <x v="177"/>
    <x v="585"/>
    <s v="250"/>
    <s v="PALENCIA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495"/>
    <s v="ADO"/>
    <d v="2019-02-19T00:00:00"/>
    <n v="22019001376"/>
    <s v="2019 07 1621 22199"/>
    <n v="89.66"/>
    <x v="70"/>
    <x v="58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1170"/>
    <s v="ADO"/>
    <d v="2019-02-08T00:00:00"/>
    <n v="22019000786"/>
    <s v="2019 08 1321 214"/>
    <n v="89.65"/>
    <x v="247"/>
    <x v="587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4565"/>
    <s v="ADO"/>
    <d v="2019-03-06T00:00:00"/>
    <n v="22019001548"/>
    <s v="2019 10 2312 212"/>
    <n v="87.64"/>
    <x v="152"/>
    <x v="588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817"/>
    <s v="ADO"/>
    <d v="2019-03-27T00:00:00"/>
    <n v="22019001559"/>
    <s v="2019 10 2311 212"/>
    <n v="85.38"/>
    <x v="108"/>
    <x v="589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2707"/>
    <s v="ADO"/>
    <d v="2019-02-22T00:00:00"/>
    <n v="22019000781"/>
    <s v="2019 07 1711 214"/>
    <n v="85.21"/>
    <x v="185"/>
    <x v="590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6404"/>
    <s v="ADO"/>
    <d v="2019-03-19T00:00:00"/>
    <n v="22019000802"/>
    <s v="2019 07 1711 22199"/>
    <n v="84.02"/>
    <x v="4"/>
    <x v="54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1594"/>
    <s v="ADO"/>
    <d v="2019-02-13T00:00:00"/>
    <n v="22019000802"/>
    <s v="2019 07 1711 22199"/>
    <n v="82.07"/>
    <x v="152"/>
    <x v="59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3844"/>
    <s v="ADO"/>
    <d v="2019-02-27T00:00:00"/>
    <n v="22019001585"/>
    <s v="2019 08 1361 22199"/>
    <n v="14.98"/>
    <x v="14"/>
    <x v="592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6964"/>
    <s v="ADO"/>
    <d v="2019-03-25T00:00:00"/>
    <n v="22019001585"/>
    <s v="2019 08 1361 22199"/>
    <n v="80.11"/>
    <x v="193"/>
    <x v="593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7098"/>
    <s v="ADO"/>
    <d v="2019-03-25T00:00:00"/>
    <n v="22019001376"/>
    <s v="2019 07 1621 22199"/>
    <n v="79.61"/>
    <x v="235"/>
    <x v="44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7187"/>
    <s v="ADO"/>
    <d v="2019-03-25T00:00:00"/>
    <n v="22019001572"/>
    <s v="2019 02 9332 212"/>
    <n v="12.66"/>
    <x v="14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128"/>
    <s v="ADO"/>
    <d v="2019-03-25T00:00:00"/>
    <n v="22019001927"/>
    <s v="2019 02 9332 214"/>
    <n v="78.05"/>
    <x v="224"/>
    <x v="594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2131"/>
    <s v="ADO"/>
    <d v="2019-02-18T00:00:00"/>
    <n v="22019000786"/>
    <s v="2019 08 1321 214"/>
    <n v="78"/>
    <x v="247"/>
    <x v="595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5456"/>
    <s v="ADO"/>
    <d v="2019-03-13T00:00:00"/>
    <n v="22019001611"/>
    <s v="2019 03 9241 213"/>
    <n v="77.92"/>
    <x v="193"/>
    <x v="596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2086"/>
    <s v="ADO"/>
    <d v="2019-02-18T00:00:00"/>
    <n v="22019001572"/>
    <s v="2019 02 9332 212"/>
    <n v="77.84"/>
    <x v="151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6378"/>
    <s v="ADO"/>
    <d v="2019-03-19T00:00:00"/>
    <n v="22019002412"/>
    <s v="2019 03 2314 22609"/>
    <n v="575"/>
    <x v="277"/>
    <x v="597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09"/>
  </r>
  <r>
    <n v="220190003812"/>
    <s v="ADO"/>
    <d v="2019-02-27T00:00:00"/>
    <n v="22019000785"/>
    <s v="2019 08 1361 214"/>
    <n v="77.209999999999994"/>
    <x v="185"/>
    <x v="598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1"/>
    <s v="214"/>
  </r>
  <r>
    <n v="220190003827"/>
    <s v="ADO"/>
    <d v="2019-02-27T00:00:00"/>
    <n v="22019001610"/>
    <s v="2019 03 9241 212"/>
    <n v="76.77"/>
    <x v="176"/>
    <x v="599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4528"/>
    <s v="ADO"/>
    <d v="2019-03-06T00:00:00"/>
    <n v="22019001547"/>
    <s v="2019 10 2312 212"/>
    <n v="75.5"/>
    <x v="152"/>
    <x v="600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1172"/>
    <s v="ADO"/>
    <d v="2019-02-08T00:00:00"/>
    <n v="22019000786"/>
    <s v="2019 08 1321 214"/>
    <n v="75.02"/>
    <x v="209"/>
    <x v="601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4549"/>
    <s v="ADO"/>
    <d v="2019-03-06T00:00:00"/>
    <n v="22019001974"/>
    <s v="2019 10 2312 212"/>
    <n v="73.510000000000005"/>
    <x v="222"/>
    <x v="60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6970"/>
    <s v="ADO"/>
    <d v="2019-03-25T00:00:00"/>
    <n v="22019001580"/>
    <s v="2019 06 3321 212"/>
    <n v="72.72"/>
    <x v="4"/>
    <x v="603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7050"/>
    <s v="ADO"/>
    <d v="2019-03-25T00:00:00"/>
    <n v="22019001580"/>
    <s v="2019 06 3321 212"/>
    <n v="71.72"/>
    <x v="111"/>
    <x v="604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6226"/>
    <s v="ADO"/>
    <d v="2019-03-19T00:00:00"/>
    <n v="22019001559"/>
    <s v="2019 10 2311 212"/>
    <n v="70.86"/>
    <x v="5"/>
    <x v="605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2122"/>
    <s v="ADO"/>
    <d v="2019-02-18T00:00:00"/>
    <n v="22019001567"/>
    <s v="2019 08 1321 22199"/>
    <n v="70.540000000000006"/>
    <x v="4"/>
    <x v="606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6368"/>
    <s v="ADO"/>
    <d v="2019-03-19T00:00:00"/>
    <n v="22019001547"/>
    <s v="2019 10 2312 212"/>
    <n v="70.180000000000007"/>
    <x v="152"/>
    <x v="607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975"/>
    <s v="ADO"/>
    <d v="2019-03-27T00:00:00"/>
    <n v="22019002701"/>
    <s v="2019 03 9241 212"/>
    <n v="69.66"/>
    <x v="222"/>
    <x v="608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2"/>
  </r>
  <r>
    <n v="220190004596"/>
    <s v="ADO"/>
    <d v="2019-03-06T00:00:00"/>
    <n v="22019001576"/>
    <s v="2019 06 3232 212"/>
    <n v="69"/>
    <x v="199"/>
    <x v="609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864"/>
    <s v="ADO"/>
    <d v="2019-02-27T00:00:00"/>
    <n v="22019001576"/>
    <s v="2019 06 3232 212"/>
    <n v="68.52"/>
    <x v="203"/>
    <x v="610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6445"/>
    <s v="ADO"/>
    <d v="2019-03-19T00:00:00"/>
    <n v="22019002439"/>
    <s v="2019 08 1321 22199"/>
    <n v="159.5"/>
    <x v="278"/>
    <x v="611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6262"/>
    <s v="ADO"/>
    <d v="2019-03-19T00:00:00"/>
    <n v="22019001375"/>
    <s v="2019 07 1621 22104"/>
    <n v="67.52"/>
    <x v="70"/>
    <x v="612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04"/>
  </r>
  <r>
    <n v="220190005426"/>
    <s v="ADO"/>
    <d v="2019-03-13T00:00:00"/>
    <n v="22019000787"/>
    <s v="2019 02 1532 214"/>
    <n v="66.83"/>
    <x v="185"/>
    <x v="613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6447"/>
    <s v="ADO"/>
    <d v="2019-03-19T00:00:00"/>
    <n v="22019002440"/>
    <s v="2019 08 1321 22199"/>
    <n v="150"/>
    <x v="278"/>
    <x v="614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7143"/>
    <s v="ADO"/>
    <d v="2019-03-25T00:00:00"/>
    <n v="22019001580"/>
    <s v="2019 06 3321 212"/>
    <n v="65.91"/>
    <x v="152"/>
    <x v="615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7141"/>
    <s v="ADO"/>
    <d v="2019-03-25T00:00:00"/>
    <n v="22019001567"/>
    <s v="2019 08 1321 22199"/>
    <n v="64.819999999999993"/>
    <x v="111"/>
    <x v="616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4547"/>
    <s v="ADO"/>
    <d v="2019-03-06T00:00:00"/>
    <n v="22019001548"/>
    <s v="2019 10 2312 212"/>
    <n v="63.17"/>
    <x v="108"/>
    <x v="617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213"/>
    <s v="ADO"/>
    <d v="2019-03-25T00:00:00"/>
    <n v="22019001611"/>
    <s v="2019 03 9241 213"/>
    <n v="63.17"/>
    <x v="5"/>
    <x v="618"/>
    <s v="250"/>
    <s v="LEON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2880"/>
    <s v="ADO"/>
    <d v="2019-02-22T00:00:00"/>
    <n v="22019001576"/>
    <s v="2019 06 3232 212"/>
    <n v="63.16"/>
    <x v="111"/>
    <x v="619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815"/>
    <s v="ADO"/>
    <d v="2019-02-27T00:00:00"/>
    <n v="22019001585"/>
    <s v="2019 08 1361 22199"/>
    <n v="62.88"/>
    <x v="178"/>
    <x v="62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6397"/>
    <s v="ADO"/>
    <d v="2019-03-19T00:00:00"/>
    <n v="22019000802"/>
    <s v="2019 07 1711 22199"/>
    <n v="60.89"/>
    <x v="274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755"/>
    <s v="ADO"/>
    <d v="2019-03-27T00:00:00"/>
    <n v="22019002382"/>
    <s v="2019 04 2411 22699"/>
    <n v="198"/>
    <x v="156"/>
    <x v="621"/>
    <s v="24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7182"/>
    <s v="ADO"/>
    <d v="2019-03-25T00:00:00"/>
    <n v="22019001572"/>
    <s v="2019 02 9332 212"/>
    <n v="60.35"/>
    <x v="5"/>
    <x v="353"/>
    <s v="250"/>
    <s v="LEON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759"/>
    <s v="ADO"/>
    <d v="2019-03-27T00:00:00"/>
    <n v="22019002415"/>
    <s v="2019 06 3232 212"/>
    <n v="1814.95"/>
    <x v="1"/>
    <x v="62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7760"/>
    <s v="ADO"/>
    <d v="2019-03-27T00:00:00"/>
    <n v="22019002431"/>
    <s v="2019 06 2315 22611"/>
    <n v="2504.6999999999998"/>
    <x v="159"/>
    <x v="623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1"/>
  </r>
  <r>
    <n v="220190007761"/>
    <s v="ADO"/>
    <d v="2019-03-27T00:00:00"/>
    <n v="22019002432"/>
    <s v="2019 06 2315 22613"/>
    <n v="561.44000000000005"/>
    <x v="25"/>
    <x v="624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7191"/>
    <s v="ADO"/>
    <d v="2019-03-25T00:00:00"/>
    <n v="22019001610"/>
    <s v="2019 03 9241 212"/>
    <n v="6.51"/>
    <x v="14"/>
    <x v="625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0658"/>
    <s v="ADO"/>
    <d v="2019-02-01T00:00:00"/>
    <n v="22019000686"/>
    <s v="2019 02 9332 212"/>
    <n v="161.22"/>
    <x v="14"/>
    <x v="626"/>
    <s v="24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5423"/>
    <s v="ADO"/>
    <d v="2019-03-13T00:00:00"/>
    <n v="22019000787"/>
    <s v="2019 02 1532 214"/>
    <n v="58.82"/>
    <x v="185"/>
    <x v="627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1532"/>
    <s v="1532. Pavimentación vias públicas y otros servicios urbanísticos"/>
    <s v="21"/>
    <s v="214"/>
  </r>
  <r>
    <n v="220190001596"/>
    <s v="ADO"/>
    <d v="2019-02-13T00:00:00"/>
    <n v="22019000781"/>
    <s v="2019 07 1711 214"/>
    <n v="58.18"/>
    <x v="185"/>
    <x v="628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2097"/>
    <s v="ADO"/>
    <d v="2019-02-18T00:00:00"/>
    <n v="22019001593"/>
    <s v="2019 02 9332 214"/>
    <n v="58.01"/>
    <x v="194"/>
    <x v="629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2493"/>
    <s v="ADO"/>
    <d v="2019-02-19T00:00:00"/>
    <n v="22019001376"/>
    <s v="2019 07 1621 22199"/>
    <n v="57.93"/>
    <x v="196"/>
    <x v="36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4563"/>
    <s v="ADO"/>
    <d v="2019-03-06T00:00:00"/>
    <n v="22019001547"/>
    <s v="2019 10 2312 212"/>
    <n v="55.35"/>
    <x v="5"/>
    <x v="562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4547"/>
    <s v="ADO"/>
    <d v="2019-03-06T00:00:00"/>
    <n v="22019001547"/>
    <s v="2019 10 2312 212"/>
    <n v="55.17"/>
    <x v="108"/>
    <x v="617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3849"/>
    <s v="ADO"/>
    <d v="2019-02-27T00:00:00"/>
    <n v="22019001585"/>
    <s v="2019 08 1361 22199"/>
    <n v="54.45"/>
    <x v="23"/>
    <x v="630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4527"/>
    <s v="ADO"/>
    <d v="2019-03-06T00:00:00"/>
    <n v="22019001547"/>
    <s v="2019 10 2312 212"/>
    <n v="52.22"/>
    <x v="152"/>
    <x v="631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800"/>
    <s v="ADO"/>
    <d v="2019-03-27T00:00:00"/>
    <n v="22019002491"/>
    <s v="2019 08 1321 22199"/>
    <n v="3146"/>
    <x v="279"/>
    <x v="632"/>
    <s v="240"/>
    <s v="BARCELONA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5417"/>
    <s v="ADO"/>
    <d v="2019-03-13T00:00:00"/>
    <n v="22019001585"/>
    <s v="2019 08 1361 22199"/>
    <n v="51"/>
    <x v="4"/>
    <x v="633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7805"/>
    <s v="ADO"/>
    <d v="2019-03-27T00:00:00"/>
    <n v="22019002496"/>
    <s v="2019 08 1321 22699"/>
    <n v="22.05"/>
    <x v="41"/>
    <x v="634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6363"/>
    <s v="ADO"/>
    <d v="2019-03-19T00:00:00"/>
    <n v="22019001548"/>
    <s v="2019 10 2312 212"/>
    <n v="48.4"/>
    <x v="4"/>
    <x v="635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7807"/>
    <s v="ADO"/>
    <d v="2019-03-27T00:00:00"/>
    <n v="22019002499"/>
    <s v="2019 08 1321 22699"/>
    <n v="59.66"/>
    <x v="146"/>
    <x v="636"/>
    <s v="240"/>
    <s v="MADR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7202"/>
    <s v="ADO"/>
    <d v="2019-03-25T00:00:00"/>
    <n v="22019001572"/>
    <s v="2019 02 9332 212"/>
    <n v="48.35"/>
    <x v="193"/>
    <x v="362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2134"/>
    <s v="ADO"/>
    <d v="2019-02-18T00:00:00"/>
    <n v="22019001567"/>
    <s v="2019 08 1321 22199"/>
    <n v="48.01"/>
    <x v="111"/>
    <x v="637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7215"/>
    <s v="ADO"/>
    <d v="2019-03-25T00:00:00"/>
    <n v="22019001610"/>
    <s v="2019 03 9241 212"/>
    <n v="47.37"/>
    <x v="203"/>
    <x v="638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7992"/>
    <s v="ADO"/>
    <d v="2019-03-27T00:00:00"/>
    <n v="22019001572"/>
    <s v="2019 02 9332 212"/>
    <n v="47.02"/>
    <x v="229"/>
    <x v="35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108"/>
    <s v="ADO"/>
    <d v="2019-03-25T00:00:00"/>
    <n v="22019001585"/>
    <s v="2019 08 1361 22199"/>
    <n v="46.99"/>
    <x v="151"/>
    <x v="639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7158"/>
    <s v="ADO"/>
    <d v="2019-03-25T00:00:00"/>
    <n v="22019000786"/>
    <s v="2019 08 1321 214"/>
    <n v="46.67"/>
    <x v="247"/>
    <x v="640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6309"/>
    <s v="ADO"/>
    <d v="2019-03-19T00:00:00"/>
    <n v="22019002351"/>
    <s v="2019 07 1721 213"/>
    <n v="59.24"/>
    <x v="14"/>
    <x v="641"/>
    <s v="240"/>
    <s v="VALLADOLID"/>
    <x v="1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1"/>
    <s v="213"/>
  </r>
  <r>
    <n v="220190007808"/>
    <s v="ADO"/>
    <d v="2019-03-27T00:00:00"/>
    <n v="22019002500"/>
    <s v="2019 08 1321 22699"/>
    <n v="139.99"/>
    <x v="280"/>
    <x v="642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2690"/>
    <s v="ADO"/>
    <d v="2019-02-22T00:00:00"/>
    <n v="22019001372"/>
    <s v="2019 07 1621 212"/>
    <n v="44.98"/>
    <x v="108"/>
    <x v="64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2"/>
  </r>
  <r>
    <n v="220190002717"/>
    <s v="ADO"/>
    <d v="2019-02-22T00:00:00"/>
    <n v="22019000802"/>
    <s v="2019 07 1711 22199"/>
    <n v="44.83"/>
    <x v="87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816"/>
    <s v="ADO"/>
    <d v="2019-03-27T00:00:00"/>
    <n v="22019002511"/>
    <s v="2019 06 3232 22799"/>
    <n v="459.8"/>
    <x v="281"/>
    <x v="644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2"/>
    <s v="22799"/>
  </r>
  <r>
    <n v="220190007849"/>
    <s v="ADO"/>
    <d v="2019-03-27T00:00:00"/>
    <n v="22019002516"/>
    <s v="2019 06 3321 22199"/>
    <n v="165.02"/>
    <x v="22"/>
    <x v="64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199"/>
  </r>
  <r>
    <n v="220190007850"/>
    <s v="ADO"/>
    <d v="2019-03-27T00:00:00"/>
    <n v="22019002517"/>
    <s v="2019 06 3321 22199"/>
    <n v="78.650000000000006"/>
    <x v="25"/>
    <x v="646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199"/>
  </r>
  <r>
    <n v="220190007852"/>
    <s v="ADO"/>
    <d v="2019-03-27T00:00:00"/>
    <n v="22019002525"/>
    <s v="2019 03 9241 212"/>
    <n v="23.15"/>
    <x v="1"/>
    <x v="647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2"/>
  </r>
  <r>
    <n v="220190007853"/>
    <s v="ADO"/>
    <d v="2019-03-27T00:00:00"/>
    <n v="22019002526"/>
    <s v="2019 03 9241 203"/>
    <n v="95.35"/>
    <x v="266"/>
    <x v="648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0"/>
    <s v="203"/>
  </r>
  <r>
    <n v="220190003862"/>
    <s v="ADO"/>
    <d v="2019-02-27T00:00:00"/>
    <n v="22019001572"/>
    <s v="2019 02 9332 212"/>
    <n v="42.11"/>
    <x v="108"/>
    <x v="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854"/>
    <s v="ADO"/>
    <d v="2019-03-27T00:00:00"/>
    <n v="22019002530"/>
    <s v="2019 03 9241 22199"/>
    <n v="279"/>
    <x v="282"/>
    <x v="649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199"/>
  </r>
  <r>
    <n v="220190007855"/>
    <s v="ADO"/>
    <d v="2019-03-27T00:00:00"/>
    <n v="22019002534"/>
    <s v="2019 03 9241 213"/>
    <n v="1494.35"/>
    <x v="27"/>
    <x v="650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3"/>
  </r>
  <r>
    <n v="220190007206"/>
    <s v="ADO"/>
    <d v="2019-03-25T00:00:00"/>
    <n v="22019001576"/>
    <s v="2019 06 3232 212"/>
    <n v="41.14"/>
    <x v="235"/>
    <x v="651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7856"/>
    <s v="ADO"/>
    <d v="2019-03-27T00:00:00"/>
    <n v="22019002537"/>
    <s v="2019 03 9241 22602"/>
    <n v="653.4"/>
    <x v="141"/>
    <x v="652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7859"/>
    <s v="ADO"/>
    <d v="2019-03-27T00:00:00"/>
    <n v="22019002553"/>
    <s v="2019 06 2315 22614"/>
    <n v="145.19999999999999"/>
    <x v="283"/>
    <x v="65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4"/>
  </r>
  <r>
    <n v="220190007860"/>
    <s v="ADO"/>
    <d v="2019-03-27T00:00:00"/>
    <n v="22019002554"/>
    <s v="2019 08 1321 22199"/>
    <n v="390.23"/>
    <x v="284"/>
    <x v="654"/>
    <s v="240"/>
    <s v="VALENCIA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199"/>
  </r>
  <r>
    <n v="220190006228"/>
    <s v="ADO"/>
    <d v="2019-03-19T00:00:00"/>
    <n v="22019001559"/>
    <s v="2019 10 2311 212"/>
    <n v="39.78"/>
    <x v="152"/>
    <x v="655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6354"/>
    <s v="ADO"/>
    <d v="2019-03-19T00:00:00"/>
    <n v="22019001547"/>
    <s v="2019 10 2312 212"/>
    <n v="39.24"/>
    <x v="108"/>
    <x v="656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5403"/>
    <s v="ADO"/>
    <d v="2019-03-13T00:00:00"/>
    <n v="22019000802"/>
    <s v="2019 07 1711 22199"/>
    <n v="39.01"/>
    <x v="70"/>
    <x v="65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111"/>
    <s v="ADO"/>
    <d v="2019-03-25T00:00:00"/>
    <n v="22019001375"/>
    <s v="2019 07 1621 22104"/>
    <n v="38.97"/>
    <x v="87"/>
    <x v="658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04"/>
  </r>
  <r>
    <n v="220190006225"/>
    <s v="ADO"/>
    <d v="2019-03-19T00:00:00"/>
    <n v="22019001559"/>
    <s v="2019 10 2311 212"/>
    <n v="38.799999999999997"/>
    <x v="5"/>
    <x v="659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5419"/>
    <s v="ADO"/>
    <d v="2019-03-13T00:00:00"/>
    <n v="22019001850"/>
    <s v="2019 07 3111 22199"/>
    <n v="38.380000000000003"/>
    <x v="108"/>
    <x v="660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3111"/>
    <s v="3111. Protección de la salubridad pública"/>
    <s v="22"/>
    <s v="22199"/>
  </r>
  <r>
    <n v="220190001597"/>
    <s v="ADO"/>
    <d v="2019-02-13T00:00:00"/>
    <n v="22019000802"/>
    <s v="2019 07 1711 22199"/>
    <n v="35.15"/>
    <x v="6"/>
    <x v="66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869"/>
    <s v="ADO"/>
    <d v="2019-03-27T00:00:00"/>
    <n v="22019002562"/>
    <s v="2019 08 1321 22699"/>
    <n v="408.69"/>
    <x v="285"/>
    <x v="662"/>
    <s v="240"/>
    <s v="VALLADOLID"/>
    <x v="1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90007870"/>
    <s v="ADO"/>
    <d v="2019-03-27T00:00:00"/>
    <n v="22019002564"/>
    <s v="2019 06 2315 22799"/>
    <n v="18.149999999999999"/>
    <x v="188"/>
    <x v="66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7871"/>
    <s v="ADO"/>
    <d v="2019-03-27T00:00:00"/>
    <n v="22019002566"/>
    <s v="2019 06 2315 22613"/>
    <n v="4973.1000000000004"/>
    <x v="286"/>
    <x v="664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7874"/>
    <s v="ADO"/>
    <d v="2019-03-27T00:00:00"/>
    <n v="22019002572"/>
    <s v="2019 08 1321 214"/>
    <n v="127.95"/>
    <x v="122"/>
    <x v="665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7875"/>
    <s v="ADO"/>
    <d v="2019-03-27T00:00:00"/>
    <n v="22019002573"/>
    <s v="2019 08 1321 214"/>
    <n v="127.61"/>
    <x v="122"/>
    <x v="666"/>
    <s v="24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4"/>
  </r>
  <r>
    <n v="220190006207"/>
    <s v="ADO"/>
    <d v="2019-03-19T00:00:00"/>
    <n v="22019001559"/>
    <s v="2019 10 2311 212"/>
    <n v="33.43"/>
    <x v="111"/>
    <x v="667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7178"/>
    <s v="ADO"/>
    <d v="2019-03-25T00:00:00"/>
    <n v="22019001372"/>
    <s v="2019 07 1621 212"/>
    <n v="33.03"/>
    <x v="5"/>
    <x v="668"/>
    <s v="250"/>
    <s v="LEON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1"/>
    <s v="212"/>
  </r>
  <r>
    <n v="220190007877"/>
    <s v="ADO"/>
    <d v="2019-03-27T00:00:00"/>
    <n v="22019002575"/>
    <s v="2019 03 2314 22699"/>
    <n v="605"/>
    <x v="287"/>
    <x v="669"/>
    <s v="240"/>
    <s v="LEON"/>
    <x v="0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99"/>
  </r>
  <r>
    <n v="220190004613"/>
    <s v="ADO"/>
    <d v="2019-03-06T00:00:00"/>
    <n v="22019001572"/>
    <s v="2019 02 9332 212"/>
    <n v="31.38"/>
    <x v="4"/>
    <x v="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879"/>
    <s v="ADO"/>
    <d v="2019-03-27T00:00:00"/>
    <n v="22019002584"/>
    <s v="2019 03 2314 22699"/>
    <n v="272.7"/>
    <x v="288"/>
    <x v="670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99"/>
  </r>
  <r>
    <n v="220190003923"/>
    <s v="ADO"/>
    <d v="2019-02-27T00:00:00"/>
    <n v="22019001927"/>
    <s v="2019 02 9332 214"/>
    <n v="29.23"/>
    <x v="224"/>
    <x v="671"/>
    <s v="250"/>
    <s v="VALLADOLID"/>
    <x v="0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4"/>
  </r>
  <r>
    <n v="220190007880"/>
    <s v="ADO"/>
    <d v="2019-03-27T00:00:00"/>
    <n v="22019002585"/>
    <s v="2019 03 2314 22699"/>
    <n v="558.15"/>
    <x v="289"/>
    <x v="672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99"/>
  </r>
  <r>
    <n v="220190002532"/>
    <s v="ADO"/>
    <d v="2019-02-19T00:00:00"/>
    <n v="22019000802"/>
    <s v="2019 07 1711 22199"/>
    <n v="28.8"/>
    <x v="111"/>
    <x v="673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884"/>
    <s v="ADO"/>
    <d v="2019-03-27T00:00:00"/>
    <n v="22019002586"/>
    <s v="2019 03 2314 22699"/>
    <n v="233.53"/>
    <x v="290"/>
    <x v="674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99"/>
  </r>
  <r>
    <n v="220190007889"/>
    <s v="ADO"/>
    <d v="2019-03-27T00:00:00"/>
    <n v="22019002588"/>
    <s v="2019 03 2314 22699"/>
    <n v="148.24"/>
    <x v="291"/>
    <x v="675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99"/>
  </r>
  <r>
    <n v="220190006401"/>
    <s v="ADO"/>
    <d v="2019-03-19T00:00:00"/>
    <n v="22019000802"/>
    <s v="2019 07 1711 22199"/>
    <n v="27.35"/>
    <x v="108"/>
    <x v="46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891"/>
    <s v="ADO"/>
    <d v="2019-03-27T00:00:00"/>
    <n v="22019002590"/>
    <s v="2019 03 9241 22609"/>
    <n v="440"/>
    <x v="292"/>
    <x v="676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7116"/>
    <s v="ADO"/>
    <d v="2019-03-25T00:00:00"/>
    <n v="22019001382"/>
    <s v="2019 07 1631 22199"/>
    <n v="26.66"/>
    <x v="229"/>
    <x v="677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99"/>
  </r>
  <r>
    <n v="220190007106"/>
    <s v="ADO"/>
    <d v="2019-03-25T00:00:00"/>
    <n v="22019001585"/>
    <s v="2019 08 1361 22199"/>
    <n v="24.77"/>
    <x v="235"/>
    <x v="678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1186"/>
    <s v="ADO"/>
    <d v="2019-02-08T00:00:00"/>
    <n v="22019001179"/>
    <s v="2019 07 1711 214"/>
    <n v="24.31"/>
    <x v="205"/>
    <x v="679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2488"/>
    <s v="ADO"/>
    <d v="2019-02-19T00:00:00"/>
    <n v="22019000781"/>
    <s v="2019 07 1711 214"/>
    <n v="23.9"/>
    <x v="185"/>
    <x v="680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7051"/>
    <s v="ADO"/>
    <d v="2019-03-25T00:00:00"/>
    <n v="22019001580"/>
    <s v="2019 06 3321 212"/>
    <n v="23.6"/>
    <x v="151"/>
    <x v="681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321"/>
    <s v="3321. Bibliotecas públicas"/>
    <s v="21"/>
    <s v="212"/>
  </r>
  <r>
    <n v="220190007220"/>
    <s v="ADO"/>
    <d v="2019-03-25T00:00:00"/>
    <n v="22019001577"/>
    <s v="2019 06 3231 212"/>
    <n v="23.16"/>
    <x v="111"/>
    <x v="682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7916"/>
    <s v="ADO"/>
    <d v="2019-03-27T00:00:00"/>
    <n v="22019002625"/>
    <s v="2019 06 3261 22699"/>
    <n v="508.2"/>
    <x v="293"/>
    <x v="68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7922"/>
    <s v="ADO"/>
    <d v="2019-03-27T00:00:00"/>
    <n v="22019002636"/>
    <s v="2019 06 2315 22613"/>
    <n v="196.01"/>
    <x v="103"/>
    <x v="684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7923"/>
    <s v="ADO"/>
    <d v="2019-03-27T00:00:00"/>
    <n v="22019002637"/>
    <s v="2019 06 2315 22613"/>
    <n v="43.5"/>
    <x v="103"/>
    <x v="685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3882"/>
    <s v="ADO"/>
    <d v="2019-02-27T00:00:00"/>
    <n v="22019001577"/>
    <s v="2019 06 3231 212"/>
    <n v="22.12"/>
    <x v="111"/>
    <x v="686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7924"/>
    <s v="ADO"/>
    <d v="2019-03-27T00:00:00"/>
    <n v="22019002638"/>
    <s v="2019 06 2315 22613"/>
    <n v="221.25"/>
    <x v="103"/>
    <x v="687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2542"/>
    <s v="ADO"/>
    <d v="2019-02-19T00:00:00"/>
    <n v="22019001376"/>
    <s v="2019 07 1621 22199"/>
    <n v="21.97"/>
    <x v="5"/>
    <x v="688"/>
    <s v="250"/>
    <s v="LEON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7926"/>
    <s v="ADO"/>
    <d v="2019-03-27T00:00:00"/>
    <n v="22019002640"/>
    <s v="2019 06 2315 22613"/>
    <n v="600"/>
    <x v="294"/>
    <x v="689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6274"/>
    <s v="ADO"/>
    <d v="2019-03-19T00:00:00"/>
    <n v="22019001559"/>
    <s v="2019 10 2311 212"/>
    <n v="21.5"/>
    <x v="4"/>
    <x v="690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6322"/>
    <s v="ADO"/>
    <d v="2019-03-19T00:00:00"/>
    <n v="22019000786"/>
    <s v="2019 08 1321 214"/>
    <n v="21.3"/>
    <x v="247"/>
    <x v="691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6434"/>
    <s v="ADO"/>
    <d v="2019-03-19T00:00:00"/>
    <n v="22019000786"/>
    <s v="2019 08 1321 214"/>
    <n v="21.3"/>
    <x v="247"/>
    <x v="692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6440"/>
    <s v="ADO"/>
    <d v="2019-03-19T00:00:00"/>
    <n v="22019000786"/>
    <s v="2019 08 1321 214"/>
    <n v="21.3"/>
    <x v="247"/>
    <x v="693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6446"/>
    <s v="ADO"/>
    <d v="2019-03-19T00:00:00"/>
    <n v="22019000786"/>
    <s v="2019 08 1321 214"/>
    <n v="21.3"/>
    <x v="247"/>
    <x v="694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157"/>
    <s v="ADO"/>
    <d v="2019-03-25T00:00:00"/>
    <n v="22019000786"/>
    <s v="2019 08 1321 214"/>
    <n v="21.3"/>
    <x v="247"/>
    <x v="695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8001"/>
    <s v="ADO"/>
    <d v="2019-03-27T00:00:00"/>
    <n v="22019000786"/>
    <s v="2019 08 1321 214"/>
    <n v="21.3"/>
    <x v="247"/>
    <x v="696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8002"/>
    <s v="ADO"/>
    <d v="2019-03-27T00:00:00"/>
    <n v="22019000786"/>
    <s v="2019 08 1321 214"/>
    <n v="21.3"/>
    <x v="247"/>
    <x v="697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8003"/>
    <s v="ADO"/>
    <d v="2019-03-27T00:00:00"/>
    <n v="22019000786"/>
    <s v="2019 08 1321 214"/>
    <n v="21.3"/>
    <x v="247"/>
    <x v="698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7217"/>
    <s v="ADO"/>
    <d v="2019-03-25T00:00:00"/>
    <n v="22019001577"/>
    <s v="2019 06 3231 212"/>
    <n v="21.15"/>
    <x v="111"/>
    <x v="699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2882"/>
    <s v="ADO"/>
    <d v="2019-02-22T00:00:00"/>
    <n v="22019001576"/>
    <s v="2019 06 3232 212"/>
    <n v="20.45"/>
    <x v="151"/>
    <x v="700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5459"/>
    <s v="ADO"/>
    <d v="2019-03-13T00:00:00"/>
    <n v="22019001610"/>
    <s v="2019 03 9241 212"/>
    <n v="20.03"/>
    <x v="295"/>
    <x v="701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7928"/>
    <s v="ADO"/>
    <d v="2019-03-27T00:00:00"/>
    <n v="22019002644"/>
    <s v="2019 06 2315 22613"/>
    <n v="1690"/>
    <x v="296"/>
    <x v="702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7929"/>
    <s v="ADO"/>
    <d v="2019-03-27T00:00:00"/>
    <n v="22019002646"/>
    <s v="2019 06 2315 22613"/>
    <n v="508.2"/>
    <x v="296"/>
    <x v="703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3"/>
  </r>
  <r>
    <n v="220190003886"/>
    <s v="ADO"/>
    <d v="2019-02-27T00:00:00"/>
    <n v="22019001850"/>
    <s v="2019 07 3111 22199"/>
    <n v="19.82"/>
    <x v="108"/>
    <x v="704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3111"/>
    <s v="3111. Protección de la salubridad pública"/>
    <s v="22"/>
    <s v="22199"/>
  </r>
  <r>
    <n v="220190003847"/>
    <s v="ADO"/>
    <d v="2019-02-27T00:00:00"/>
    <n v="22019001585"/>
    <s v="2019 08 1361 22199"/>
    <n v="19.41"/>
    <x v="108"/>
    <x v="705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7931"/>
    <s v="ADO"/>
    <d v="2019-03-27T00:00:00"/>
    <n v="22019002649"/>
    <s v="2019 06 2315 213"/>
    <n v="108.9"/>
    <x v="27"/>
    <x v="706"/>
    <s v="24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1"/>
    <s v="213"/>
  </r>
  <r>
    <n v="220190002123"/>
    <s v="ADO"/>
    <d v="2019-02-18T00:00:00"/>
    <n v="22019001567"/>
    <s v="2019 08 1321 22199"/>
    <n v="19.13"/>
    <x v="176"/>
    <x v="707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4530"/>
    <s v="ADO"/>
    <d v="2019-03-06T00:00:00"/>
    <n v="22019001548"/>
    <s v="2019 10 2312 212"/>
    <n v="17.809999999999999"/>
    <x v="5"/>
    <x v="708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3889"/>
    <s v="ADO"/>
    <d v="2019-02-27T00:00:00"/>
    <n v="22019001850"/>
    <s v="2019 07 3111 22199"/>
    <n v="17.440000000000001"/>
    <x v="5"/>
    <x v="709"/>
    <s v="250"/>
    <s v="LEON"/>
    <x v="1"/>
    <s v="PrAbier - Procedimiento Abierto"/>
    <s v="MultiC - MultiCriterio"/>
    <x v="1"/>
    <x v="0"/>
    <s v="2"/>
    <s v="2. Gastos corrientes en bienes y servicios"/>
    <s v="07"/>
    <x v="5"/>
    <s v="3111"/>
    <s v="3111. Protección de la salubridad pública"/>
    <s v="22"/>
    <s v="22199"/>
  </r>
  <r>
    <n v="220190007948"/>
    <s v="ADO"/>
    <d v="2019-03-27T00:00:00"/>
    <n v="22019002668"/>
    <s v="2019 04 2411 22199"/>
    <n v="59.24"/>
    <x v="14"/>
    <x v="710"/>
    <s v="240"/>
    <s v="VALLADOLID"/>
    <x v="1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199"/>
  </r>
  <r>
    <n v="220190006359"/>
    <s v="ADO"/>
    <d v="2019-03-19T00:00:00"/>
    <n v="22019001567"/>
    <s v="2019 08 1321 22199"/>
    <n v="14.56"/>
    <x v="235"/>
    <x v="711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7205"/>
    <s v="ADO"/>
    <d v="2019-03-25T00:00:00"/>
    <n v="22019001576"/>
    <s v="2019 06 3232 212"/>
    <n v="13.61"/>
    <x v="5"/>
    <x v="712"/>
    <s v="250"/>
    <s v="LEON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7200"/>
    <s v="ADO"/>
    <d v="2019-03-25T00:00:00"/>
    <n v="22019001610"/>
    <s v="2019 03 9241 212"/>
    <n v="13"/>
    <x v="176"/>
    <x v="506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2"/>
  </r>
  <r>
    <n v="220190006371"/>
    <s v="ADO"/>
    <d v="2019-03-19T00:00:00"/>
    <n v="22019001548"/>
    <s v="2019 10 2312 212"/>
    <n v="12.98"/>
    <x v="151"/>
    <x v="713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2"/>
    <s v="2312. Iniciativas sociales"/>
    <s v="21"/>
    <s v="212"/>
  </r>
  <r>
    <n v="220190001134"/>
    <s v="ADO"/>
    <d v="2019-02-08T00:00:00"/>
    <n v="22019000670"/>
    <s v="2019 06 3232 212"/>
    <n v="1297.43"/>
    <x v="14"/>
    <x v="714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4549"/>
    <s v="ADO"/>
    <d v="2019-03-06T00:00:00"/>
    <n v="22019001973"/>
    <s v="2019 10 2312 212"/>
    <n v="12.53"/>
    <x v="222"/>
    <x v="602"/>
    <s v="24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1"/>
    <s v="212"/>
  </r>
  <r>
    <n v="220190007101"/>
    <s v="ADO"/>
    <d v="2019-03-25T00:00:00"/>
    <n v="22019001376"/>
    <s v="2019 07 1621 22199"/>
    <n v="11.62"/>
    <x v="235"/>
    <x v="715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21"/>
    <s v="1621. Servicio de limpieza"/>
    <s v="22"/>
    <s v="22199"/>
  </r>
  <r>
    <n v="220190005420"/>
    <s v="ADO"/>
    <d v="2019-03-13T00:00:00"/>
    <n v="22019001850"/>
    <s v="2019 07 3111 22199"/>
    <n v="11.57"/>
    <x v="111"/>
    <x v="716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3111"/>
    <s v="3111. Protección de la salubridad pública"/>
    <s v="22"/>
    <s v="22199"/>
  </r>
  <r>
    <n v="220190007183"/>
    <s v="ADO"/>
    <d v="2019-03-25T00:00:00"/>
    <n v="22019001572"/>
    <s v="2019 02 9332 212"/>
    <n v="11.07"/>
    <x v="3"/>
    <x v="362"/>
    <s v="250"/>
    <s v="BARCELONA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953"/>
    <s v="ADO"/>
    <d v="2019-03-27T00:00:00"/>
    <n v="22019002677"/>
    <s v="2019 04 2411 22799"/>
    <n v="7260"/>
    <x v="81"/>
    <x v="717"/>
    <s v="240"/>
    <s v="VALLADOLID"/>
    <x v="0"/>
    <s v="PrAbier - Procedimiento Abierto"/>
    <s v="SinC - Sin Criterio"/>
    <x v="1"/>
    <x v="0"/>
    <s v="2"/>
    <s v="2. Gastos corrientes en bienes y servicios"/>
    <s v="04"/>
    <x v="8"/>
    <s v="2411"/>
    <s v="2411. Agencia de innovación y desarrollo económico"/>
    <s v="22"/>
    <s v="22799"/>
  </r>
  <r>
    <n v="220190004630"/>
    <s v="ADO"/>
    <d v="2019-03-06T00:00:00"/>
    <n v="22019001577"/>
    <s v="2019 06 3231 212"/>
    <n v="10.96"/>
    <x v="108"/>
    <x v="718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1"/>
    <s v="3231. Escuelas infantiles"/>
    <s v="21"/>
    <s v="212"/>
  </r>
  <r>
    <n v="220190004032"/>
    <s v="ADO"/>
    <d v="2019-02-28T00:00:00"/>
    <n v="22019001559"/>
    <s v="2019 10 2311 212"/>
    <n v="10.91"/>
    <x v="4"/>
    <x v="719"/>
    <s v="250"/>
    <s v="VALLADOLID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0711"/>
    <s v="ADO"/>
    <d v="2019-02-01T00:00:00"/>
    <n v="22019000781"/>
    <s v="2019 07 1711 214"/>
    <n v="10.87"/>
    <x v="185"/>
    <x v="720"/>
    <s v="250"/>
    <s v="VALLADOLID"/>
    <x v="0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1"/>
    <s v="214"/>
  </r>
  <r>
    <n v="220190007957"/>
    <s v="ADO"/>
    <d v="2019-03-27T00:00:00"/>
    <n v="22019002683"/>
    <s v="2019 06 3321 212"/>
    <n v="148.66999999999999"/>
    <x v="47"/>
    <x v="721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1"/>
    <s v="212"/>
  </r>
  <r>
    <n v="220190005408"/>
    <s v="ADO"/>
    <d v="2019-03-13T00:00:00"/>
    <n v="22019000802"/>
    <s v="2019 07 1711 22199"/>
    <n v="9.98"/>
    <x v="152"/>
    <x v="722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711"/>
    <s v="1711. Parques y jardines"/>
    <s v="22"/>
    <s v="22199"/>
  </r>
  <r>
    <n v="220190007959"/>
    <s v="ADO"/>
    <d v="2019-03-27T00:00:00"/>
    <n v="22019002684"/>
    <s v="2019 06 3232 212"/>
    <n v="10.99"/>
    <x v="47"/>
    <x v="723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7990"/>
    <s v="ADO"/>
    <d v="2019-03-27T00:00:00"/>
    <n v="22019001572"/>
    <s v="2019 02 9332 212"/>
    <n v="9.85"/>
    <x v="229"/>
    <x v="35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3848"/>
    <s v="ADO"/>
    <d v="2019-02-27T00:00:00"/>
    <n v="22019001585"/>
    <s v="2019 08 1361 22199"/>
    <n v="9.8000000000000007"/>
    <x v="178"/>
    <x v="724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6963"/>
    <s v="ADO"/>
    <d v="2019-03-25T00:00:00"/>
    <n v="22019001585"/>
    <s v="2019 08 1361 22199"/>
    <n v="9.56"/>
    <x v="194"/>
    <x v="725"/>
    <s v="250"/>
    <s v="VALLADOLID"/>
    <x v="1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2"/>
    <s v="22199"/>
  </r>
  <r>
    <n v="220190004615"/>
    <s v="ADO"/>
    <d v="2019-03-06T00:00:00"/>
    <n v="22019001572"/>
    <s v="2019 02 9332 212"/>
    <n v="9.3800000000000008"/>
    <x v="152"/>
    <x v="3"/>
    <s v="250"/>
    <s v="VALLADOLID"/>
    <x v="1"/>
    <s v="PrAbier - Procedimiento Abierto"/>
    <s v="MultiC - MultiCriterio"/>
    <x v="1"/>
    <x v="0"/>
    <s v="2"/>
    <s v="2. Gastos corrientes en bienes y servicios"/>
    <s v="02"/>
    <x v="0"/>
    <s v="9332"/>
    <s v="9332. Mantenimiento de edificios e instalaciones municipales"/>
    <s v="21"/>
    <s v="212"/>
  </r>
  <r>
    <n v="220190007963"/>
    <s v="ADO"/>
    <d v="2019-03-27T00:00:00"/>
    <n v="22019002687"/>
    <s v="2019 06 3261 22699"/>
    <n v="33.49"/>
    <x v="22"/>
    <x v="726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699"/>
  </r>
  <r>
    <n v="220190005461"/>
    <s v="ADO"/>
    <d v="2019-03-13T00:00:00"/>
    <n v="22019001611"/>
    <s v="2019 03 9241 213"/>
    <n v="9.09"/>
    <x v="3"/>
    <x v="727"/>
    <s v="250"/>
    <s v="BARCELONA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4048"/>
    <s v="ADO"/>
    <d v="2019-02-28T00:00:00"/>
    <n v="22019001559"/>
    <s v="2019 10 2311 212"/>
    <n v="8.64"/>
    <x v="3"/>
    <x v="728"/>
    <s v="250"/>
    <s v="BARCELONA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7977"/>
    <s v="ADO"/>
    <d v="2019-03-27T00:00:00"/>
    <n v="22019002702"/>
    <s v="2019 03 9241 22199"/>
    <n v="169"/>
    <x v="294"/>
    <x v="729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199"/>
  </r>
  <r>
    <n v="220190006464"/>
    <s v="ADO"/>
    <d v="2019-03-19T00:00:00"/>
    <n v="22019001559"/>
    <s v="2019 10 2311 212"/>
    <n v="7.18"/>
    <x v="5"/>
    <x v="730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4033"/>
    <s v="ADO"/>
    <d v="2019-02-28T00:00:00"/>
    <n v="22019001559"/>
    <s v="2019 10 2311 212"/>
    <n v="6.63"/>
    <x v="5"/>
    <x v="731"/>
    <s v="250"/>
    <s v="LEON"/>
    <x v="1"/>
    <s v="PrAbier - Procedimiento Abierto"/>
    <s v="MultiC - MultiCriterio"/>
    <x v="1"/>
    <x v="0"/>
    <s v="2"/>
    <s v="2. Gastos corrientes en bienes y servicios"/>
    <s v="10"/>
    <x v="1"/>
    <s v="2311"/>
    <s v="2311. Intervención social"/>
    <s v="21"/>
    <s v="212"/>
  </r>
  <r>
    <n v="220190004594"/>
    <s v="ADO"/>
    <d v="2019-03-06T00:00:00"/>
    <n v="22019002159"/>
    <s v="2019 06 3231 212"/>
    <n v="11.58"/>
    <x v="14"/>
    <x v="732"/>
    <s v="240"/>
    <s v="VALLADOLID"/>
    <x v="1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2"/>
  </r>
  <r>
    <n v="220190007980"/>
    <s v="ADO"/>
    <d v="2019-03-27T00:00:00"/>
    <n v="22019002705"/>
    <s v="2019 03 9241 22602"/>
    <n v="741.02"/>
    <x v="103"/>
    <x v="733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7981"/>
    <s v="ADO"/>
    <d v="2019-03-27T00:00:00"/>
    <n v="22019002706"/>
    <s v="2019 03 9241 22199"/>
    <n v="58.81"/>
    <x v="297"/>
    <x v="734"/>
    <s v="24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199"/>
  </r>
  <r>
    <n v="220190006360"/>
    <s v="ADO"/>
    <d v="2019-03-19T00:00:00"/>
    <n v="22019001567"/>
    <s v="2019 08 1321 22199"/>
    <n v="4.42"/>
    <x v="5"/>
    <x v="735"/>
    <s v="250"/>
    <s v="LEON"/>
    <x v="1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2"/>
    <s v="22199"/>
  </r>
  <r>
    <n v="220190007985"/>
    <s v="ADO"/>
    <d v="2019-03-27T00:00:00"/>
    <n v="22019002709"/>
    <s v="2019 03 9241 22609"/>
    <n v="363"/>
    <x v="298"/>
    <x v="736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7226"/>
    <s v="ADO"/>
    <d v="2019-03-25T00:00:00"/>
    <n v="22019001611"/>
    <s v="2019 03 9241 213"/>
    <n v="3.33"/>
    <x v="108"/>
    <x v="737"/>
    <s v="250"/>
    <s v="VALLADOLID"/>
    <x v="1"/>
    <s v="PrAbier - Procedimiento Abierto"/>
    <s v="MultiC - MultiCriterio"/>
    <x v="1"/>
    <x v="0"/>
    <s v="2"/>
    <s v="2. Gastos corrientes en bienes y servicios"/>
    <s v="03"/>
    <x v="6"/>
    <s v="9241"/>
    <s v="9241. Participación ciudadana"/>
    <s v="21"/>
    <s v="213"/>
  </r>
  <r>
    <n v="220190001464"/>
    <s v="ADO"/>
    <d v="2019-02-12T00:00:00"/>
    <n v="22019000786"/>
    <s v="2019 08 1321 214"/>
    <n v="3.22"/>
    <x v="247"/>
    <x v="738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21"/>
    <s v="1321. Policía municipal"/>
    <s v="21"/>
    <s v="214"/>
  </r>
  <r>
    <n v="220190002879"/>
    <s v="ADO"/>
    <d v="2019-02-22T00:00:00"/>
    <n v="22019001576"/>
    <s v="2019 06 3232 212"/>
    <n v="3.09"/>
    <x v="295"/>
    <x v="739"/>
    <s v="250"/>
    <s v="VALLADOLID"/>
    <x v="1"/>
    <s v="PrAbier - Procedimiento Abierto"/>
    <s v="MultiC - MultiCriterio"/>
    <x v="1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883"/>
    <s v="ADO"/>
    <d v="2019-02-27T00:00:00"/>
    <n v="22019001850"/>
    <s v="2019 07 3111 22199"/>
    <n v="2.88"/>
    <x v="111"/>
    <x v="740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3111"/>
    <s v="3111. Protección de la salubridad pública"/>
    <s v="22"/>
    <s v="22199"/>
  </r>
  <r>
    <n v="220190002510"/>
    <s v="ADO"/>
    <d v="2019-02-19T00:00:00"/>
    <n v="22019001382"/>
    <s v="2019 07 1631 22199"/>
    <n v="2.71"/>
    <x v="196"/>
    <x v="741"/>
    <s v="250"/>
    <s v="VALLADOLID"/>
    <x v="1"/>
    <s v="PrAbier - Procedimiento Abierto"/>
    <s v="MultiC - MultiCriterio"/>
    <x v="1"/>
    <x v="0"/>
    <s v="2"/>
    <s v="2. Gastos corrientes en bienes y servicios"/>
    <s v="07"/>
    <x v="5"/>
    <s v="1631"/>
    <s v="1631. Limpieza viaria"/>
    <s v="22"/>
    <s v="22199"/>
  </r>
  <r>
    <n v="220190007987"/>
    <s v="ADO"/>
    <d v="2019-03-27T00:00:00"/>
    <n v="22019002711"/>
    <s v="2019 03 9241 22609"/>
    <n v="330"/>
    <x v="299"/>
    <x v="742"/>
    <s v="24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3855"/>
    <s v="ADO"/>
    <d v="2019-02-27T00:00:00"/>
    <n v="22019000785"/>
    <s v="2019 08 1361 214"/>
    <n v="1.94"/>
    <x v="185"/>
    <x v="743"/>
    <s v="250"/>
    <s v="VALLADOLID"/>
    <x v="0"/>
    <s v="PrAbier - Procedimiento Abierto"/>
    <s v="MultiC - MultiCriterio"/>
    <x v="1"/>
    <x v="0"/>
    <s v="2"/>
    <s v="2. Gastos corrientes en bienes y servicios"/>
    <s v="08"/>
    <x v="7"/>
    <s v="1361"/>
    <s v="1361. Prevención y extinción de incencios"/>
    <s v="21"/>
    <s v="214"/>
  </r>
  <r>
    <n v="220189000253"/>
    <s v="AD"/>
    <d v="2019-01-02T00:00:00"/>
    <n v="22019000483"/>
    <s v="2019 04 2411 22799"/>
    <n v="4909.8"/>
    <x v="300"/>
    <x v="744"/>
    <s v="220"/>
    <s v="MADR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090"/>
    <s v="AD"/>
    <d v="2019-01-02T00:00:00"/>
    <n v="22019000207"/>
    <s v="2019 10 2312 202"/>
    <n v="145198.79"/>
    <x v="301"/>
    <x v="745"/>
    <s v="220"/>
    <s v="SALAMANCA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0"/>
    <s v="202"/>
  </r>
  <r>
    <n v="220189000190"/>
    <s v="AD"/>
    <d v="2019-01-02T00:00:00"/>
    <n v="22019000240"/>
    <s v="2019 06 3261 22799"/>
    <n v="138000"/>
    <x v="302"/>
    <x v="746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61"/>
    <s v="3261. Servicios complementarios de educación"/>
    <s v="22"/>
    <s v="22799"/>
  </r>
  <r>
    <n v="220189000450"/>
    <s v="AD"/>
    <d v="2019-01-02T00:00:00"/>
    <n v="22019000530"/>
    <s v="2019 10 2312 22799"/>
    <n v="19270.900000000001"/>
    <x v="303"/>
    <x v="747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651"/>
    <s v="AD"/>
    <d v="2019-01-02T00:00:00"/>
    <n v="22019000545"/>
    <s v="2019 02 1532 204"/>
    <n v="4835.3999999999996"/>
    <x v="304"/>
    <x v="748"/>
    <s v="220"/>
    <s v="VALLADOLID"/>
    <x v="1"/>
    <s v="AdDirec - Adjudicación Directa"/>
    <s v="SinC - Sin Criterio"/>
    <x v="0"/>
    <x v="0"/>
    <s v="2"/>
    <s v="2. Gastos corrientes en bienes y servicios"/>
    <s v="02"/>
    <x v="0"/>
    <s v="1532"/>
    <s v="1532. Pavimentación vias públicas y otros servicios urbanísticos"/>
    <s v="20"/>
    <s v="204"/>
  </r>
  <r>
    <n v="220190000765"/>
    <s v="AD"/>
    <d v="2019-02-04T00:00:00"/>
    <n v="22019000736"/>
    <s v="2019 01 9207 22799"/>
    <n v="9275.67"/>
    <x v="29"/>
    <x v="749"/>
    <s v="220"/>
    <s v="BURGOS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799"/>
  </r>
  <r>
    <n v="220190000764"/>
    <s v="AD"/>
    <d v="2019-02-04T00:00:00"/>
    <n v="22019000735"/>
    <s v="2019 01 9207 22799"/>
    <n v="10645.48"/>
    <x v="305"/>
    <x v="750"/>
    <s v="220"/>
    <s v="MADR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799"/>
  </r>
  <r>
    <n v="220190004004"/>
    <s v="AD"/>
    <d v="2019-02-28T00:00:00"/>
    <n v="22019002039"/>
    <s v="2019 04 2411 203"/>
    <n v="394.8"/>
    <x v="165"/>
    <x v="751"/>
    <s v="220"/>
    <s v="MADR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0"/>
    <s v="203"/>
  </r>
  <r>
    <n v="220179000081"/>
    <s v="AD"/>
    <d v="2019-01-02T00:00:00"/>
    <n v="22019000038"/>
    <s v="2019 08 1321 204"/>
    <n v="27563.64"/>
    <x v="306"/>
    <x v="752"/>
    <s v="220"/>
    <s v="MADRID"/>
    <x v="1"/>
    <s v="PrAbier - Procedimiento Abierto"/>
    <s v="UniC - Único Criterio"/>
    <x v="2"/>
    <x v="0"/>
    <s v="2"/>
    <s v="2. Gastos corrientes en bienes y servicios"/>
    <s v="08"/>
    <x v="7"/>
    <s v="1321"/>
    <s v="1321. Policía municipal"/>
    <s v="20"/>
    <s v="204"/>
  </r>
  <r>
    <n v="220190001029"/>
    <s v="AD"/>
    <d v="2019-02-06T00:00:00"/>
    <n v="22019001625"/>
    <s v="2019 03 9241 22609"/>
    <n v="1320"/>
    <x v="307"/>
    <x v="753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79000622"/>
    <s v="AD"/>
    <d v="2019-01-02T00:00:00"/>
    <n v="22019000170"/>
    <s v="2019 03 2314 22799"/>
    <n v="181500"/>
    <x v="308"/>
    <x v="754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2314"/>
    <s v="2314. Centro de programas juveniles"/>
    <s v="22"/>
    <s v="22799"/>
  </r>
  <r>
    <n v="220190001694"/>
    <s v="AD"/>
    <d v="2019-02-15T00:00:00"/>
    <n v="22019001835"/>
    <s v="2019 10 2311 213"/>
    <n v="4250"/>
    <x v="145"/>
    <x v="755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1030"/>
    <s v="AD"/>
    <d v="2019-02-06T00:00:00"/>
    <n v="22019001626"/>
    <s v="2019 02 9332 203"/>
    <n v="2260"/>
    <x v="145"/>
    <x v="756"/>
    <s v="220"/>
    <s v="VALLADOLID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0"/>
    <s v="203"/>
  </r>
  <r>
    <n v="220190001694"/>
    <s v="AD"/>
    <d v="2019-02-15T00:00:00"/>
    <n v="22019001834"/>
    <s v="2019 10 2311 213"/>
    <n v="100"/>
    <x v="145"/>
    <x v="755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1701"/>
    <s v="AD"/>
    <d v="2019-02-15T00:00:00"/>
    <n v="22019001709"/>
    <s v="2019 08 1321 22706"/>
    <n v="7223.7"/>
    <x v="309"/>
    <x v="757"/>
    <s v="220"/>
    <s v="LA CORUÑA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706"/>
  </r>
  <r>
    <n v="220189000104"/>
    <s v="AD"/>
    <d v="2019-01-02T00:00:00"/>
    <n v="22019000474"/>
    <s v="2019 03 9204 636"/>
    <n v="61729.89"/>
    <x v="310"/>
    <x v="758"/>
    <s v="220"/>
    <s v="VALLADOLID"/>
    <x v="0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3"/>
    <s v="636"/>
  </r>
  <r>
    <n v="220190001295"/>
    <s v="AD"/>
    <d v="2019-02-11T00:00:00"/>
    <n v="22019000585"/>
    <s v="2019 04 2411 22699"/>
    <n v="7398.12"/>
    <x v="311"/>
    <x v="759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1039"/>
    <s v="AD"/>
    <d v="2019-02-06T00:00:00"/>
    <n v="22019001490"/>
    <s v="2019 03 9241 22609"/>
    <n v="1760"/>
    <x v="312"/>
    <x v="760"/>
    <s v="220"/>
    <s v="BURGOS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356"/>
    <s v="AD"/>
    <d v="2019-01-02T00:00:00"/>
    <n v="22019000144"/>
    <s v="2019 02 9332 22700"/>
    <n v="24969.78"/>
    <x v="313"/>
    <x v="761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57"/>
    <s v="AD"/>
    <d v="2019-01-02T00:00:00"/>
    <n v="22019000145"/>
    <s v="2019 02 9332 22700"/>
    <n v="8814.24"/>
    <x v="313"/>
    <x v="762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58"/>
    <s v="AD"/>
    <d v="2019-01-02T00:00:00"/>
    <n v="22019000261"/>
    <s v="2019 02 9332 22700"/>
    <n v="4056.84"/>
    <x v="313"/>
    <x v="763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60"/>
    <s v="AD"/>
    <d v="2019-01-02T00:00:00"/>
    <n v="22019001852"/>
    <s v="2019 08 1341 619"/>
    <n v="250000"/>
    <x v="314"/>
    <x v="764"/>
    <s v="220"/>
    <s v="VALLADOL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89000074"/>
    <s v="AD"/>
    <d v="2019-01-02T00:00:00"/>
    <n v="22019000198"/>
    <s v="2019 06 3231 22799"/>
    <n v="159069.9"/>
    <x v="315"/>
    <x v="765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119"/>
    <s v="AD"/>
    <d v="2019-01-02T00:00:00"/>
    <n v="22019000222"/>
    <s v="2019 06 3231 22799"/>
    <n v="128812"/>
    <x v="315"/>
    <x v="766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449"/>
    <s v="AD"/>
    <d v="2019-01-02T00:00:00"/>
    <n v="22019000273"/>
    <s v="2019 01 9206 22706"/>
    <n v="44535"/>
    <x v="316"/>
    <x v="767"/>
    <s v="220"/>
    <s v="VALLADOLID"/>
    <x v="0"/>
    <s v="PrAbier - Procedimiento Abierto"/>
    <s v="SinC - Sin Criterio"/>
    <x v="2"/>
    <x v="0"/>
    <s v="2"/>
    <s v="2. Gastos corrientes en bienes y servicios"/>
    <s v="01"/>
    <x v="2"/>
    <s v="9206"/>
    <s v="9206. Archivo municipal"/>
    <s v="22"/>
    <s v="22706"/>
  </r>
  <r>
    <n v="220179000082"/>
    <s v="AD"/>
    <d v="2019-01-02T00:00:00"/>
    <n v="22019000039"/>
    <s v="2019 08 1321 204"/>
    <n v="82764"/>
    <x v="317"/>
    <x v="768"/>
    <s v="220"/>
    <s v="CASTELLON"/>
    <x v="1"/>
    <s v="PrAbier - Procedimiento Abierto"/>
    <s v="UniC - Único Criterio"/>
    <x v="2"/>
    <x v="0"/>
    <s v="2"/>
    <s v="2. Gastos corrientes en bienes y servicios"/>
    <s v="08"/>
    <x v="7"/>
    <s v="1321"/>
    <s v="1321. Policía municipal"/>
    <s v="20"/>
    <s v="204"/>
  </r>
  <r>
    <n v="220179000190"/>
    <s v="AD"/>
    <d v="2019-01-02T00:00:00"/>
    <n v="22019000053"/>
    <s v="2019 06 3231 22799"/>
    <n v="167333.32999999999"/>
    <x v="318"/>
    <x v="769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79000192"/>
    <s v="AD"/>
    <d v="2019-01-02T00:00:00"/>
    <n v="22019000055"/>
    <s v="2019 06 3231 22799"/>
    <n v="238746.67"/>
    <x v="318"/>
    <x v="770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90005219"/>
    <s v="AD"/>
    <d v="2019-03-12T00:00:00"/>
    <n v="22019001655"/>
    <s v="2019 07 1621 214"/>
    <n v="4000"/>
    <x v="319"/>
    <x v="771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89000509"/>
    <s v="AD"/>
    <d v="2019-01-02T00:00:00"/>
    <n v="22019000346"/>
    <s v="2019 06 3232 213"/>
    <n v="8228.5"/>
    <x v="180"/>
    <x v="772"/>
    <s v="220"/>
    <s v="PONTEVEDRA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1683"/>
    <s v="AD"/>
    <d v="2019-02-15T00:00:00"/>
    <n v="22019001702"/>
    <s v="2019 08 1321 213"/>
    <n v="3484.8"/>
    <x v="180"/>
    <x v="773"/>
    <s v="220"/>
    <s v="PONTEVEDRA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79000201"/>
    <s v="AD"/>
    <d v="2019-01-02T00:00:00"/>
    <n v="22019000060"/>
    <s v="2019 02 9332 213"/>
    <n v="0.01"/>
    <x v="320"/>
    <x v="774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79000202"/>
    <s v="AD"/>
    <d v="2019-01-02T00:00:00"/>
    <n v="22019000061"/>
    <s v="2019 02 9332 213"/>
    <n v="0.01"/>
    <x v="320"/>
    <x v="775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117"/>
    <s v="AD"/>
    <d v="2019-01-02T00:00:00"/>
    <n v="22019001176"/>
    <s v="2019 02 9332 213"/>
    <n v="1009.14"/>
    <x v="320"/>
    <x v="776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508"/>
    <s v="AD"/>
    <d v="2019-01-02T00:00:00"/>
    <n v="22019000345"/>
    <s v="2019 06 3232 213"/>
    <n v="8087.93"/>
    <x v="320"/>
    <x v="777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0010"/>
    <s v="D"/>
    <d v="2019-01-21T00:00:00"/>
    <n v="22019000424"/>
    <s v="2019 03 9241 213"/>
    <n v="7311.96"/>
    <x v="320"/>
    <x v="778"/>
    <s v="300"/>
    <s v="VALLADOL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1"/>
    <s v="213"/>
  </r>
  <r>
    <n v="220190000249"/>
    <s v="AD"/>
    <d v="2019-01-24T00:00:00"/>
    <n v="22019000153"/>
    <s v="2019 10 2312 213"/>
    <n v="1289.8699999999999"/>
    <x v="320"/>
    <x v="77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0249"/>
    <s v="AD"/>
    <d v="2019-01-24T00:00:00"/>
    <n v="22019000154"/>
    <s v="2019 10 2312 213"/>
    <n v="2588.1799999999998"/>
    <x v="320"/>
    <x v="77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79000554"/>
    <s v="AD"/>
    <d v="2019-01-02T00:00:00"/>
    <n v="22019000469"/>
    <s v="2019 08 1361 623"/>
    <n v="13794"/>
    <x v="321"/>
    <x v="780"/>
    <s v="220"/>
    <s v="SEVILLA"/>
    <x v="1"/>
    <s v="PrAbier - Procedimiento Abierto"/>
    <s v="MultiC - MultiCriterio"/>
    <x v="2"/>
    <x v="0"/>
    <s v="6"/>
    <s v="6. Inversiones reales"/>
    <s v="08"/>
    <x v="7"/>
    <s v="1361"/>
    <s v="1361. Prevención y extinción de incencios"/>
    <s v="62"/>
    <s v="623"/>
  </r>
  <r>
    <n v="220190002568"/>
    <s v="AD"/>
    <d v="2019-02-20T00:00:00"/>
    <n v="22019001866"/>
    <s v="2019 06 3321 22001"/>
    <n v="4113"/>
    <x v="322"/>
    <x v="781"/>
    <s v="220"/>
    <s v="MADRID"/>
    <x v="1"/>
    <s v="AdDirec - Adjudicación Directa"/>
    <s v="SinC - Sin Criterio"/>
    <x v="0"/>
    <x v="0"/>
    <s v="2"/>
    <s v="2. Gastos corrientes en bienes y servicios"/>
    <s v="06"/>
    <x v="3"/>
    <s v="3321"/>
    <s v="3321. Bibliotecas públicas"/>
    <s v="22"/>
    <s v="22001"/>
  </r>
  <r>
    <n v="220190005202"/>
    <s v="AD"/>
    <d v="2019-03-12T00:00:00"/>
    <n v="22019001611"/>
    <s v="2019 03 9241 213"/>
    <n v="7250"/>
    <x v="4"/>
    <x v="782"/>
    <s v="230"/>
    <s v="VALLADOLID"/>
    <x v="1"/>
    <s v="AdDirec - Adjudicación Directa"/>
    <s v="SinC - Sin Criterio"/>
    <x v="1"/>
    <x v="0"/>
    <s v="2"/>
    <s v="2. Gastos corrientes en bienes y servicios"/>
    <s v="03"/>
    <x v="6"/>
    <s v="9241"/>
    <s v="9241. Participación ciudadana"/>
    <s v="21"/>
    <s v="213"/>
  </r>
  <r>
    <n v="220190001280"/>
    <s v="AD"/>
    <d v="2019-02-11T00:00:00"/>
    <n v="22019000634"/>
    <s v="2019 03 9231 213"/>
    <n v="3000"/>
    <x v="323"/>
    <x v="783"/>
    <s v="220"/>
    <s v="MADRID"/>
    <x v="0"/>
    <s v="PrAbier - Procedimiento Abierto"/>
    <s v="MultiC - MultiCriterio"/>
    <x v="2"/>
    <x v="0"/>
    <s v="2"/>
    <s v="2. Gastos corrientes en bienes y servicios"/>
    <s v="03"/>
    <x v="6"/>
    <s v="9231"/>
    <s v="9231. Información, registro y gestión del padrón"/>
    <s v="21"/>
    <s v="213"/>
  </r>
  <r>
    <n v="220190000733"/>
    <s v="AD"/>
    <d v="2019-02-01T00:00:00"/>
    <n v="22019000620"/>
    <s v="2019 10 2412 213"/>
    <n v="234.7"/>
    <x v="320"/>
    <x v="784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281"/>
    <s v="AD"/>
    <d v="2019-02-11T00:00:00"/>
    <n v="22019000726"/>
    <s v="2019 01 9207 203"/>
    <n v="1653.08"/>
    <x v="323"/>
    <x v="785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7"/>
    <s v="9207. Gobierno y relaciones"/>
    <s v="20"/>
    <s v="203"/>
  </r>
  <r>
    <n v="220190000733"/>
    <s v="AD"/>
    <d v="2019-02-01T00:00:00"/>
    <n v="22019000621"/>
    <s v="2019 10 2412 213"/>
    <n v="107.73"/>
    <x v="320"/>
    <x v="784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0733"/>
    <s v="AD"/>
    <d v="2019-02-01T00:00:00"/>
    <n v="22019000622"/>
    <s v="2019 10 2412 213"/>
    <n v="80.8"/>
    <x v="320"/>
    <x v="784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0733"/>
    <s v="AD"/>
    <d v="2019-02-01T00:00:00"/>
    <n v="22019000623"/>
    <s v="2019 10 2412 213"/>
    <n v="84.64"/>
    <x v="320"/>
    <x v="784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282"/>
    <s v="AD"/>
    <d v="2019-02-11T00:00:00"/>
    <n v="22019000749"/>
    <s v="2019 04 9331 203"/>
    <n v="724.73"/>
    <x v="323"/>
    <x v="786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31"/>
    <s v="9331. Gestión del patrimonio"/>
    <s v="20"/>
    <s v="203"/>
  </r>
  <r>
    <n v="220190001283"/>
    <s v="AD"/>
    <d v="2019-02-11T00:00:00"/>
    <n v="22019000753"/>
    <s v="2019 04 9331 213"/>
    <n v="5800"/>
    <x v="323"/>
    <x v="787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31"/>
    <s v="9331. Gestión del patrimonio"/>
    <s v="21"/>
    <s v="213"/>
  </r>
  <r>
    <n v="220190000240"/>
    <s v="AD"/>
    <d v="2019-01-24T00:00:00"/>
    <n v="22019000653"/>
    <s v="2019 10 2311 213"/>
    <n v="486.42"/>
    <x v="320"/>
    <x v="788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1285"/>
    <s v="AD"/>
    <d v="2019-02-11T00:00:00"/>
    <n v="22019001228"/>
    <s v="2019 07 3111 203"/>
    <n v="2750"/>
    <x v="323"/>
    <x v="789"/>
    <s v="220"/>
    <s v="MADRID"/>
    <x v="0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0"/>
    <s v="203"/>
  </r>
  <r>
    <n v="220190001289"/>
    <s v="AD"/>
    <d v="2019-02-11T00:00:00"/>
    <n v="22019001251"/>
    <s v="2019 07 4312 203"/>
    <n v="1375"/>
    <x v="323"/>
    <x v="790"/>
    <s v="220"/>
    <s v="MADRID"/>
    <x v="0"/>
    <s v="PrAbier - Procedimiento Abierto"/>
    <s v="UniC - Único Criterio"/>
    <x v="2"/>
    <x v="0"/>
    <s v="2"/>
    <s v="2. Gastos corrientes en bienes y servicios"/>
    <s v="07"/>
    <x v="5"/>
    <s v="4312"/>
    <s v="4312. Mercados, abastos y lonjas"/>
    <s v="20"/>
    <s v="203"/>
  </r>
  <r>
    <n v="220190001290"/>
    <s v="AD"/>
    <d v="2019-02-11T00:00:00"/>
    <n v="22019001432"/>
    <s v="2019 04 9209 203"/>
    <n v="3200"/>
    <x v="323"/>
    <x v="791"/>
    <s v="220"/>
    <s v="MADRID"/>
    <x v="0"/>
    <s v="PrAbier - Procedimiento Abierto"/>
    <s v="UniC - Único Criterio"/>
    <x v="2"/>
    <x v="0"/>
    <s v="2"/>
    <s v="2. Gastos corrientes en bienes y servicios"/>
    <s v="04"/>
    <x v="8"/>
    <s v="9209"/>
    <s v="9209. Dirección del area de hacienda y función pública"/>
    <s v="20"/>
    <s v="203"/>
  </r>
  <r>
    <n v="220190001292"/>
    <s v="AD"/>
    <d v="2019-02-11T00:00:00"/>
    <n v="22019001496"/>
    <s v="2019 06 3202 213"/>
    <n v="1189.93"/>
    <x v="323"/>
    <x v="792"/>
    <s v="220"/>
    <s v="MADRID"/>
    <x v="0"/>
    <s v="PrAbier - Procedimiento Abierto"/>
    <s v="UniC - Único Criterio"/>
    <x v="2"/>
    <x v="0"/>
    <s v="2"/>
    <s v="2. Gastos corrientes en bienes y servicios"/>
    <s v="06"/>
    <x v="3"/>
    <s v="3202"/>
    <s v="3202. Dirección del área de educación"/>
    <s v="21"/>
    <s v="213"/>
  </r>
  <r>
    <n v="220190001293"/>
    <s v="AD"/>
    <d v="2019-02-11T00:00:00"/>
    <n v="22019001501"/>
    <s v="2019 06 2315 213"/>
    <n v="1055.03"/>
    <x v="323"/>
    <x v="793"/>
    <s v="220"/>
    <s v="MADRID"/>
    <x v="0"/>
    <s v="PrAbier - Procedimiento Abierto"/>
    <s v="UniC - Único Criterio"/>
    <x v="2"/>
    <x v="0"/>
    <s v="2"/>
    <s v="2. Gastos corrientes en bienes y servicios"/>
    <s v="06"/>
    <x v="3"/>
    <s v="2315"/>
    <s v="2315. Políticas de Igualdad e infancia"/>
    <s v="21"/>
    <s v="213"/>
  </r>
  <r>
    <n v="220190000240"/>
    <s v="AD"/>
    <d v="2019-01-24T00:00:00"/>
    <n v="22019000654"/>
    <s v="2019 10 2311 213"/>
    <n v="478.14"/>
    <x v="320"/>
    <x v="788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89000116"/>
    <s v="AD"/>
    <d v="2019-01-02T00:00:00"/>
    <n v="22019001175"/>
    <s v="2019 02 9332 213"/>
    <n v="936.54"/>
    <x v="320"/>
    <x v="794"/>
    <s v="220"/>
    <s v="VALLADOLID"/>
    <x v="0"/>
    <s v="PrAbier - Procedimiento Abierto"/>
    <s v="SinC - Sin 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90001688"/>
    <s v="AD"/>
    <d v="2019-02-15T00:00:00"/>
    <n v="22019001746"/>
    <s v="2019 03 9241 22609"/>
    <n v="1600"/>
    <x v="324"/>
    <x v="795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424"/>
    <s v="AD"/>
    <d v="2019-01-02T00:00:00"/>
    <n v="22019000337"/>
    <s v="2019 06 3261 22799"/>
    <n v="4290"/>
    <x v="325"/>
    <x v="796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799"/>
  </r>
  <r>
    <n v="220190001028"/>
    <s v="AD"/>
    <d v="2019-02-06T00:00:00"/>
    <n v="22019001616"/>
    <s v="2019 03 9241 22609"/>
    <n v="1600"/>
    <x v="326"/>
    <x v="797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0014"/>
    <s v="D"/>
    <d v="2019-01-21T00:00:00"/>
    <n v="22019000427"/>
    <s v="2019 03 9241 22700"/>
    <n v="3382.07"/>
    <x v="327"/>
    <x v="798"/>
    <s v="300"/>
    <s v="VALLADOL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2"/>
    <s v="22700"/>
  </r>
  <r>
    <n v="220190001268"/>
    <s v="AD"/>
    <d v="2019-02-08T00:00:00"/>
    <n v="22019001619"/>
    <s v="2019 03 9241 22609"/>
    <n v="1600"/>
    <x v="328"/>
    <x v="799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021"/>
    <s v="AD"/>
    <d v="2019-01-02T00:00:00"/>
    <n v="22019000473"/>
    <s v="2019 03 9204 636"/>
    <n v="513183.75"/>
    <x v="329"/>
    <x v="800"/>
    <s v="220"/>
    <s v="MADRID"/>
    <x v="0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3"/>
    <s v="636"/>
  </r>
  <r>
    <n v="220189000569"/>
    <s v="AD"/>
    <d v="2019-01-02T00:00:00"/>
    <n v="22019000366"/>
    <s v="2019 03 9204 216"/>
    <n v="272970.84000000003"/>
    <x v="329"/>
    <x v="801"/>
    <s v="220"/>
    <s v="MADRID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1"/>
    <s v="216"/>
  </r>
  <r>
    <n v="220190002564"/>
    <s v="AD"/>
    <d v="2019-02-20T00:00:00"/>
    <n v="22019001837"/>
    <s v="2019 06 2315 22799"/>
    <n v="5600"/>
    <x v="330"/>
    <x v="802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89000306"/>
    <s v="AD"/>
    <d v="2019-01-02T00:00:00"/>
    <n v="22019000502"/>
    <s v="2019 04 2411 22799"/>
    <n v="2505"/>
    <x v="331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632"/>
    <s v="AD"/>
    <d v="2019-01-02T00:00:00"/>
    <n v="22019000397"/>
    <s v="2019 09 3301 22799"/>
    <n v="2057"/>
    <x v="332"/>
    <x v="804"/>
    <s v="220"/>
    <s v="VALLADOLID"/>
    <x v="0"/>
    <s v="PrAbier - Procedimiento Abierto"/>
    <s v="MultiC - MultiCriterio"/>
    <x v="2"/>
    <x v="0"/>
    <s v="2"/>
    <s v="2. Gastos corrientes en bienes y servicios"/>
    <s v="09"/>
    <x v="4"/>
    <s v="3301"/>
    <s v="3301. Dirección del área de cultura"/>
    <s v="22"/>
    <s v="22799"/>
  </r>
  <r>
    <n v="220189000660"/>
    <s v="AD"/>
    <d v="2019-01-02T00:00:00"/>
    <n v="22019000551"/>
    <s v="2019 04 2411 22799"/>
    <n v="9070.32"/>
    <x v="332"/>
    <x v="805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682"/>
    <s v="AD"/>
    <d v="2019-01-02T00:00:00"/>
    <n v="22019000637"/>
    <s v="2019 03 9231 22799"/>
    <n v="19541.5"/>
    <x v="332"/>
    <x v="806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31"/>
    <s v="9231. Información, registro y gestión del padrón"/>
    <s v="22"/>
    <s v="22799"/>
  </r>
  <r>
    <n v="220189000082"/>
    <s v="AD"/>
    <d v="2019-01-02T00:00:00"/>
    <n v="22019000528"/>
    <s v="2019 03 9204 641"/>
    <n v="18194.439999999999"/>
    <x v="333"/>
    <x v="807"/>
    <s v="220"/>
    <s v="SEVILLA"/>
    <x v="0"/>
    <s v="PrNegSP - Procedimiento Negociado Sin Publicidad"/>
    <s v="SinC - Sin Criterio"/>
    <x v="3"/>
    <x v="0"/>
    <s v="6"/>
    <s v="6. Inversiones reales"/>
    <s v="03"/>
    <x v="6"/>
    <s v="9204"/>
    <s v="9204. Tecnologías de la información y comunicación"/>
    <s v="64"/>
    <s v="641"/>
  </r>
  <r>
    <n v="220190001542"/>
    <s v="D"/>
    <d v="2019-02-13T00:00:00"/>
    <n v="22019001601"/>
    <s v="2019 04 2411 22799"/>
    <n v="5104.0200000000004"/>
    <x v="334"/>
    <x v="808"/>
    <s v="30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2566"/>
    <s v="AD"/>
    <d v="2019-02-20T00:00:00"/>
    <n v="22019001839"/>
    <s v="2019 06 2315 22799"/>
    <n v="2500"/>
    <x v="335"/>
    <x v="809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1294"/>
    <s v="AD"/>
    <d v="2019-02-11T00:00:00"/>
    <n v="22019001508"/>
    <s v="2019 06 3232 213"/>
    <n v="1104.67"/>
    <x v="323"/>
    <x v="810"/>
    <s v="220"/>
    <s v="MADR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89000255"/>
    <s v="AD"/>
    <d v="2019-01-02T00:00:00"/>
    <n v="22019000485"/>
    <s v="2019 04 2411 22799"/>
    <n v="5010"/>
    <x v="336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564"/>
    <s v="AD"/>
    <d v="2019-01-02T00:00:00"/>
    <n v="22019000363"/>
    <s v="2019 06 3232 213"/>
    <n v="86818.8"/>
    <x v="130"/>
    <x v="811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0744"/>
    <s v="AD"/>
    <d v="2019-02-01T00:00:00"/>
    <n v="22019000430"/>
    <s v="2019 10 2412 213"/>
    <n v="318.14999999999998"/>
    <x v="130"/>
    <x v="81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374"/>
    <s v="AD"/>
    <d v="2019-02-11T00:00:00"/>
    <n v="22019001174"/>
    <s v="2019 08 1301 203"/>
    <n v="1192"/>
    <x v="323"/>
    <x v="813"/>
    <s v="220"/>
    <s v="MADRID"/>
    <x v="0"/>
    <s v="PrAbier - Procedimiento Abierto"/>
    <s v="UniC - Único Criterio"/>
    <x v="2"/>
    <x v="0"/>
    <s v="2"/>
    <s v="2. Gastos corrientes en bienes y servicios"/>
    <s v="08"/>
    <x v="7"/>
    <s v="1301"/>
    <s v="1301. Dirección del área de seguridad"/>
    <s v="20"/>
    <s v="203"/>
  </r>
  <r>
    <n v="220190000744"/>
    <s v="AD"/>
    <d v="2019-02-01T00:00:00"/>
    <n v="22019000431"/>
    <s v="2019 10 2412 213"/>
    <n v="693.15"/>
    <x v="130"/>
    <x v="81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0744"/>
    <s v="AD"/>
    <d v="2019-02-01T00:00:00"/>
    <n v="22019000432"/>
    <s v="2019 10 2412 213"/>
    <n v="238.7"/>
    <x v="130"/>
    <x v="81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0744"/>
    <s v="AD"/>
    <d v="2019-02-01T00:00:00"/>
    <n v="22019000433"/>
    <s v="2019 10 2412 213"/>
    <n v="250"/>
    <x v="130"/>
    <x v="81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703"/>
    <s v="AD"/>
    <d v="2019-02-15T00:00:00"/>
    <n v="22019001688"/>
    <s v="2019 06 3232 213"/>
    <n v="18143.95"/>
    <x v="130"/>
    <x v="814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2574"/>
    <s v="AD"/>
    <d v="2019-02-20T00:00:00"/>
    <n v="22019000788"/>
    <s v="2019 07 1621 634"/>
    <n v="16775.330000000002"/>
    <x v="337"/>
    <x v="815"/>
    <s v="23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291"/>
    <s v="AD"/>
    <d v="2019-02-11T00:00:00"/>
    <n v="22019001467"/>
    <s v="2019 04 2411 203"/>
    <n v="4500"/>
    <x v="323"/>
    <x v="816"/>
    <s v="220"/>
    <s v="MADR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0"/>
    <s v="203"/>
  </r>
  <r>
    <n v="220190001376"/>
    <s v="AD"/>
    <d v="2019-02-11T00:00:00"/>
    <n v="22019001183"/>
    <s v="2019 03 9241 203"/>
    <n v="11000"/>
    <x v="323"/>
    <x v="817"/>
    <s v="220"/>
    <s v="MADR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0"/>
    <s v="203"/>
  </r>
  <r>
    <n v="220190001377"/>
    <s v="AD"/>
    <d v="2019-02-11T00:00:00"/>
    <n v="22019001194"/>
    <s v="2019 04 3121 213"/>
    <n v="688"/>
    <x v="323"/>
    <x v="818"/>
    <s v="220"/>
    <s v="MADRID"/>
    <x v="0"/>
    <s v="PrAbier - Procedimiento Abierto"/>
    <s v="MultiC - MultiCriterio"/>
    <x v="2"/>
    <x v="0"/>
    <s v="2"/>
    <s v="2. Gastos corrientes en bienes y servicios"/>
    <s v="04"/>
    <x v="8"/>
    <s v="3121"/>
    <s v="3121. Prevención y salud laboral"/>
    <s v="21"/>
    <s v="213"/>
  </r>
  <r>
    <n v="220190001378"/>
    <s v="AD"/>
    <d v="2019-02-11T00:00:00"/>
    <n v="22019001226"/>
    <s v="2019 09 3301 213"/>
    <n v="3989.12"/>
    <x v="323"/>
    <x v="819"/>
    <s v="220"/>
    <s v="MADRID"/>
    <x v="0"/>
    <s v="PrAbier - Procedimiento Abierto"/>
    <s v="MultiC - MultiCriterio"/>
    <x v="2"/>
    <x v="0"/>
    <s v="2"/>
    <s v="2. Gastos corrientes en bienes y servicios"/>
    <s v="09"/>
    <x v="4"/>
    <s v="3301"/>
    <s v="3301. Dirección del área de cultura"/>
    <s v="21"/>
    <s v="213"/>
  </r>
  <r>
    <n v="220190001379"/>
    <s v="AD"/>
    <d v="2019-02-11T00:00:00"/>
    <n v="22019001254"/>
    <s v="2019 07 1621 213"/>
    <n v="1800"/>
    <x v="323"/>
    <x v="820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1"/>
    <s v="213"/>
  </r>
  <r>
    <n v="220190001380"/>
    <s v="AD"/>
    <d v="2019-02-11T00:00:00"/>
    <n v="22019001377"/>
    <s v="2019 07 1721 203"/>
    <n v="10000"/>
    <x v="323"/>
    <x v="821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721"/>
    <s v="1721. Protección del medio ambiente"/>
    <s v="20"/>
    <s v="203"/>
  </r>
  <r>
    <n v="220190001381"/>
    <s v="AD"/>
    <d v="2019-02-11T00:00:00"/>
    <n v="22019001458"/>
    <s v="2019 04 9321 203"/>
    <n v="4000"/>
    <x v="323"/>
    <x v="822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21"/>
    <s v="9321. Gestión de ingresos e inspección"/>
    <s v="20"/>
    <s v="203"/>
  </r>
  <r>
    <n v="220190001375"/>
    <s v="AD"/>
    <d v="2019-02-11T00:00:00"/>
    <n v="22019001181"/>
    <s v="2019 08 1301 213"/>
    <n v="3667"/>
    <x v="323"/>
    <x v="823"/>
    <s v="220"/>
    <s v="MADRID"/>
    <x v="0"/>
    <s v="PrAbier - Procedimiento Abierto"/>
    <s v="UniC - Único Criterio"/>
    <x v="2"/>
    <x v="0"/>
    <s v="2"/>
    <s v="2. Gastos corrientes en bienes y servicios"/>
    <s v="08"/>
    <x v="7"/>
    <s v="1301"/>
    <s v="1301. Dirección del área de seguridad"/>
    <s v="21"/>
    <s v="213"/>
  </r>
  <r>
    <n v="220190001390"/>
    <s v="AD"/>
    <d v="2019-02-11T00:00:00"/>
    <n v="22019001534"/>
    <s v="2019 02 1501 203"/>
    <n v="4955"/>
    <x v="323"/>
    <x v="824"/>
    <s v="220"/>
    <s v="MADRID"/>
    <x v="0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0"/>
    <s v="203"/>
  </r>
  <r>
    <n v="220190001395"/>
    <s v="AD"/>
    <d v="2019-02-11T00:00:00"/>
    <n v="22019001639"/>
    <s v="2019 01 9201 203"/>
    <n v="285"/>
    <x v="323"/>
    <x v="825"/>
    <s v="220"/>
    <s v="MADRID"/>
    <x v="0"/>
    <s v="PrAbier - Procedimiento Abierto"/>
    <s v="UniC - Único Criterio"/>
    <x v="2"/>
    <x v="0"/>
    <s v="2"/>
    <s v="2. Gastos corrientes en bienes y servicios"/>
    <s v="01"/>
    <x v="2"/>
    <s v="9201"/>
    <s v="9201. Secretaría General"/>
    <s v="20"/>
    <s v="203"/>
  </r>
  <r>
    <n v="220190001382"/>
    <s v="AD"/>
    <d v="2019-02-11T00:00:00"/>
    <n v="22019001479"/>
    <s v="2019 10 2312 213"/>
    <n v="2012"/>
    <x v="323"/>
    <x v="826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1649"/>
    <s v="AD"/>
    <d v="2019-02-13T00:00:00"/>
    <n v="22019001745"/>
    <s v="2019 08 1361 213"/>
    <n v="700"/>
    <x v="323"/>
    <x v="827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90001382"/>
    <s v="AD"/>
    <d v="2019-02-11T00:00:00"/>
    <n v="22019001480"/>
    <s v="2019 10 2312 213"/>
    <n v="3553"/>
    <x v="323"/>
    <x v="826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1383"/>
    <s v="AD"/>
    <d v="2019-02-11T00:00:00"/>
    <n v="22019001498"/>
    <s v="2019 10 2313 213"/>
    <n v="1734.22"/>
    <x v="323"/>
    <x v="828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3"/>
    <s v="2313. Dirección del área de servicios sociales"/>
    <s v="21"/>
    <s v="213"/>
  </r>
  <r>
    <n v="220190001387"/>
    <s v="AD"/>
    <d v="2019-02-11T00:00:00"/>
    <n v="22019001516"/>
    <s v="2019 10 2311 213"/>
    <n v="347"/>
    <x v="323"/>
    <x v="829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1"/>
    <s v="213"/>
  </r>
  <r>
    <n v="220190001387"/>
    <s v="AD"/>
    <d v="2019-02-11T00:00:00"/>
    <n v="22019001517"/>
    <s v="2019 10 2311 213"/>
    <n v="9245"/>
    <x v="323"/>
    <x v="829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1"/>
    <s v="213"/>
  </r>
  <r>
    <n v="220190001388"/>
    <s v="AD"/>
    <d v="2019-02-11T00:00:00"/>
    <n v="22019001526"/>
    <s v="2019 10 2412 213"/>
    <n v="839.65"/>
    <x v="323"/>
    <x v="830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388"/>
    <s v="AD"/>
    <d v="2019-02-11T00:00:00"/>
    <n v="22019001527"/>
    <s v="2019 10 2412 213"/>
    <n v="353.54"/>
    <x v="323"/>
    <x v="830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388"/>
    <s v="AD"/>
    <d v="2019-02-11T00:00:00"/>
    <n v="22019001528"/>
    <s v="2019 10 2412 213"/>
    <n v="265.14999999999998"/>
    <x v="323"/>
    <x v="830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388"/>
    <s v="AD"/>
    <d v="2019-02-11T00:00:00"/>
    <n v="22019001529"/>
    <s v="2019 10 2412 213"/>
    <n v="324.07"/>
    <x v="323"/>
    <x v="830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1284"/>
    <s v="AD"/>
    <d v="2019-02-11T00:00:00"/>
    <n v="22019000768"/>
    <s v="2019 08 1321 213"/>
    <n v="16500"/>
    <x v="323"/>
    <x v="831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1"/>
    <s v="213"/>
  </r>
  <r>
    <n v="220190001396"/>
    <s v="AD"/>
    <d v="2019-02-11T00:00:00"/>
    <n v="22019001651"/>
    <s v="2019 01 9201 203"/>
    <n v="1320"/>
    <x v="323"/>
    <x v="832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1"/>
    <s v="9201. Secretaría General"/>
    <s v="20"/>
    <s v="203"/>
  </r>
  <r>
    <n v="220190001286"/>
    <s v="AD"/>
    <d v="2019-02-11T00:00:00"/>
    <n v="22019001232"/>
    <s v="2019 04 9341 213"/>
    <n v="1200"/>
    <x v="323"/>
    <x v="833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1287"/>
    <s v="AD"/>
    <d v="2019-02-11T00:00:00"/>
    <n v="22019001233"/>
    <s v="2019 04 9341 213"/>
    <n v="1100"/>
    <x v="323"/>
    <x v="834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1288"/>
    <s v="AD"/>
    <d v="2019-02-11T00:00:00"/>
    <n v="22019001234"/>
    <s v="2019 04 9341 213"/>
    <n v="1100"/>
    <x v="323"/>
    <x v="835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2576"/>
    <s v="AD"/>
    <d v="2019-02-20T00:00:00"/>
    <n v="22019000725"/>
    <s v="2019 01 9207 203"/>
    <n v="150.28"/>
    <x v="323"/>
    <x v="836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7"/>
    <s v="9207. Gobierno y relaciones"/>
    <s v="20"/>
    <s v="203"/>
  </r>
  <r>
    <n v="220190002577"/>
    <s v="AD"/>
    <d v="2019-02-20T00:00:00"/>
    <n v="22019000752"/>
    <s v="2019 04 9331 213"/>
    <n v="800"/>
    <x v="323"/>
    <x v="837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31"/>
    <s v="9331. Gestión del patrimonio"/>
    <s v="21"/>
    <s v="213"/>
  </r>
  <r>
    <n v="220190001397"/>
    <s v="AD"/>
    <d v="2019-02-11T00:00:00"/>
    <n v="22019001653"/>
    <s v="2019 01 9201 213"/>
    <n v="2000"/>
    <x v="323"/>
    <x v="838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1"/>
    <s v="9201. Secretaría General"/>
    <s v="21"/>
    <s v="213"/>
  </r>
  <r>
    <n v="220190001384"/>
    <s v="AD"/>
    <d v="2019-02-11T00:00:00"/>
    <n v="22019001503"/>
    <s v="2019 04 9311 203"/>
    <n v="650"/>
    <x v="323"/>
    <x v="839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11"/>
    <s v="9311. Planificación económico financiera"/>
    <s v="20"/>
    <s v="203"/>
  </r>
  <r>
    <n v="220190001385"/>
    <s v="AD"/>
    <d v="2019-02-11T00:00:00"/>
    <n v="22019001504"/>
    <s v="2019 04 9311 203"/>
    <n v="750"/>
    <x v="323"/>
    <x v="840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11"/>
    <s v="9311. Planificación económico financiera"/>
    <s v="20"/>
    <s v="203"/>
  </r>
  <r>
    <n v="220190001391"/>
    <s v="AD"/>
    <d v="2019-02-11T00:00:00"/>
    <n v="22019001597"/>
    <s v="2019 01 9312 203"/>
    <n v="724.74"/>
    <x v="323"/>
    <x v="841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312"/>
    <e v="#N/A"/>
    <s v="20"/>
    <s v="203"/>
  </r>
  <r>
    <n v="220190001392"/>
    <s v="AD"/>
    <d v="2019-02-11T00:00:00"/>
    <n v="22019001598"/>
    <s v="2019 01 9312 203"/>
    <n v="724.74"/>
    <x v="323"/>
    <x v="842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312"/>
    <e v="#N/A"/>
    <s v="20"/>
    <s v="203"/>
  </r>
  <r>
    <n v="220190001393"/>
    <s v="AD"/>
    <d v="2019-02-11T00:00:00"/>
    <n v="22019001603"/>
    <s v="2019 01 9312 213"/>
    <n v="595"/>
    <x v="323"/>
    <x v="843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312"/>
    <e v="#N/A"/>
    <s v="21"/>
    <s v="213"/>
  </r>
  <r>
    <n v="220190001394"/>
    <s v="AD"/>
    <d v="2019-02-11T00:00:00"/>
    <n v="22019001604"/>
    <s v="2019 01 9312 213"/>
    <n v="245"/>
    <x v="323"/>
    <x v="844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312"/>
    <e v="#N/A"/>
    <s v="21"/>
    <s v="213"/>
  </r>
  <r>
    <n v="220190002578"/>
    <s v="AD"/>
    <d v="2019-02-20T00:00:00"/>
    <n v="22019000766"/>
    <s v="2019 08 1321 213"/>
    <n v="1500"/>
    <x v="323"/>
    <x v="845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1"/>
    <s v="213"/>
  </r>
  <r>
    <n v="220190002586"/>
    <s v="AD"/>
    <d v="2019-02-20T00:00:00"/>
    <n v="22019001229"/>
    <s v="2019 04 9341 213"/>
    <n v="400"/>
    <x v="323"/>
    <x v="846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2579"/>
    <s v="AD"/>
    <d v="2019-02-20T00:00:00"/>
    <n v="22019001164"/>
    <s v="2019 08 1301 203"/>
    <n v="108"/>
    <x v="323"/>
    <x v="847"/>
    <s v="220"/>
    <s v="MADRID"/>
    <x v="0"/>
    <s v="PrAbier - Procedimiento Abierto"/>
    <s v="UniC - Único Criterio"/>
    <x v="2"/>
    <x v="0"/>
    <s v="2"/>
    <s v="2. Gastos corrientes en bienes y servicios"/>
    <s v="08"/>
    <x v="7"/>
    <s v="1301"/>
    <s v="1301. Dirección del área de seguridad"/>
    <s v="20"/>
    <s v="203"/>
  </r>
  <r>
    <n v="220190002580"/>
    <s v="AD"/>
    <d v="2019-02-20T00:00:00"/>
    <n v="22019001180"/>
    <s v="2019 08 1301 213"/>
    <n v="333"/>
    <x v="323"/>
    <x v="848"/>
    <s v="220"/>
    <s v="MADRID"/>
    <x v="0"/>
    <s v="PrAbier - Procedimiento Abierto"/>
    <s v="UniC - Único Criterio"/>
    <x v="2"/>
    <x v="0"/>
    <s v="2"/>
    <s v="2. Gastos corrientes en bienes y servicios"/>
    <s v="08"/>
    <x v="7"/>
    <s v="1301"/>
    <s v="1301. Dirección del área de seguridad"/>
    <s v="21"/>
    <s v="213"/>
  </r>
  <r>
    <n v="220190002587"/>
    <s v="AD"/>
    <d v="2019-02-20T00:00:00"/>
    <n v="22019001230"/>
    <s v="2019 04 9341 213"/>
    <n v="200"/>
    <x v="323"/>
    <x v="849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2588"/>
    <s v="AD"/>
    <d v="2019-02-20T00:00:00"/>
    <n v="22019001231"/>
    <s v="2019 04 9341 213"/>
    <n v="200"/>
    <x v="323"/>
    <x v="850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2581"/>
    <s v="AD"/>
    <d v="2019-02-20T00:00:00"/>
    <n v="22019001186"/>
    <s v="2019 03 9231 213"/>
    <n v="500"/>
    <x v="323"/>
    <x v="851"/>
    <s v="220"/>
    <s v="MADRID"/>
    <x v="0"/>
    <s v="PrAbier - Procedimiento Abierto"/>
    <s v="MultiC - MultiCriterio"/>
    <x v="2"/>
    <x v="0"/>
    <s v="2"/>
    <s v="2. Gastos corrientes en bienes y servicios"/>
    <s v="03"/>
    <x v="6"/>
    <s v="9231"/>
    <s v="9231. Información, registro y gestión del padrón"/>
    <s v="21"/>
    <s v="213"/>
  </r>
  <r>
    <n v="220190002599"/>
    <s v="AD"/>
    <d v="2019-02-20T00:00:00"/>
    <n v="22019001499"/>
    <s v="2019 04 9311 203"/>
    <n v="132"/>
    <x v="323"/>
    <x v="852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11"/>
    <s v="9311. Planificación económico financiera"/>
    <s v="20"/>
    <s v="203"/>
  </r>
  <r>
    <n v="220190002601"/>
    <s v="AD"/>
    <d v="2019-02-20T00:00:00"/>
    <n v="22019001502"/>
    <s v="2019 04 9311 203"/>
    <n v="250"/>
    <x v="323"/>
    <x v="853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11"/>
    <s v="9311. Planificación económico financiera"/>
    <s v="20"/>
    <s v="203"/>
  </r>
  <r>
    <n v="220190002607"/>
    <s v="AD"/>
    <d v="2019-02-20T00:00:00"/>
    <n v="22019001595"/>
    <s v="2019 01 9312 203"/>
    <n v="197.66"/>
    <x v="323"/>
    <x v="854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312"/>
    <e v="#N/A"/>
    <s v="20"/>
    <s v="203"/>
  </r>
  <r>
    <n v="220190002608"/>
    <s v="AD"/>
    <d v="2019-02-20T00:00:00"/>
    <n v="22019001596"/>
    <s v="2019 01 9312 203"/>
    <n v="197.66"/>
    <x v="323"/>
    <x v="855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312"/>
    <e v="#N/A"/>
    <s v="20"/>
    <s v="203"/>
  </r>
  <r>
    <n v="220190002585"/>
    <s v="AD"/>
    <d v="2019-02-20T00:00:00"/>
    <n v="22019001227"/>
    <s v="2019 07 3111 203"/>
    <n v="500"/>
    <x v="323"/>
    <x v="856"/>
    <s v="220"/>
    <s v="MADRID"/>
    <x v="0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0"/>
    <s v="203"/>
  </r>
  <r>
    <n v="220190002763"/>
    <s v="AD"/>
    <d v="2019-02-22T00:00:00"/>
    <n v="22019000715"/>
    <s v="2019 04 9341 213"/>
    <n v="600"/>
    <x v="323"/>
    <x v="857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1"/>
    <s v="213"/>
  </r>
  <r>
    <n v="220190002582"/>
    <s v="AD"/>
    <d v="2019-02-20T00:00:00"/>
    <n v="22019001187"/>
    <s v="2019 07 1721 203"/>
    <n v="1000"/>
    <x v="323"/>
    <x v="858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721"/>
    <s v="1721. Protección del medio ambiente"/>
    <s v="20"/>
    <s v="203"/>
  </r>
  <r>
    <n v="220190002583"/>
    <s v="AD"/>
    <d v="2019-02-20T00:00:00"/>
    <n v="22019001192"/>
    <s v="2019 04 3121 213"/>
    <n v="120"/>
    <x v="323"/>
    <x v="859"/>
    <s v="220"/>
    <s v="MADRID"/>
    <x v="0"/>
    <s v="PrAbier - Procedimiento Abierto"/>
    <s v="MultiC - MultiCriterio"/>
    <x v="2"/>
    <x v="0"/>
    <s v="2"/>
    <s v="2. Gastos corrientes en bienes y servicios"/>
    <s v="04"/>
    <x v="8"/>
    <s v="3121"/>
    <s v="3121. Prevención y salud laboral"/>
    <s v="21"/>
    <s v="213"/>
  </r>
  <r>
    <n v="220190002584"/>
    <s v="AD"/>
    <d v="2019-02-20T00:00:00"/>
    <n v="22019001210"/>
    <s v="2019 09 3301 213"/>
    <n v="760"/>
    <x v="323"/>
    <x v="860"/>
    <s v="220"/>
    <s v="MADRID"/>
    <x v="0"/>
    <s v="PrAbier - Procedimiento Abierto"/>
    <s v="MultiC - MultiCriterio"/>
    <x v="2"/>
    <x v="0"/>
    <s v="2"/>
    <s v="2. Gastos corrientes en bienes y servicios"/>
    <s v="09"/>
    <x v="4"/>
    <s v="3301"/>
    <s v="3301. Dirección del área de cultura"/>
    <s v="21"/>
    <s v="213"/>
  </r>
  <r>
    <n v="220190002589"/>
    <s v="AD"/>
    <d v="2019-02-20T00:00:00"/>
    <n v="22019001250"/>
    <s v="2019 07 4312 203"/>
    <n v="250"/>
    <x v="323"/>
    <x v="861"/>
    <s v="220"/>
    <s v="MADRID"/>
    <x v="0"/>
    <s v="PrAbier - Procedimiento Abierto"/>
    <s v="UniC - Único Criterio"/>
    <x v="2"/>
    <x v="0"/>
    <s v="2"/>
    <s v="2. Gastos corrientes en bienes y servicios"/>
    <s v="07"/>
    <x v="5"/>
    <s v="4312"/>
    <s v="4312. Mercados, abastos y lonjas"/>
    <s v="20"/>
    <s v="203"/>
  </r>
  <r>
    <n v="220190002590"/>
    <s v="AD"/>
    <d v="2019-02-20T00:00:00"/>
    <n v="22019001252"/>
    <s v="2019 07 1621 213"/>
    <n v="360"/>
    <x v="323"/>
    <x v="862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1"/>
    <s v="213"/>
  </r>
  <r>
    <n v="220190002591"/>
    <s v="AD"/>
    <d v="2019-02-20T00:00:00"/>
    <n v="22019001270"/>
    <s v="2019 03 9241 203"/>
    <n v="800"/>
    <x v="323"/>
    <x v="863"/>
    <s v="220"/>
    <s v="MADR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0"/>
    <s v="203"/>
  </r>
  <r>
    <n v="220190002593"/>
    <s v="AD"/>
    <d v="2019-02-20T00:00:00"/>
    <n v="22019001451"/>
    <s v="2019 04 9321 203"/>
    <n v="700"/>
    <x v="323"/>
    <x v="864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21"/>
    <s v="9321. Gestión de ingresos e inspección"/>
    <s v="20"/>
    <s v="203"/>
  </r>
  <r>
    <n v="220190002592"/>
    <s v="AD"/>
    <d v="2019-02-20T00:00:00"/>
    <n v="22019001426"/>
    <s v="2019 04 9209 203"/>
    <n v="800"/>
    <x v="323"/>
    <x v="865"/>
    <s v="220"/>
    <s v="MADRID"/>
    <x v="0"/>
    <s v="PrAbier - Procedimiento Abierto"/>
    <s v="UniC - Único Criterio"/>
    <x v="2"/>
    <x v="0"/>
    <s v="2"/>
    <s v="2. Gastos corrientes en bienes y servicios"/>
    <s v="04"/>
    <x v="8"/>
    <s v="9209"/>
    <s v="9209. Dirección del area de hacienda y función pública"/>
    <s v="20"/>
    <s v="203"/>
  </r>
  <r>
    <n v="220190002594"/>
    <s v="AD"/>
    <d v="2019-02-20T00:00:00"/>
    <n v="22019001466"/>
    <s v="2019 04 2411 203"/>
    <n v="500"/>
    <x v="323"/>
    <x v="866"/>
    <s v="220"/>
    <s v="MADR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0"/>
    <s v="203"/>
  </r>
  <r>
    <n v="220190002597"/>
    <s v="AD"/>
    <d v="2019-02-20T00:00:00"/>
    <n v="22019001495"/>
    <s v="2019 06 3202 213"/>
    <n v="233.73"/>
    <x v="323"/>
    <x v="867"/>
    <s v="220"/>
    <s v="MADRID"/>
    <x v="0"/>
    <s v="PrAbier - Procedimiento Abierto"/>
    <s v="UniC - Único Criterio"/>
    <x v="2"/>
    <x v="0"/>
    <s v="2"/>
    <s v="2. Gastos corrientes en bienes y servicios"/>
    <s v="06"/>
    <x v="3"/>
    <s v="3202"/>
    <s v="3202. Dirección del área de educación"/>
    <s v="21"/>
    <s v="213"/>
  </r>
  <r>
    <n v="220190002595"/>
    <s v="AD"/>
    <d v="2019-02-20T00:00:00"/>
    <n v="22019001477"/>
    <s v="2019 10 2312 213"/>
    <n v="367"/>
    <x v="323"/>
    <x v="868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2595"/>
    <s v="AD"/>
    <d v="2019-02-20T00:00:00"/>
    <n v="22019001478"/>
    <s v="2019 10 2312 213"/>
    <n v="808"/>
    <x v="323"/>
    <x v="868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2598"/>
    <s v="AD"/>
    <d v="2019-02-20T00:00:00"/>
    <n v="22019001497"/>
    <s v="2019 10 2313 213"/>
    <n v="288"/>
    <x v="323"/>
    <x v="869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3"/>
    <s v="2313. Dirección del área de servicios sociales"/>
    <s v="21"/>
    <s v="213"/>
  </r>
  <r>
    <n v="220190002603"/>
    <s v="AD"/>
    <d v="2019-02-20T00:00:00"/>
    <n v="22019001513"/>
    <s v="2019 10 2311 213"/>
    <n v="158"/>
    <x v="323"/>
    <x v="870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1"/>
    <s v="213"/>
  </r>
  <r>
    <n v="220190002603"/>
    <s v="AD"/>
    <d v="2019-02-20T00:00:00"/>
    <n v="22019001514"/>
    <s v="2019 10 2311 213"/>
    <n v="3535"/>
    <x v="323"/>
    <x v="870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1"/>
    <s v="213"/>
  </r>
  <r>
    <n v="220190002605"/>
    <s v="AD"/>
    <d v="2019-02-20T00:00:00"/>
    <n v="22019001520"/>
    <s v="2019 10 2412 213"/>
    <n v="117.85"/>
    <x v="323"/>
    <x v="871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2605"/>
    <s v="AD"/>
    <d v="2019-02-20T00:00:00"/>
    <n v="22019001521"/>
    <s v="2019 10 2412 213"/>
    <n v="117.85"/>
    <x v="323"/>
    <x v="871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2600"/>
    <s v="AD"/>
    <d v="2019-02-20T00:00:00"/>
    <n v="22019001500"/>
    <s v="2019 06 2315 213"/>
    <n v="712.37"/>
    <x v="323"/>
    <x v="872"/>
    <s v="220"/>
    <s v="MADRID"/>
    <x v="0"/>
    <s v="PrAbier - Procedimiento Abierto"/>
    <s v="UniC - Único Criterio"/>
    <x v="2"/>
    <x v="0"/>
    <s v="2"/>
    <s v="2. Gastos corrientes en bienes y servicios"/>
    <s v="06"/>
    <x v="3"/>
    <s v="2315"/>
    <s v="2315. Políticas de Igualdad e infancia"/>
    <s v="21"/>
    <s v="213"/>
  </r>
  <r>
    <n v="220190002605"/>
    <s v="AD"/>
    <d v="2019-02-20T00:00:00"/>
    <n v="22019001522"/>
    <s v="2019 10 2412 213"/>
    <n v="88.37"/>
    <x v="323"/>
    <x v="871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2609"/>
    <s v="AD"/>
    <d v="2019-02-20T00:00:00"/>
    <n v="22019001648"/>
    <s v="2019 01 9201 203"/>
    <n v="85"/>
    <x v="323"/>
    <x v="873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1"/>
    <s v="9201. Secretaría General"/>
    <s v="20"/>
    <s v="203"/>
  </r>
  <r>
    <n v="220190002610"/>
    <s v="AD"/>
    <d v="2019-02-20T00:00:00"/>
    <n v="22019001650"/>
    <s v="2019 01 9201 203"/>
    <n v="360"/>
    <x v="323"/>
    <x v="874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1"/>
    <s v="9201. Secretaría General"/>
    <s v="20"/>
    <s v="203"/>
  </r>
  <r>
    <n v="220190002611"/>
    <s v="AD"/>
    <d v="2019-02-20T00:00:00"/>
    <n v="22019001652"/>
    <s v="2019 01 9201 213"/>
    <n v="500"/>
    <x v="323"/>
    <x v="875"/>
    <s v="220"/>
    <s v="MADRID"/>
    <x v="0"/>
    <s v="PrAbier - Procedimiento Abierto"/>
    <s v="MultiC - MultiCriterio"/>
    <x v="2"/>
    <x v="0"/>
    <s v="2"/>
    <s v="2. Gastos corrientes en bienes y servicios"/>
    <s v="01"/>
    <x v="2"/>
    <s v="9201"/>
    <s v="9201. Secretaría General"/>
    <s v="21"/>
    <s v="213"/>
  </r>
  <r>
    <n v="220190002765"/>
    <s v="AD"/>
    <d v="2019-02-22T00:00:00"/>
    <n v="22019001649"/>
    <s v="2019 01 9201 203"/>
    <n v="319"/>
    <x v="323"/>
    <x v="876"/>
    <s v="220"/>
    <s v="MADRID"/>
    <x v="0"/>
    <s v="PrAbier - Procedimiento Abierto"/>
    <s v="UniC - Único Criterio"/>
    <x v="2"/>
    <x v="0"/>
    <s v="2"/>
    <s v="2. Gastos corrientes en bienes y servicios"/>
    <s v="01"/>
    <x v="2"/>
    <s v="9201"/>
    <s v="9201. Secretaría General"/>
    <s v="20"/>
    <s v="203"/>
  </r>
  <r>
    <n v="220190002602"/>
    <s v="AD"/>
    <d v="2019-02-20T00:00:00"/>
    <n v="22019001507"/>
    <s v="2019 06 3232 213"/>
    <n v="221.3"/>
    <x v="323"/>
    <x v="877"/>
    <s v="220"/>
    <s v="MADR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2573"/>
    <s v="AD"/>
    <d v="2019-02-20T00:00:00"/>
    <n v="22019000765"/>
    <s v="2019 01 9207 203"/>
    <n v="486.6"/>
    <x v="323"/>
    <x v="878"/>
    <s v="220"/>
    <s v="MADRID"/>
    <x v="0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0"/>
    <s v="203"/>
  </r>
  <r>
    <n v="220190003447"/>
    <s v="D"/>
    <d v="2019-02-26T00:00:00"/>
    <n v="22019001858"/>
    <s v="2019 08 1361 213"/>
    <n v="3573.13"/>
    <x v="338"/>
    <x v="879"/>
    <s v="300"/>
    <s v="VALLADOL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90003448"/>
    <s v="D"/>
    <d v="2019-02-26T00:00:00"/>
    <n v="22019001856"/>
    <s v="2019 08 1361 213"/>
    <n v="1694"/>
    <x v="338"/>
    <x v="880"/>
    <s v="300"/>
    <s v="VALLADOL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90003450"/>
    <s v="AD"/>
    <d v="2019-02-26T00:00:00"/>
    <n v="22019000798"/>
    <s v="2019 01 9207 22602"/>
    <n v="9740.5"/>
    <x v="339"/>
    <x v="881"/>
    <s v="220"/>
    <s v="VALLADOLID"/>
    <x v="0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602"/>
  </r>
  <r>
    <n v="220190002606"/>
    <s v="AD"/>
    <d v="2019-02-20T00:00:00"/>
    <n v="22019001533"/>
    <s v="2019 02 1501 203"/>
    <n v="451"/>
    <x v="323"/>
    <x v="882"/>
    <s v="220"/>
    <s v="MADRID"/>
    <x v="0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0"/>
    <s v="203"/>
  </r>
  <r>
    <n v="220190002612"/>
    <s v="AD"/>
    <d v="2019-02-20T00:00:00"/>
    <n v="22019001182"/>
    <s v="2019 08 1361 213"/>
    <n v="300"/>
    <x v="323"/>
    <x v="883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90003057"/>
    <s v="AD"/>
    <d v="2019-02-25T00:00:00"/>
    <n v="22019001840"/>
    <s v="2019 07 3111 22113"/>
    <n v="12000"/>
    <x v="340"/>
    <x v="884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13"/>
  </r>
  <r>
    <n v="220179000155"/>
    <s v="AD"/>
    <d v="2019-01-02T00:00:00"/>
    <n v="22019000046"/>
    <s v="2019 07 1631 22104"/>
    <n v="2928.14"/>
    <x v="341"/>
    <x v="885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4"/>
  </r>
  <r>
    <n v="220179000159"/>
    <s v="AD"/>
    <d v="2019-01-02T00:00:00"/>
    <n v="22019000050"/>
    <s v="2019 07 1621 22104"/>
    <n v="1377.95"/>
    <x v="341"/>
    <x v="885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4"/>
  </r>
  <r>
    <n v="220189000335"/>
    <s v="AD"/>
    <d v="2019-01-02T00:00:00"/>
    <n v="22019000258"/>
    <s v="2019 10 2311 22104"/>
    <n v="191.56"/>
    <x v="341"/>
    <x v="886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104"/>
  </r>
  <r>
    <n v="220189000337"/>
    <s v="AD"/>
    <d v="2019-01-02T00:00:00"/>
    <n v="22019000414"/>
    <s v="2019 10 2312 22104"/>
    <n v="478.92"/>
    <x v="341"/>
    <x v="887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4"/>
  </r>
  <r>
    <n v="220189000339"/>
    <s v="AD"/>
    <d v="2019-01-02T00:00:00"/>
    <n v="22019000416"/>
    <s v="2019 10 2312 22104"/>
    <n v="191.56"/>
    <x v="341"/>
    <x v="888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4"/>
  </r>
  <r>
    <n v="220189000341"/>
    <s v="AD"/>
    <d v="2019-01-02T00:00:00"/>
    <n v="22019000260"/>
    <s v="2019 07 4312 22104"/>
    <n v="5638.35"/>
    <x v="341"/>
    <x v="889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104"/>
  </r>
  <r>
    <n v="220189000343"/>
    <s v="AD"/>
    <d v="2019-01-02T00:00:00"/>
    <n v="22019000131"/>
    <s v="2019 07 4312 22104"/>
    <n v="6492.56"/>
    <x v="341"/>
    <x v="890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104"/>
  </r>
  <r>
    <n v="220190005211"/>
    <s v="AD"/>
    <d v="2019-03-12T00:00:00"/>
    <n v="22019001912"/>
    <s v="2019 07 1621 213"/>
    <n v="1500"/>
    <x v="42"/>
    <x v="891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1"/>
    <s v="213"/>
  </r>
  <r>
    <n v="220189000406"/>
    <s v="AD"/>
    <d v="2019-01-02T00:00:00"/>
    <n v="22019000324"/>
    <s v="2019 06 3232 22104"/>
    <n v="1511.29"/>
    <x v="341"/>
    <x v="892"/>
    <s v="220"/>
    <s v="VALLADOLID"/>
    <x v="1"/>
    <s v="PrAbier - Procedimiento Abierto"/>
    <s v="MultiC - Multi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4"/>
  </r>
  <r>
    <n v="220189000407"/>
    <s v="AD"/>
    <d v="2019-01-02T00:00:00"/>
    <n v="22019000325"/>
    <s v="2019 06 3232 22104"/>
    <n v="991.33"/>
    <x v="341"/>
    <x v="893"/>
    <s v="220"/>
    <s v="VALLADOLID"/>
    <x v="1"/>
    <s v="PrAbier - Procedimiento Abierto"/>
    <s v="MultiC - Multi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4"/>
  </r>
  <r>
    <n v="220190001677"/>
    <s v="AD"/>
    <d v="2019-02-15T00:00:00"/>
    <n v="22019001732"/>
    <s v="2019 07 1631 213"/>
    <n v="1869.74"/>
    <x v="42"/>
    <x v="894"/>
    <s v="220"/>
    <s v="VALLADOLID"/>
    <x v="0"/>
    <s v="PrAbier - Procedimiento Abierto"/>
    <s v="SinC - Sin Criterio"/>
    <x v="2"/>
    <x v="0"/>
    <s v="2"/>
    <s v="2. Gastos corrientes en bienes y servicios"/>
    <s v="07"/>
    <x v="5"/>
    <s v="1631"/>
    <s v="1631. Limpieza viaria"/>
    <s v="21"/>
    <s v="213"/>
  </r>
  <r>
    <n v="220190005210"/>
    <s v="AD"/>
    <d v="2019-03-12T00:00:00"/>
    <n v="22019001895"/>
    <s v="2019 07 1631 213"/>
    <n v="2000"/>
    <x v="42"/>
    <x v="895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3"/>
  </r>
  <r>
    <n v="220190006710"/>
    <s v="AD"/>
    <d v="2019-03-21T00:00:00"/>
    <n v="22019002544"/>
    <s v="2019 03 9231 22705"/>
    <n v="14399"/>
    <x v="342"/>
    <x v="896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705"/>
  </r>
  <r>
    <n v="220189000408"/>
    <s v="AD"/>
    <d v="2019-01-02T00:00:00"/>
    <n v="22019000326"/>
    <s v="2019 03 9241 22104"/>
    <n v="5435.03"/>
    <x v="341"/>
    <x v="897"/>
    <s v="220"/>
    <s v="VALLADOLID"/>
    <x v="1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104"/>
  </r>
  <r>
    <n v="220189000410"/>
    <s v="AD"/>
    <d v="2019-01-02T00:00:00"/>
    <n v="22019000328"/>
    <s v="2019 06 3232 22104"/>
    <n v="1511.29"/>
    <x v="341"/>
    <x v="898"/>
    <s v="220"/>
    <s v="VALLADOLID"/>
    <x v="1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4"/>
  </r>
  <r>
    <n v="220189000134"/>
    <s v="AD"/>
    <d v="2019-01-02T00:00:00"/>
    <n v="22019000465"/>
    <s v="2019 07 1721 22799"/>
    <n v="907.5"/>
    <x v="343"/>
    <x v="899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721"/>
    <s v="1721. Protección del medio ambiente"/>
    <s v="22"/>
    <s v="22799"/>
  </r>
  <r>
    <n v="220189000411"/>
    <s v="AD"/>
    <d v="2019-01-02T00:00:00"/>
    <n v="22019000329"/>
    <s v="2019 06 3232 22104"/>
    <n v="1603.25"/>
    <x v="341"/>
    <x v="900"/>
    <s v="220"/>
    <s v="VALLADOLID"/>
    <x v="1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4"/>
  </r>
  <r>
    <n v="220189000414"/>
    <s v="AD"/>
    <d v="2019-01-02T00:00:00"/>
    <n v="22019000332"/>
    <s v="2019 03 9241 22104"/>
    <n v="5435.03"/>
    <x v="341"/>
    <x v="897"/>
    <s v="220"/>
    <s v="VALLADOLID"/>
    <x v="1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104"/>
  </r>
  <r>
    <n v="220190001262"/>
    <s v="AD"/>
    <d v="2019-02-08T00:00:00"/>
    <n v="22019000284"/>
    <s v="2019 08 1321 22104"/>
    <n v="5206.87"/>
    <x v="341"/>
    <x v="901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645"/>
    <s v="AD"/>
    <d v="2019-01-02T00:00:00"/>
    <n v="22019000166"/>
    <s v="2019 03 9204 216"/>
    <n v="127048.79"/>
    <x v="344"/>
    <x v="902"/>
    <s v="220"/>
    <s v="SANTANDER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1"/>
    <s v="216"/>
  </r>
  <r>
    <n v="220169000055"/>
    <s v="AD"/>
    <d v="2019-01-02T00:00:00"/>
    <n v="22019000029"/>
    <s v="2019 09 3301 22706"/>
    <n v="17427.36"/>
    <x v="345"/>
    <x v="903"/>
    <s v="220"/>
    <s v="VALLADOLID"/>
    <x v="0"/>
    <s v="PrAbier - Procedimiento Abierto"/>
    <s v="MultiC - MultiCriterio"/>
    <x v="2"/>
    <x v="0"/>
    <s v="2"/>
    <s v="2. Gastos corrientes en bienes y servicios"/>
    <s v="09"/>
    <x v="4"/>
    <s v="3301"/>
    <s v="3301. Dirección del área de cultura"/>
    <s v="22"/>
    <s v="22706"/>
  </r>
  <r>
    <n v="220189000240"/>
    <s v="AD"/>
    <d v="2019-01-02T00:00:00"/>
    <n v="22019000250"/>
    <s v="2019 03 9204 22700"/>
    <n v="9361.08"/>
    <x v="346"/>
    <x v="904"/>
    <s v="220"/>
    <s v="VALLADOLID"/>
    <x v="0"/>
    <s v="PrAbier - Procedimiento Abierto"/>
    <s v="UniC - Único Criterio"/>
    <x v="2"/>
    <x v="0"/>
    <s v="2"/>
    <s v="2. Gastos corrientes en bienes y servicios"/>
    <s v="03"/>
    <x v="6"/>
    <s v="9204"/>
    <s v="9204. Tecnologías de la información y comunicación"/>
    <s v="22"/>
    <s v="22700"/>
  </r>
  <r>
    <n v="220189000386"/>
    <s v="AD"/>
    <d v="2019-01-02T00:00:00"/>
    <n v="22019000305"/>
    <s v="2019 04 2411 22700"/>
    <n v="16909"/>
    <x v="346"/>
    <x v="905"/>
    <s v="220"/>
    <s v="VALLADOLID"/>
    <x v="0"/>
    <s v="PrAbier - Procedimiento Abierto"/>
    <s v="UniC - Único Criterio"/>
    <x v="2"/>
    <x v="0"/>
    <s v="2"/>
    <s v="2. Gastos corrientes en bienes y servicios"/>
    <s v="04"/>
    <x v="8"/>
    <s v="2411"/>
    <s v="2411. Agencia de innovación y desarrollo económico"/>
    <s v="22"/>
    <s v="22700"/>
  </r>
  <r>
    <n v="220189000435"/>
    <s v="AD"/>
    <d v="2019-01-02T00:00:00"/>
    <n v="22019000125"/>
    <s v="2019 10 2312 22799"/>
    <n v="56000"/>
    <x v="346"/>
    <x v="906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436"/>
    <s v="AD"/>
    <d v="2019-01-02T00:00:00"/>
    <n v="22019000126"/>
    <s v="2019 10 2312 22799"/>
    <n v="85086"/>
    <x v="346"/>
    <x v="907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437"/>
    <s v="AD"/>
    <d v="2019-01-02T00:00:00"/>
    <n v="22019000127"/>
    <s v="2019 10 2312 22799"/>
    <n v="28600"/>
    <x v="346"/>
    <x v="908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438"/>
    <s v="AD"/>
    <d v="2019-01-02T00:00:00"/>
    <n v="22019000128"/>
    <s v="2019 10 2312 22799"/>
    <n v="18314"/>
    <x v="346"/>
    <x v="90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381"/>
    <s v="AD"/>
    <d v="2019-01-02T00:00:00"/>
    <n v="22019000517"/>
    <s v="2019 10 2311 22700"/>
    <n v="3208.06"/>
    <x v="347"/>
    <x v="91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00"/>
  </r>
  <r>
    <n v="220189000382"/>
    <s v="AD"/>
    <d v="2019-01-02T00:00:00"/>
    <n v="22019000518"/>
    <s v="2019 10 2311 22700"/>
    <n v="37943.79"/>
    <x v="347"/>
    <x v="911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00"/>
  </r>
  <r>
    <n v="220189000390"/>
    <s v="AD"/>
    <d v="2019-01-02T00:00:00"/>
    <n v="22019000520"/>
    <s v="2019 10 2311 22700"/>
    <n v="6566.64"/>
    <x v="347"/>
    <x v="91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00"/>
  </r>
  <r>
    <n v="220189000304"/>
    <s v="AD"/>
    <d v="2019-01-02T00:00:00"/>
    <n v="22019000500"/>
    <s v="2019 04 2411 22799"/>
    <n v="6105"/>
    <x v="348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1539"/>
    <s v="AD"/>
    <d v="2019-02-13T00:00:00"/>
    <n v="22019000780"/>
    <s v="2019 01 9205 213"/>
    <n v="7260"/>
    <x v="349"/>
    <x v="913"/>
    <s v="220"/>
    <s v="MADRID"/>
    <x v="0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1"/>
    <s v="213"/>
  </r>
  <r>
    <n v="220189000088"/>
    <s v="AD"/>
    <d v="2019-01-02T00:00:00"/>
    <n v="22019000205"/>
    <s v="2019 10 2312 22799"/>
    <n v="6425300"/>
    <x v="350"/>
    <x v="914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412"/>
    <s v="AD"/>
    <d v="2019-01-02T00:00:00"/>
    <n v="22019000330"/>
    <s v="2019 01 9203 22104"/>
    <n v="638.04999999999995"/>
    <x v="341"/>
    <x v="915"/>
    <s v="220"/>
    <s v="VALLADOLID"/>
    <x v="1"/>
    <s v="PrAbier - Procedimiento Abierto"/>
    <s v="SinC - Sin Criterio"/>
    <x v="2"/>
    <x v="0"/>
    <s v="2"/>
    <s v="2. Gastos corrientes en bienes y servicios"/>
    <s v="01"/>
    <x v="2"/>
    <s v="9203"/>
    <s v="9203. Unidad de régimen interior"/>
    <s v="22"/>
    <s v="22104"/>
  </r>
  <r>
    <n v="220190005048"/>
    <s v="AD"/>
    <d v="2019-03-11T00:00:00"/>
    <n v="22019002052"/>
    <s v="2019 01 9203 22000"/>
    <n v="2496.4699999999998"/>
    <x v="351"/>
    <x v="916"/>
    <s v="220"/>
    <s v="VALLADOL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000"/>
  </r>
  <r>
    <n v="220190005049"/>
    <s v="AD"/>
    <d v="2019-03-11T00:00:00"/>
    <n v="22019002053"/>
    <s v="2019 01 9203 22000"/>
    <n v="5739.72"/>
    <x v="351"/>
    <x v="917"/>
    <s v="220"/>
    <s v="VALLADOL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000"/>
  </r>
  <r>
    <n v="220190005050"/>
    <s v="AD"/>
    <d v="2019-03-11T00:00:00"/>
    <n v="22019002054"/>
    <s v="2019 01 9203 22000"/>
    <n v="11266.16"/>
    <x v="351"/>
    <x v="918"/>
    <s v="220"/>
    <s v="VALLADOL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000"/>
  </r>
  <r>
    <n v="220190001699"/>
    <s v="AD"/>
    <d v="2019-02-15T00:00:00"/>
    <n v="22019001608"/>
    <s v="2019 07 3111 22199"/>
    <n v="2000"/>
    <x v="352"/>
    <x v="919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99"/>
  </r>
  <r>
    <n v="220179000360"/>
    <s v="AD"/>
    <d v="2019-01-02T00:00:00"/>
    <n v="22019000077"/>
    <s v="2019 02 1651 213"/>
    <n v="28239.82"/>
    <x v="353"/>
    <x v="920"/>
    <s v="220"/>
    <s v="VALLADOLID"/>
    <x v="1"/>
    <s v="PrAbier - Procedimiento Abierto"/>
    <s v="MultiC - MultiCriterio"/>
    <x v="2"/>
    <x v="0"/>
    <s v="2"/>
    <s v="2. Gastos corrientes en bienes y servicios"/>
    <s v="02"/>
    <x v="0"/>
    <s v="1651"/>
    <s v="1651. Alumbrado público"/>
    <s v="21"/>
    <s v="213"/>
  </r>
  <r>
    <n v="220189000555"/>
    <s v="AD"/>
    <d v="2019-01-02T00:00:00"/>
    <n v="22019000357"/>
    <s v="2019 07 1711 22104"/>
    <n v="1645.72"/>
    <x v="148"/>
    <x v="921"/>
    <s v="220"/>
    <m/>
    <x v="1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104"/>
  </r>
  <r>
    <n v="220179000151"/>
    <s v="AD"/>
    <d v="2019-01-02T00:00:00"/>
    <n v="22019000042"/>
    <s v="2019 07 1631 22104"/>
    <n v="6837.47"/>
    <x v="87"/>
    <x v="922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4"/>
  </r>
  <r>
    <n v="220179000164"/>
    <s v="AD"/>
    <d v="2019-01-02T00:00:00"/>
    <n v="22019000052"/>
    <s v="2019 07 1621 22104"/>
    <n v="3217.63"/>
    <x v="87"/>
    <x v="922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4"/>
  </r>
  <r>
    <n v="220189000534"/>
    <s v="AD"/>
    <d v="2019-01-02T00:00:00"/>
    <n v="22019000535"/>
    <s v="2019 10 2312 22799"/>
    <n v="1085714"/>
    <x v="350"/>
    <x v="923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79000193"/>
    <s v="AD"/>
    <d v="2019-01-02T00:00:00"/>
    <n v="22019000056"/>
    <s v="2019 06 3231 22799"/>
    <n v="90813.33"/>
    <x v="354"/>
    <x v="924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073"/>
    <s v="AD"/>
    <d v="2019-01-02T00:00:00"/>
    <n v="22019000197"/>
    <s v="2019 06 3231 22799"/>
    <n v="358840"/>
    <x v="354"/>
    <x v="925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075"/>
    <s v="AD"/>
    <d v="2019-01-02T00:00:00"/>
    <n v="22019000199"/>
    <s v="2019 06 3231 22799"/>
    <n v="147040"/>
    <x v="354"/>
    <x v="926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557"/>
    <s v="AD"/>
    <d v="2019-01-02T00:00:00"/>
    <n v="22019000359"/>
    <s v="2019 07 1711 22104"/>
    <n v="13965.8"/>
    <x v="87"/>
    <x v="927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104"/>
  </r>
  <r>
    <n v="220190001263"/>
    <s v="AD"/>
    <d v="2019-02-08T00:00:00"/>
    <n v="22019001484"/>
    <s v="2019 08 1361 22104"/>
    <n v="7441.5"/>
    <x v="87"/>
    <x v="928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4"/>
  </r>
  <r>
    <n v="220190001273"/>
    <s v="AD"/>
    <d v="2019-02-08T00:00:00"/>
    <n v="22019001483"/>
    <s v="2019 08 1361 22104"/>
    <n v="32621.599999999999"/>
    <x v="87"/>
    <x v="929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4"/>
  </r>
  <r>
    <n v="220190001538"/>
    <s v="AD"/>
    <d v="2019-02-13T00:00:00"/>
    <n v="22019000779"/>
    <s v="2019 01 9205 203"/>
    <n v="3626.62"/>
    <x v="171"/>
    <x v="930"/>
    <s v="22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0"/>
    <s v="203"/>
  </r>
  <r>
    <n v="220189000708"/>
    <s v="AD"/>
    <d v="2019-01-02T00:00:00"/>
    <n v="22019002115"/>
    <s v="2019 01 9205 203"/>
    <n v="725.32"/>
    <x v="171"/>
    <x v="931"/>
    <s v="220"/>
    <s v="VALLADOLID"/>
    <x v="1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0"/>
    <s v="203"/>
  </r>
  <r>
    <n v="220190004005"/>
    <s v="AD"/>
    <d v="2019-02-28T00:00:00"/>
    <n v="22019001782"/>
    <s v="2019 02 1501 203"/>
    <n v="577.20000000000005"/>
    <x v="171"/>
    <x v="932"/>
    <s v="220"/>
    <s v="VALLADOLID"/>
    <x v="1"/>
    <s v="AdDirec - Adjudicación Directa"/>
    <s v="SinC - Sin Criterio"/>
    <x v="0"/>
    <x v="0"/>
    <s v="2"/>
    <s v="2. Gastos corrientes en bienes y servicios"/>
    <s v="02"/>
    <x v="0"/>
    <s v="1501"/>
    <s v="1501. Dirección del área de urbanismo"/>
    <s v="20"/>
    <s v="203"/>
  </r>
  <r>
    <n v="220189000493"/>
    <s v="AD"/>
    <d v="2019-01-02T00:00:00"/>
    <n v="22019000343"/>
    <s v="2019 07 1621 22799"/>
    <n v="61289.7"/>
    <x v="355"/>
    <x v="933"/>
    <s v="220"/>
    <s v="VALLADOLID"/>
    <x v="3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99"/>
  </r>
  <r>
    <n v="220179000459"/>
    <s v="AD"/>
    <d v="2019-01-02T00:00:00"/>
    <n v="22019000079"/>
    <s v="2019 07 1631 22103"/>
    <n v="200000"/>
    <x v="356"/>
    <x v="934"/>
    <s v="220"/>
    <s v="MADR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3"/>
  </r>
  <r>
    <n v="220189000178"/>
    <s v="AD"/>
    <d v="2019-01-02T00:00:00"/>
    <n v="22019000413"/>
    <s v="2019 10 2312 22799"/>
    <n v="148000"/>
    <x v="354"/>
    <x v="935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284"/>
    <s v="AD"/>
    <d v="2019-01-02T00:00:00"/>
    <n v="22019000494"/>
    <s v="2019 04 2411 22799"/>
    <n v="2479.9499999999998"/>
    <x v="354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10"/>
    <s v="AD"/>
    <d v="2019-01-02T00:00:00"/>
    <n v="22019000506"/>
    <s v="2019 04 2411 22799"/>
    <n v="2479.8000000000002"/>
    <x v="354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18"/>
    <s v="AD"/>
    <d v="2019-01-02T00:00:00"/>
    <n v="22019000512"/>
    <s v="2019 10 2311 22799"/>
    <n v="411850"/>
    <x v="354"/>
    <x v="936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89000446"/>
    <s v="AD"/>
    <d v="2019-01-02T00:00:00"/>
    <n v="22019000527"/>
    <s v="2019 10 2311 22799"/>
    <n v="8667"/>
    <x v="354"/>
    <x v="937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79000460"/>
    <s v="AD"/>
    <d v="2019-01-02T00:00:00"/>
    <n v="22019000080"/>
    <s v="2019 07 1621 22103"/>
    <n v="800000"/>
    <x v="356"/>
    <x v="934"/>
    <s v="220"/>
    <s v="MADRID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3"/>
  </r>
  <r>
    <n v="220190005218"/>
    <s v="AD"/>
    <d v="2019-03-12T00:00:00"/>
    <n v="22019001661"/>
    <s v="2019 07 1621 219"/>
    <n v="7500"/>
    <x v="357"/>
    <x v="938"/>
    <s v="22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9"/>
  </r>
  <r>
    <n v="220179000511"/>
    <s v="AD"/>
    <d v="2019-01-02T00:00:00"/>
    <n v="22019000109"/>
    <s v="2019 02 9332 204"/>
    <n v="6201.13"/>
    <x v="358"/>
    <x v="939"/>
    <s v="220"/>
    <s v="BIZKAIA"/>
    <x v="1"/>
    <s v="PrAbier - Procedimiento Abierto"/>
    <s v="UniC - Único Criterio"/>
    <x v="2"/>
    <x v="0"/>
    <s v="2"/>
    <s v="2. Gastos corrientes en bienes y servicios"/>
    <s v="02"/>
    <x v="0"/>
    <s v="9332"/>
    <s v="9332. Mantenimiento de edificios e instalaciones municipales"/>
    <s v="20"/>
    <s v="204"/>
  </r>
  <r>
    <n v="220190002569"/>
    <s v="AD"/>
    <d v="2019-02-20T00:00:00"/>
    <n v="22019001868"/>
    <s v="2019 06 3261 22799"/>
    <n v="2500"/>
    <x v="354"/>
    <x v="940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799"/>
  </r>
  <r>
    <n v="220189000123"/>
    <s v="AD"/>
    <d v="2019-01-02T00:00:00"/>
    <n v="22019000462"/>
    <s v="2019 02 1532 204"/>
    <n v="9539.4"/>
    <x v="358"/>
    <x v="941"/>
    <s v="220"/>
    <s v="BIZKAIA"/>
    <x v="1"/>
    <s v="PrAbier - Procedimiento Abierto"/>
    <s v="MultiC - MultiCriterio"/>
    <x v="2"/>
    <x v="0"/>
    <s v="2"/>
    <s v="2. Gastos corrientes en bienes y servicios"/>
    <s v="02"/>
    <x v="0"/>
    <s v="1532"/>
    <s v="1532. Pavimentación vias públicas y otros servicios urbanísticos"/>
    <s v="20"/>
    <s v="204"/>
  </r>
  <r>
    <n v="220179000322"/>
    <s v="AD"/>
    <d v="2019-01-02T00:00:00"/>
    <n v="22019000069"/>
    <s v="2019 08 1321 22104"/>
    <n v="14291.92"/>
    <x v="164"/>
    <x v="942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90001693"/>
    <s v="AD"/>
    <d v="2019-02-15T00:00:00"/>
    <n v="22019001833"/>
    <s v="2019 10 2311 213"/>
    <n v="650"/>
    <x v="359"/>
    <x v="943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89000285"/>
    <s v="AD"/>
    <d v="2019-01-02T00:00:00"/>
    <n v="22019000495"/>
    <s v="2019 04 2411 22799"/>
    <n v="2505"/>
    <x v="360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79000332"/>
    <s v="AD"/>
    <d v="2019-01-02T00:00:00"/>
    <n v="22019000071"/>
    <s v="2019 09 4321 22799"/>
    <n v="9579.16"/>
    <x v="361"/>
    <x v="944"/>
    <s v="220"/>
    <s v="BILBAO"/>
    <x v="0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799"/>
  </r>
  <r>
    <n v="220189000072"/>
    <s v="AD"/>
    <d v="2019-01-02T00:00:00"/>
    <n v="22019000196"/>
    <s v="2019 09 4321 22799"/>
    <n v="5082"/>
    <x v="361"/>
    <x v="945"/>
    <s v="220"/>
    <s v="BILBAO"/>
    <x v="0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799"/>
  </r>
  <r>
    <n v="220179000323"/>
    <s v="AD"/>
    <d v="2019-01-02T00:00:00"/>
    <n v="22019000070"/>
    <s v="2019 08 1321 22104"/>
    <n v="5012.7299999999996"/>
    <x v="164"/>
    <x v="946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664"/>
    <s v="AD"/>
    <d v="2019-01-02T00:00:00"/>
    <n v="22019002615"/>
    <s v="2019 10 2313 22799"/>
    <n v="20000"/>
    <x v="362"/>
    <x v="947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3"/>
    <s v="2313. Dirección del área de servicios sociales"/>
    <s v="22"/>
    <s v="22799"/>
  </r>
  <r>
    <n v="220189000558"/>
    <s v="AD"/>
    <d v="2019-01-02T00:00:00"/>
    <n v="22019000360"/>
    <s v="2019 07 1631 22700"/>
    <n v="27117.75"/>
    <x v="129"/>
    <x v="948"/>
    <s v="220"/>
    <s v="PALENCIA"/>
    <x v="0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700"/>
  </r>
  <r>
    <n v="220190001037"/>
    <s v="AD"/>
    <d v="2019-02-06T00:00:00"/>
    <n v="22019001562"/>
    <s v="2019 09 3341 22799"/>
    <n v="280.12"/>
    <x v="363"/>
    <x v="949"/>
    <s v="220"/>
    <s v="VALLADOL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89000506"/>
    <s v="AD"/>
    <d v="2019-01-02T00:00:00"/>
    <n v="22019000531"/>
    <s v="2019 10 2312 22799"/>
    <n v="4350"/>
    <x v="364"/>
    <x v="950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99"/>
  </r>
  <r>
    <n v="220189000627"/>
    <s v="AD"/>
    <d v="2019-01-02T00:00:00"/>
    <n v="22019000393"/>
    <s v="2019 06 3232 213"/>
    <n v="6493.22"/>
    <x v="45"/>
    <x v="951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3"/>
  </r>
  <r>
    <n v="220190003542"/>
    <s v="AD"/>
    <d v="2019-02-27T00:00:00"/>
    <n v="22019001999"/>
    <s v="2019 08 1321 213"/>
    <n v="5000"/>
    <x v="45"/>
    <x v="952"/>
    <s v="22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1682"/>
    <s v="AD"/>
    <d v="2019-02-15T00:00:00"/>
    <n v="22019001737"/>
    <s v="2019 07 1621 213"/>
    <n v="1422.47"/>
    <x v="45"/>
    <x v="953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90006705"/>
    <s v="AD"/>
    <d v="2019-03-21T00:00:00"/>
    <n v="22019001791"/>
    <s v="2019 02 9332 213"/>
    <n v="1504.88"/>
    <x v="45"/>
    <x v="954"/>
    <s v="220"/>
    <s v="VALLADOLID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3"/>
  </r>
  <r>
    <n v="220190001684"/>
    <s v="AD"/>
    <d v="2019-02-15T00:00:00"/>
    <n v="22019001693"/>
    <s v="2019 03 9241 22609"/>
    <n v="1936"/>
    <x v="365"/>
    <x v="955"/>
    <s v="220"/>
    <s v="BURGOS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657"/>
    <s v="AD"/>
    <d v="2019-01-02T00:00:00"/>
    <n v="22019000549"/>
    <s v="2019 09 3341 22799"/>
    <n v="10977.12"/>
    <x v="366"/>
    <x v="956"/>
    <s v="220"/>
    <s v="VALLADOL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90000360"/>
    <s v="AD"/>
    <d v="2019-01-25T00:00:00"/>
    <n v="22019000687"/>
    <s v="2019 03 9241 22602"/>
    <n v="2882.4"/>
    <x v="367"/>
    <x v="957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0361"/>
    <s v="AD"/>
    <d v="2019-01-25T00:00:00"/>
    <n v="22019000688"/>
    <s v="2019 03 9241 22602"/>
    <n v="1543.96"/>
    <x v="367"/>
    <x v="958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2"/>
  </r>
  <r>
    <n v="220190002572"/>
    <s v="AD"/>
    <d v="2019-02-20T00:00:00"/>
    <n v="22019001816"/>
    <s v="2019 02 9332 212"/>
    <n v="1936"/>
    <x v="232"/>
    <x v="959"/>
    <s v="22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90005217"/>
    <s v="AD"/>
    <d v="2019-03-12T00:00:00"/>
    <n v="22019001662"/>
    <s v="2019 07 1621 214"/>
    <n v="5000"/>
    <x v="368"/>
    <x v="960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79000474"/>
    <s v="AD"/>
    <d v="2019-01-02T00:00:00"/>
    <n v="22019000466"/>
    <s v="2019 03 9204 641"/>
    <n v="7493.53"/>
    <x v="369"/>
    <x v="961"/>
    <s v="220"/>
    <s v="VALLADOLID"/>
    <x v="0"/>
    <s v="PrNegSP - Procedimiento Negociado Sin Publicidad"/>
    <s v="SinC - Sin Criterio"/>
    <x v="3"/>
    <x v="0"/>
    <s v="6"/>
    <s v="6. Inversiones reales"/>
    <s v="03"/>
    <x v="6"/>
    <s v="9204"/>
    <s v="9204. Tecnologías de la información y comunicación"/>
    <s v="64"/>
    <s v="641"/>
  </r>
  <r>
    <n v="220189000649"/>
    <s v="AD"/>
    <d v="2019-01-02T00:00:00"/>
    <n v="22019000544"/>
    <s v="2019 03 9204 641"/>
    <n v="82428.83"/>
    <x v="369"/>
    <x v="962"/>
    <s v="220"/>
    <s v="VALLADOLID"/>
    <x v="0"/>
    <s v="PrNegSP - Procedimiento Negociado Sin Publicidad"/>
    <s v="SinC - Sin Criterio"/>
    <x v="3"/>
    <x v="0"/>
    <s v="6"/>
    <s v="6. Inversiones reales"/>
    <s v="03"/>
    <x v="6"/>
    <s v="9204"/>
    <s v="9204. Tecnologías de la información y comunicación"/>
    <s v="64"/>
    <s v="641"/>
  </r>
  <r>
    <n v="220190004008"/>
    <s v="D"/>
    <d v="2019-02-28T00:00:00"/>
    <n v="22019001864"/>
    <s v="2019 08 1361 633"/>
    <n v="10000"/>
    <x v="84"/>
    <x v="963"/>
    <s v="300"/>
    <s v="MADRID"/>
    <x v="0"/>
    <s v="PrAbier - Procedimiento Abierto"/>
    <s v="MultiC - MultiCriterio"/>
    <x v="2"/>
    <x v="0"/>
    <s v="6"/>
    <s v="6. Inversiones reales"/>
    <s v="08"/>
    <x v="7"/>
    <s v="1361"/>
    <s v="1361. Prevención y extinción de incencios"/>
    <s v="63"/>
    <s v="633"/>
  </r>
  <r>
    <n v="220190001271"/>
    <s v="AD"/>
    <d v="2019-02-08T00:00:00"/>
    <n v="22019000603"/>
    <s v="2019 04 9321 22799"/>
    <n v="7247.9"/>
    <x v="370"/>
    <x v="964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9321"/>
    <s v="9321. Gestión de ingresos e inspección"/>
    <s v="22"/>
    <s v="22799"/>
  </r>
  <r>
    <n v="220189000256"/>
    <s v="AD"/>
    <d v="2019-01-02T00:00:00"/>
    <n v="22019000486"/>
    <s v="2019 04 2411 22799"/>
    <n v="2505"/>
    <x v="371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79000024"/>
    <s v="AD"/>
    <d v="2019-01-02T00:00:00"/>
    <n v="22019000035"/>
    <s v="2019 08 1341 22799"/>
    <n v="3087691.92"/>
    <x v="172"/>
    <x v="965"/>
    <s v="220"/>
    <s v="MADRID"/>
    <x v="3"/>
    <s v="PrAbier - Procedimiento Abierto"/>
    <s v="MultiC - MultiCriterio"/>
    <x v="2"/>
    <x v="0"/>
    <s v="2"/>
    <s v="2. Gastos corrientes en bienes y servicios"/>
    <s v="08"/>
    <x v="7"/>
    <s v="1341"/>
    <s v="1341. Movilidad"/>
    <s v="22"/>
    <s v="22799"/>
  </r>
  <r>
    <n v="220189000309"/>
    <s v="AD"/>
    <d v="2019-01-02T00:00:00"/>
    <n v="22019000505"/>
    <s v="2019 04 2411 22799"/>
    <n v="4759.2"/>
    <x v="371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79000452"/>
    <s v="AD"/>
    <d v="2019-01-02T00:00:00"/>
    <n v="22019000078"/>
    <s v="2019 08 1361 22103"/>
    <n v="25000"/>
    <x v="372"/>
    <x v="966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3"/>
  </r>
  <r>
    <n v="220179000510"/>
    <s v="AD"/>
    <d v="2019-01-02T00:00:00"/>
    <n v="22019000108"/>
    <s v="2019 02 1501 22103"/>
    <n v="23000"/>
    <x v="372"/>
    <x v="967"/>
    <s v="220"/>
    <s v="VALLADOLID"/>
    <x v="1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2"/>
    <s v="22103"/>
  </r>
  <r>
    <n v="220190001422"/>
    <s v="AD"/>
    <d v="2019-02-12T00:00:00"/>
    <n v="22019000789"/>
    <s v="2019 06 3232 22103"/>
    <n v="7000"/>
    <x v="372"/>
    <x v="968"/>
    <s v="22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2"/>
    <s v="22103"/>
  </r>
  <r>
    <n v="220190004007"/>
    <s v="AD"/>
    <d v="2019-02-28T00:00:00"/>
    <n v="22019001993"/>
    <s v="2019 03 9241 22103"/>
    <n v="4600"/>
    <x v="372"/>
    <x v="969"/>
    <s v="22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103"/>
  </r>
  <r>
    <n v="220190001704"/>
    <s v="AD"/>
    <d v="2019-02-15T00:00:00"/>
    <n v="22019001760"/>
    <s v="2019 09 3341 22699"/>
    <n v="1004.34"/>
    <x v="22"/>
    <x v="970"/>
    <s v="220"/>
    <s v="VALLADOLID"/>
    <x v="1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699"/>
  </r>
  <r>
    <n v="220179000194"/>
    <s v="AD"/>
    <d v="2019-01-02T00:00:00"/>
    <n v="22019000057"/>
    <s v="2019 06 3231 22799"/>
    <n v="189820"/>
    <x v="373"/>
    <x v="971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79000553"/>
    <s v="AD"/>
    <d v="2019-01-02T00:00:00"/>
    <n v="22019000468"/>
    <s v="2019 08 1361 623"/>
    <n v="11979"/>
    <x v="84"/>
    <x v="972"/>
    <s v="220"/>
    <s v="MADRID"/>
    <x v="1"/>
    <s v="PrAbier - Procedimiento Abierto"/>
    <s v="MultiC - MultiCriterio"/>
    <x v="2"/>
    <x v="0"/>
    <s v="6"/>
    <s v="6. Inversiones reales"/>
    <s v="08"/>
    <x v="7"/>
    <s v="1361"/>
    <s v="1361. Prevención y extinción de incencios"/>
    <s v="62"/>
    <s v="623"/>
  </r>
  <r>
    <n v="220190005174"/>
    <s v="AD"/>
    <d v="2019-03-11T00:00:00"/>
    <n v="22019002230"/>
    <s v="2019 01 9206 22001"/>
    <n v="23086.31"/>
    <x v="374"/>
    <x v="973"/>
    <s v="220"/>
    <s v="NAVARRA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90001678"/>
    <s v="AD"/>
    <d v="2019-02-15T00:00:00"/>
    <n v="22019001733"/>
    <s v="2019 07 1621 203"/>
    <n v="710.76"/>
    <x v="375"/>
    <x v="974"/>
    <s v="220"/>
    <s v="BARCELONA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0"/>
    <s v="203"/>
  </r>
  <r>
    <n v="220179000153"/>
    <s v="AD"/>
    <d v="2019-01-02T00:00:00"/>
    <n v="22019000044"/>
    <s v="2019 07 1631 22104"/>
    <n v="1481.04"/>
    <x v="17"/>
    <x v="975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4"/>
  </r>
  <r>
    <n v="220179000157"/>
    <s v="AD"/>
    <d v="2019-01-02T00:00:00"/>
    <n v="22019000048"/>
    <s v="2019 07 1621 22104"/>
    <n v="696.96"/>
    <x v="17"/>
    <x v="975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4"/>
  </r>
  <r>
    <n v="220179000552"/>
    <s v="AD"/>
    <d v="2019-01-02T00:00:00"/>
    <n v="22019000467"/>
    <s v="2019 08 1361 623"/>
    <n v="43560"/>
    <x v="17"/>
    <x v="976"/>
    <s v="220"/>
    <s v="VALLADOLID"/>
    <x v="1"/>
    <s v="PrAbier - Procedimiento Abierto"/>
    <s v="MultiC - MultiCriterio"/>
    <x v="2"/>
    <x v="0"/>
    <s v="6"/>
    <s v="6. Inversiones reales"/>
    <s v="08"/>
    <x v="7"/>
    <s v="1361"/>
    <s v="1361. Prevención y extinción de incencios"/>
    <s v="62"/>
    <s v="623"/>
  </r>
  <r>
    <n v="220190001425"/>
    <s v="AD"/>
    <d v="2019-02-12T00:00:00"/>
    <n v="22019000149"/>
    <s v="2019 08 1321 22104"/>
    <n v="8185.04"/>
    <x v="17"/>
    <x v="977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90001426"/>
    <s v="AD"/>
    <d v="2019-02-12T00:00:00"/>
    <n v="22019000243"/>
    <s v="2019 08 1321 22104"/>
    <n v="101384.45"/>
    <x v="17"/>
    <x v="978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084"/>
    <s v="AD"/>
    <d v="2019-01-02T00:00:00"/>
    <n v="22019000204"/>
    <s v="2019 08 1321 22602"/>
    <n v="7562.5"/>
    <x v="270"/>
    <x v="979"/>
    <s v="220"/>
    <s v="VALLADOLID"/>
    <x v="0"/>
    <s v="PrAbier - Procedimiento Abierto"/>
    <s v="SinC - Sin Criterio"/>
    <x v="1"/>
    <x v="0"/>
    <s v="2"/>
    <s v="2. Gastos corrientes en bienes y servicios"/>
    <s v="08"/>
    <x v="7"/>
    <s v="1321"/>
    <s v="1321. Policía municipal"/>
    <s v="22"/>
    <s v="22602"/>
  </r>
  <r>
    <n v="220190001020"/>
    <s v="AD"/>
    <d v="2019-02-06T00:00:00"/>
    <n v="22019000340"/>
    <s v="2019 10 2312 22001"/>
    <n v="15275"/>
    <x v="81"/>
    <x v="980"/>
    <s v="22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001"/>
  </r>
  <r>
    <n v="220190001020"/>
    <s v="AD"/>
    <d v="2019-02-06T00:00:00"/>
    <n v="22019000339"/>
    <s v="2019 10 2312 22001"/>
    <n v="14300"/>
    <x v="81"/>
    <x v="980"/>
    <s v="220"/>
    <s v="VALLADOLID"/>
    <x v="1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001"/>
  </r>
  <r>
    <n v="220190006861"/>
    <s v="AD"/>
    <d v="2019-03-25T00:00:00"/>
    <n v="22019001793"/>
    <s v="2019 01 9206 22001"/>
    <n v="8640"/>
    <x v="81"/>
    <x v="981"/>
    <s v="220"/>
    <s v="VALLADOLID"/>
    <x v="1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001"/>
  </r>
  <r>
    <n v="220179000577"/>
    <s v="AD"/>
    <d v="2019-01-02T00:00:00"/>
    <n v="22019000471"/>
    <s v="2019 07 1711 619"/>
    <n v="189794.58"/>
    <x v="376"/>
    <x v="982"/>
    <s v="220"/>
    <s v="MADRID"/>
    <x v="0"/>
    <s v="PrAbier - Procedimiento Abierto"/>
    <s v="MultiC - MultiCriterio"/>
    <x v="2"/>
    <x v="0"/>
    <s v="6"/>
    <s v="6. Inversiones reales"/>
    <s v="07"/>
    <x v="5"/>
    <s v="1711"/>
    <s v="1711. Parques y jardines"/>
    <s v="61"/>
    <s v="619"/>
  </r>
  <r>
    <n v="220189000417"/>
    <s v="AD"/>
    <d v="2019-01-02T00:00:00"/>
    <n v="22019000335"/>
    <s v="2019 09 3341 22799"/>
    <n v="5529.91"/>
    <x v="377"/>
    <x v="983"/>
    <s v="220"/>
    <s v="ALBACETE"/>
    <x v="0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799"/>
  </r>
  <r>
    <n v="220189000261"/>
    <s v="AD"/>
    <d v="2019-01-02T00:00:00"/>
    <n v="22019000491"/>
    <s v="2019 04 2411 22799"/>
    <n v="2250"/>
    <x v="17"/>
    <x v="98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1269"/>
    <s v="AD"/>
    <d v="2019-02-08T00:00:00"/>
    <n v="22019001563"/>
    <s v="2019 04 9321 22602"/>
    <n v="1173.7"/>
    <x v="81"/>
    <x v="985"/>
    <s v="220"/>
    <s v="VALLADOLID"/>
    <x v="0"/>
    <s v="PrAbier - Procedimiento Abierto"/>
    <s v="SinC - Sin Criterio"/>
    <x v="1"/>
    <x v="0"/>
    <s v="2"/>
    <s v="2. Gastos corrientes en bienes y servicios"/>
    <s v="04"/>
    <x v="8"/>
    <s v="9321"/>
    <s v="9321. Gestión de ingresos e inspección"/>
    <s v="22"/>
    <s v="22602"/>
  </r>
  <r>
    <n v="220169000216"/>
    <s v="AD"/>
    <d v="2019-01-02T00:00:00"/>
    <n v="22019000031"/>
    <s v="2019 07 1721 22799"/>
    <n v="3978.34"/>
    <x v="264"/>
    <x v="986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721"/>
    <s v="1721. Protección del medio ambiente"/>
    <s v="22"/>
    <s v="22799"/>
  </r>
  <r>
    <n v="220179000351"/>
    <s v="AD"/>
    <d v="2019-01-02T00:00:00"/>
    <n v="22019000074"/>
    <s v="2019 08 1321 213"/>
    <n v="3594.1"/>
    <x v="264"/>
    <x v="987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1"/>
    <s v="213"/>
  </r>
  <r>
    <n v="220179000352"/>
    <s v="AD"/>
    <d v="2019-01-02T00:00:00"/>
    <n v="22019000075"/>
    <s v="2019 08 1321 213"/>
    <n v="2500"/>
    <x v="264"/>
    <x v="988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1"/>
    <s v="213"/>
  </r>
  <r>
    <n v="220190006698"/>
    <s v="AD"/>
    <d v="2019-03-21T00:00:00"/>
    <n v="22019001663"/>
    <s v="2019 07 1621 214"/>
    <n v="5000"/>
    <x v="378"/>
    <x v="989"/>
    <s v="22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89000093"/>
    <s v="AD"/>
    <d v="2019-01-02T00:00:00"/>
    <n v="22019000450"/>
    <s v="2019 02 9332 213"/>
    <n v="3392.78"/>
    <x v="264"/>
    <x v="990"/>
    <s v="220"/>
    <s v="MADR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094"/>
    <s v="AD"/>
    <d v="2019-01-02T00:00:00"/>
    <n v="22019000451"/>
    <s v="2019 02 9332 213"/>
    <n v="5306.07"/>
    <x v="264"/>
    <x v="991"/>
    <s v="220"/>
    <s v="MADR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270"/>
    <s v="AD"/>
    <d v="2019-01-02T00:00:00"/>
    <n v="22019000257"/>
    <s v="2019 08 1321 213"/>
    <n v="4375"/>
    <x v="264"/>
    <x v="992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1"/>
    <s v="213"/>
  </r>
  <r>
    <n v="220190000009"/>
    <s v="D"/>
    <d v="2019-01-21T00:00:00"/>
    <n v="22019000423"/>
    <s v="2019 03 9241 213"/>
    <n v="2770.9"/>
    <x v="264"/>
    <x v="993"/>
    <s v="300"/>
    <s v="MADR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1"/>
    <s v="213"/>
  </r>
  <r>
    <n v="220189000269"/>
    <s v="AD"/>
    <d v="2019-01-02T00:00:00"/>
    <n v="22019000256"/>
    <s v="2019 08 1321 213"/>
    <n v="6289.68"/>
    <x v="264"/>
    <x v="994"/>
    <s v="220"/>
    <s v="MADRID"/>
    <x v="0"/>
    <s v="PrAbier - Procedimiento Abierto"/>
    <s v="SinC - Sin Criterio"/>
    <x v="2"/>
    <x v="0"/>
    <s v="2"/>
    <s v="2. Gastos corrientes en bienes y servicios"/>
    <s v="08"/>
    <x v="7"/>
    <s v="1321"/>
    <s v="1321. Policía municipal"/>
    <s v="21"/>
    <s v="213"/>
  </r>
  <r>
    <n v="220189000303"/>
    <s v="AD"/>
    <d v="2019-01-02T00:00:00"/>
    <n v="22019000499"/>
    <s v="2019 04 2411 22799"/>
    <n v="2955"/>
    <x v="379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567"/>
    <s v="AD"/>
    <d v="2019-01-02T00:00:00"/>
    <n v="22019002282"/>
    <s v="2019 02 1651 619"/>
    <n v="1765390"/>
    <x v="250"/>
    <x v="995"/>
    <s v="220"/>
    <s v="VALLADOLID"/>
    <x v="0"/>
    <s v="PrAbier - Procedimiento Abierto"/>
    <s v="MultiC - MultiCriterio"/>
    <x v="2"/>
    <x v="0"/>
    <s v="6"/>
    <s v="6. Inversiones reales"/>
    <s v="02"/>
    <x v="0"/>
    <s v="1651"/>
    <s v="1651. Alumbrado público"/>
    <s v="61"/>
    <s v="619"/>
  </r>
  <r>
    <n v="220189000239"/>
    <s v="AD"/>
    <d v="2019-01-02T00:00:00"/>
    <n v="22019000249"/>
    <s v="2019 01 9201 22799"/>
    <n v="55284.77"/>
    <x v="380"/>
    <x v="996"/>
    <s v="220"/>
    <s v="VALLADOLID"/>
    <x v="0"/>
    <s v="PrAbier - Procedimiento Abierto"/>
    <s v="MultiC - MultiCriterio"/>
    <x v="2"/>
    <x v="0"/>
    <s v="2"/>
    <s v="2. Gastos corrientes en bienes y servicios"/>
    <s v="01"/>
    <x v="2"/>
    <s v="9201"/>
    <s v="9201. Secretaría General"/>
    <s v="22"/>
    <s v="22799"/>
  </r>
  <r>
    <n v="220179000471"/>
    <s v="AD"/>
    <d v="2019-01-02T00:00:00"/>
    <n v="22019000100"/>
    <s v="2019 03 9204 636"/>
    <n v="31036.5"/>
    <x v="193"/>
    <x v="997"/>
    <s v="220"/>
    <s v="VALLADOLID"/>
    <x v="0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3"/>
    <s v="636"/>
  </r>
  <r>
    <n v="220189000425"/>
    <s v="AD"/>
    <d v="2019-01-02T00:00:00"/>
    <n v="22019000338"/>
    <s v="2019 06 3261 22799"/>
    <n v="4329"/>
    <x v="381"/>
    <x v="998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799"/>
  </r>
  <r>
    <n v="220190002613"/>
    <s v="AD"/>
    <d v="2019-02-20T00:00:00"/>
    <n v="22019001640"/>
    <s v="2019 07 1721 22799"/>
    <n v="16988.400000000001"/>
    <x v="382"/>
    <x v="999"/>
    <s v="220"/>
    <s v="ASTURIAS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799"/>
  </r>
  <r>
    <n v="220189000109"/>
    <s v="AD"/>
    <d v="2019-01-02T00:00:00"/>
    <n v="22019002645"/>
    <s v="2019 07 1721 633"/>
    <n v="344471.2"/>
    <x v="383"/>
    <x v="1000"/>
    <s v="220"/>
    <s v="ASTURIAS"/>
    <x v="0"/>
    <s v="PrAbier - Procedimiento Abierto"/>
    <s v="MultiC - MultiCriterio"/>
    <x v="2"/>
    <x v="0"/>
    <s v="6"/>
    <s v="6. Inversiones reales"/>
    <s v="07"/>
    <x v="5"/>
    <s v="1721"/>
    <s v="1721. Protección del medio ambiente"/>
    <s v="63"/>
    <s v="633"/>
  </r>
  <r>
    <n v="220179000191"/>
    <s v="AD"/>
    <d v="2019-01-02T00:00:00"/>
    <n v="22019000054"/>
    <s v="2019 06 3231 22799"/>
    <n v="132178"/>
    <x v="384"/>
    <x v="1001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579"/>
    <s v="AD"/>
    <d v="2019-01-02T00:00:00"/>
    <n v="22019000539"/>
    <s v="2019 03 9204 641"/>
    <n v="34878.25"/>
    <x v="385"/>
    <x v="1002"/>
    <s v="220"/>
    <s v="MADRID"/>
    <x v="0"/>
    <s v="PrNegSP - Procedimiento Negociado Sin Publicidad"/>
    <s v="SinC - Sin Criterio"/>
    <x v="3"/>
    <x v="0"/>
    <s v="6"/>
    <s v="6. Inversiones reales"/>
    <s v="03"/>
    <x v="6"/>
    <s v="9204"/>
    <s v="9204. Tecnologías de la información y comunicación"/>
    <s v="64"/>
    <s v="641"/>
  </r>
  <r>
    <n v="220189000265"/>
    <s v="AD"/>
    <d v="2019-01-02T00:00:00"/>
    <n v="22019000492"/>
    <s v="2019 07 1711 610"/>
    <n v="1168751.8999999999"/>
    <x v="169"/>
    <x v="1003"/>
    <s v="220"/>
    <s v="VALLADOLID"/>
    <x v="0"/>
    <s v="PrAbier - Procedimiento Abierto"/>
    <s v="MultiC - MultiCriterio"/>
    <x v="2"/>
    <x v="0"/>
    <s v="6"/>
    <s v="6. Inversiones reales"/>
    <s v="07"/>
    <x v="5"/>
    <s v="1711"/>
    <s v="1711. Parques y jardines"/>
    <s v="61"/>
    <s v="610"/>
  </r>
  <r>
    <n v="220189000268"/>
    <s v="AD"/>
    <d v="2019-01-02T00:00:00"/>
    <n v="22019000255"/>
    <s v="2019 07 1711 22799"/>
    <n v="227173.3"/>
    <x v="169"/>
    <x v="1003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799"/>
  </r>
  <r>
    <n v="220190001276"/>
    <s v="D"/>
    <d v="2019-02-08T00:00:00"/>
    <n v="22019000745"/>
    <s v="2019 03 9231 22799"/>
    <n v="315000"/>
    <x v="169"/>
    <x v="1004"/>
    <s v="300"/>
    <s v="VALLADOLID"/>
    <x v="0"/>
    <s v="PrAbier - Procedimiento Abierto"/>
    <s v="MultiC - MultiCriterio"/>
    <x v="2"/>
    <x v="0"/>
    <s v="2"/>
    <s v="2. Gastos corrientes en bienes y servicios"/>
    <s v="03"/>
    <x v="6"/>
    <s v="9231"/>
    <s v="9231. Información, registro y gestión del padrón"/>
    <s v="22"/>
    <s v="22799"/>
  </r>
  <r>
    <n v="220190006721"/>
    <s v="D"/>
    <d v="2019-03-22T00:00:00"/>
    <n v="22019002040"/>
    <s v="2019 04 2411 22799"/>
    <n v="40000"/>
    <x v="169"/>
    <x v="1005"/>
    <s v="30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69000448"/>
    <s v="AD"/>
    <d v="2019-01-02T00:00:00"/>
    <n v="22019000403"/>
    <s v="2019 10 2312 22799"/>
    <n v="19829.84"/>
    <x v="386"/>
    <x v="1006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676"/>
    <s v="AD"/>
    <d v="2019-01-02T00:00:00"/>
    <n v="22019002614"/>
    <s v="2019 10 2312 22799"/>
    <n v="154497.60999999999"/>
    <x v="386"/>
    <x v="1007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0763"/>
    <s v="AD"/>
    <d v="2019-02-04T00:00:00"/>
    <n v="22019000734"/>
    <s v="2019 01 9207 22799"/>
    <n v="16509.96"/>
    <x v="387"/>
    <x v="1008"/>
    <s v="220"/>
    <s v="MADR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799"/>
  </r>
  <r>
    <n v="220190004009"/>
    <s v="AD"/>
    <d v="2019-02-28T00:00:00"/>
    <n v="22019002106"/>
    <s v="2019 08 1321 22699"/>
    <n v="1135"/>
    <x v="388"/>
    <x v="1009"/>
    <s v="22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2"/>
    <s v="22699"/>
  </r>
  <r>
    <n v="220189000183"/>
    <s v="AD"/>
    <d v="2019-01-02T00:00:00"/>
    <n v="22019000447"/>
    <s v="2019 08 1321 22102"/>
    <n v="55000"/>
    <x v="155"/>
    <x v="1010"/>
    <s v="220"/>
    <s v="BARCELONA"/>
    <x v="1"/>
    <s v="PrAbier - Procedimiento Abierto"/>
    <s v="SinC - Sin Criterio"/>
    <x v="2"/>
    <x v="0"/>
    <s v="2"/>
    <s v="2. Gastos corrientes en bienes y servicios"/>
    <s v="08"/>
    <x v="7"/>
    <s v="1321"/>
    <s v="1321. Policía municipal"/>
    <s v="22"/>
    <s v="22102"/>
  </r>
  <r>
    <n v="220189000145"/>
    <s v="AD"/>
    <d v="2019-01-02T00:00:00"/>
    <n v="22019000408"/>
    <s v="2019 10 2311 22102"/>
    <n v="15000"/>
    <x v="155"/>
    <x v="1011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102"/>
  </r>
  <r>
    <n v="220190001690"/>
    <s v="AD"/>
    <d v="2019-02-15T00:00:00"/>
    <n v="22019001780"/>
    <s v="2019 03 9241 22609"/>
    <n v="1270.5"/>
    <x v="273"/>
    <x v="1012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452"/>
    <s v="AD"/>
    <d v="2019-01-02T00:00:00"/>
    <n v="22019000274"/>
    <s v="2019 03 2314 22799"/>
    <n v="195673.35"/>
    <x v="389"/>
    <x v="1013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2314"/>
    <s v="2314. Centro de programas juveniles"/>
    <s v="22"/>
    <s v="22799"/>
  </r>
  <r>
    <n v="220179000162"/>
    <s v="AD"/>
    <d v="2019-01-02T00:00:00"/>
    <n v="22019000051"/>
    <s v="2019 06 3261 22799"/>
    <n v="235938.18"/>
    <x v="390"/>
    <x v="1014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61"/>
    <s v="3261. Servicios complementarios de educación"/>
    <s v="22"/>
    <s v="22799"/>
  </r>
  <r>
    <n v="220189000146"/>
    <s v="AD"/>
    <d v="2019-01-02T00:00:00"/>
    <n v="22019000409"/>
    <s v="2019 10 2311 22102"/>
    <n v="5000"/>
    <x v="155"/>
    <x v="1015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102"/>
  </r>
  <r>
    <n v="220190006647"/>
    <s v="AD"/>
    <d v="2019-03-20T00:00:00"/>
    <n v="22019002043"/>
    <s v="2019 03 9241 22699"/>
    <n v="18147.580000000002"/>
    <x v="391"/>
    <x v="1016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99"/>
  </r>
  <r>
    <n v="220189000147"/>
    <s v="AD"/>
    <d v="2019-01-02T00:00:00"/>
    <n v="22019000410"/>
    <s v="2019 10 2412 22102"/>
    <n v="11500"/>
    <x v="155"/>
    <x v="1017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2"/>
  </r>
  <r>
    <n v="220189000148"/>
    <s v="AD"/>
    <d v="2019-01-02T00:00:00"/>
    <n v="22019000411"/>
    <s v="2019 10 2312 22102"/>
    <n v="38635"/>
    <x v="155"/>
    <x v="1018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2"/>
  </r>
  <r>
    <n v="220189000149"/>
    <s v="AD"/>
    <d v="2019-01-02T00:00:00"/>
    <n v="22019000412"/>
    <s v="2019 10 2312 22102"/>
    <n v="38627"/>
    <x v="155"/>
    <x v="1019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2"/>
  </r>
  <r>
    <n v="220189000150"/>
    <s v="AD"/>
    <d v="2019-01-02T00:00:00"/>
    <n v="22019000438"/>
    <s v="2019 06 3232 22102"/>
    <n v="565500"/>
    <x v="155"/>
    <x v="1020"/>
    <s v="220"/>
    <s v="BARCELONA"/>
    <x v="1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2"/>
  </r>
  <r>
    <n v="220189000151"/>
    <s v="AD"/>
    <d v="2019-01-02T00:00:00"/>
    <n v="22019000439"/>
    <s v="2019 06 3321 22102"/>
    <n v="7500"/>
    <x v="155"/>
    <x v="1021"/>
    <s v="220"/>
    <s v="BARCELONA"/>
    <x v="1"/>
    <s v="PrAbier - Procedimiento Abierto"/>
    <s v="UniC - Único Criterio"/>
    <x v="2"/>
    <x v="0"/>
    <s v="2"/>
    <s v="2. Gastos corrientes en bienes y servicios"/>
    <s v="06"/>
    <x v="3"/>
    <s v="3321"/>
    <s v="3321. Bibliotecas públicas"/>
    <s v="22"/>
    <s v="22102"/>
  </r>
  <r>
    <n v="220189000152"/>
    <s v="AD"/>
    <d v="2019-01-02T00:00:00"/>
    <n v="22019000440"/>
    <s v="2019 06 3231 22102"/>
    <n v="60000"/>
    <x v="155"/>
    <x v="1022"/>
    <s v="220"/>
    <s v="BARCELONA"/>
    <x v="1"/>
    <s v="PrAbier - Procedimiento Abierto"/>
    <s v="UniC - Único Criterio"/>
    <x v="2"/>
    <x v="0"/>
    <s v="2"/>
    <s v="2. Gastos corrientes en bienes y servicios"/>
    <s v="06"/>
    <x v="3"/>
    <s v="3231"/>
    <s v="3231. Escuelas infantiles"/>
    <s v="22"/>
    <s v="22102"/>
  </r>
  <r>
    <n v="220189000153"/>
    <s v="AD"/>
    <d v="2019-01-02T00:00:00"/>
    <n v="22019000441"/>
    <s v="2019 07 1621 22102"/>
    <n v="22000"/>
    <x v="155"/>
    <x v="1023"/>
    <s v="220"/>
    <s v="BARCELONA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2"/>
  </r>
  <r>
    <n v="220189000154"/>
    <s v="AD"/>
    <d v="2019-01-02T00:00:00"/>
    <n v="22019000442"/>
    <s v="2019 07 4312 22102"/>
    <n v="1650"/>
    <x v="155"/>
    <x v="1024"/>
    <s v="220"/>
    <s v="BARCELONA"/>
    <x v="1"/>
    <s v="PrAbier - Procedimiento Abierto"/>
    <s v="UniC - Único Criterio"/>
    <x v="2"/>
    <x v="0"/>
    <s v="2"/>
    <s v="2. Gastos corrientes en bienes y servicios"/>
    <s v="07"/>
    <x v="5"/>
    <s v="4312"/>
    <s v="4312. Mercados, abastos y lonjas"/>
    <s v="22"/>
    <s v="22102"/>
  </r>
  <r>
    <n v="220189000184"/>
    <s v="AD"/>
    <d v="2019-01-02T00:00:00"/>
    <n v="22019000448"/>
    <s v="2019 08 1361 22102"/>
    <n v="25000"/>
    <x v="155"/>
    <x v="1025"/>
    <s v="220"/>
    <s v="BARCELONA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2"/>
  </r>
  <r>
    <n v="220189000242"/>
    <s v="AD"/>
    <d v="2019-01-02T00:00:00"/>
    <n v="22019000252"/>
    <s v="2019 03 9241 22102"/>
    <n v="315000"/>
    <x v="155"/>
    <x v="1026"/>
    <s v="220"/>
    <s v="BARCELONA"/>
    <x v="1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102"/>
  </r>
  <r>
    <n v="220190000732"/>
    <s v="AD"/>
    <d v="2019-02-01T00:00:00"/>
    <n v="22019000615"/>
    <s v="2019 10 2412 22102"/>
    <n v="5808.08"/>
    <x v="155"/>
    <x v="1027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2"/>
  </r>
  <r>
    <n v="220190000732"/>
    <s v="AD"/>
    <d v="2019-02-01T00:00:00"/>
    <n v="22019000616"/>
    <s v="2019 10 2412 22102"/>
    <n v="3252.53"/>
    <x v="155"/>
    <x v="1027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2"/>
  </r>
  <r>
    <n v="220190000732"/>
    <s v="AD"/>
    <d v="2019-02-01T00:00:00"/>
    <n v="22019000617"/>
    <s v="2019 10 2412 22102"/>
    <n v="2439.39"/>
    <x v="155"/>
    <x v="1027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2"/>
  </r>
  <r>
    <n v="220190002567"/>
    <s v="AD"/>
    <d v="2019-02-20T00:00:00"/>
    <n v="22019001849"/>
    <s v="2019 07 3111 22103"/>
    <n v="7260"/>
    <x v="392"/>
    <x v="1028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03"/>
  </r>
  <r>
    <n v="220189000055"/>
    <s v="AD"/>
    <d v="2019-01-02T00:00:00"/>
    <n v="22019000188"/>
    <s v="2019 07 1621 22700"/>
    <n v="32896.58"/>
    <x v="393"/>
    <x v="1029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00"/>
  </r>
  <r>
    <n v="220190006699"/>
    <s v="AD"/>
    <d v="2019-03-21T00:00:00"/>
    <n v="22019001771"/>
    <s v="2019 07 1621 214"/>
    <n v="5000"/>
    <x v="394"/>
    <x v="1030"/>
    <s v="22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79000359"/>
    <s v="AD"/>
    <d v="2019-01-02T00:00:00"/>
    <n v="22019000076"/>
    <s v="2019 02 1651 213"/>
    <n v="23760.14"/>
    <x v="3"/>
    <x v="1031"/>
    <s v="220"/>
    <s v="BARCELONA"/>
    <x v="1"/>
    <s v="PrAbier - Procedimiento Abierto"/>
    <s v="MultiC - MultiCriterio"/>
    <x v="2"/>
    <x v="0"/>
    <s v="2"/>
    <s v="2. Gastos corrientes en bienes y servicios"/>
    <s v="02"/>
    <x v="0"/>
    <s v="1651"/>
    <s v="1651. Alumbrado público"/>
    <s v="21"/>
    <s v="213"/>
  </r>
  <r>
    <n v="220190005046"/>
    <s v="AD"/>
    <d v="2019-03-11T00:00:00"/>
    <n v="22019002050"/>
    <s v="2019 01 9203 22000"/>
    <n v="2240.63"/>
    <x v="395"/>
    <x v="1032"/>
    <s v="220"/>
    <s v="VALLADOL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000"/>
  </r>
  <r>
    <n v="220190005047"/>
    <s v="AD"/>
    <d v="2019-03-11T00:00:00"/>
    <n v="22019002051"/>
    <s v="2019 01 9203 22000"/>
    <n v="8933.57"/>
    <x v="395"/>
    <x v="1033"/>
    <s v="220"/>
    <s v="VALLADOL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000"/>
  </r>
  <r>
    <n v="220190001700"/>
    <s v="AD"/>
    <d v="2019-02-15T00:00:00"/>
    <n v="22019001704"/>
    <s v="2019 10 2412 22199"/>
    <n v="2772.73"/>
    <x v="395"/>
    <x v="1034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99"/>
  </r>
  <r>
    <n v="220190001700"/>
    <s v="AD"/>
    <d v="2019-02-15T00:00:00"/>
    <n v="22019001705"/>
    <s v="2019 10 2412 22199"/>
    <n v="1272.73"/>
    <x v="395"/>
    <x v="1034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99"/>
  </r>
  <r>
    <n v="220190001700"/>
    <s v="AD"/>
    <d v="2019-02-15T00:00:00"/>
    <n v="22019001706"/>
    <s v="2019 10 2412 22199"/>
    <n v="954.54"/>
    <x v="395"/>
    <x v="1034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99"/>
  </r>
  <r>
    <n v="220190001700"/>
    <s v="AD"/>
    <d v="2019-02-15T00:00:00"/>
    <n v="22019001707"/>
    <s v="2019 10 2412 22199"/>
    <n v="1000"/>
    <x v="395"/>
    <x v="1034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99"/>
  </r>
  <r>
    <n v="220189000391"/>
    <s v="AD"/>
    <d v="2019-01-02T00:00:00"/>
    <n v="22019000309"/>
    <s v="2019 08 1321 22100"/>
    <n v="100000"/>
    <x v="396"/>
    <x v="1035"/>
    <s v="220"/>
    <s v="BILBAO"/>
    <x v="1"/>
    <s v="PrAbier - Procedimiento Abierto"/>
    <s v="SinC - Sin Criterio"/>
    <x v="2"/>
    <x v="0"/>
    <s v="2"/>
    <s v="2. Gastos corrientes en bienes y servicios"/>
    <s v="08"/>
    <x v="7"/>
    <s v="1321"/>
    <s v="1321. Policía municipal"/>
    <s v="22"/>
    <s v="22100"/>
  </r>
  <r>
    <n v="220189000361"/>
    <s v="AD"/>
    <d v="2019-01-02T00:00:00"/>
    <n v="22019000262"/>
    <s v="2019 03 9204 22100"/>
    <n v="85000"/>
    <x v="396"/>
    <x v="1036"/>
    <s v="220"/>
    <s v="BILBAO"/>
    <x v="1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2"/>
    <s v="22100"/>
  </r>
  <r>
    <n v="220189000100"/>
    <s v="AD"/>
    <d v="2019-01-02T00:00:00"/>
    <n v="22019000455"/>
    <s v="2019 07 1621 22700"/>
    <n v="307.60000000000002"/>
    <x v="393"/>
    <x v="1037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00"/>
  </r>
  <r>
    <n v="220189000362"/>
    <s v="AD"/>
    <d v="2019-01-02T00:00:00"/>
    <n v="22019000263"/>
    <s v="2019 02 1651 22100"/>
    <n v="2850000"/>
    <x v="396"/>
    <x v="1038"/>
    <s v="220"/>
    <s v="BILBAO"/>
    <x v="1"/>
    <s v="PrAbier - Procedimiento Abierto"/>
    <s v="MultiC - MultiCriterio"/>
    <x v="2"/>
    <x v="0"/>
    <s v="2"/>
    <s v="2. Gastos corrientes en bienes y servicios"/>
    <s v="02"/>
    <x v="0"/>
    <s v="1651"/>
    <s v="1651. Alumbrado público"/>
    <s v="22"/>
    <s v="22100"/>
  </r>
  <r>
    <n v="220189000562"/>
    <s v="AD"/>
    <d v="2019-01-02T00:00:00"/>
    <n v="22019000361"/>
    <s v="2019 07 1621 22700"/>
    <n v="138378.26"/>
    <x v="393"/>
    <x v="1039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00"/>
  </r>
  <r>
    <n v="220189000363"/>
    <s v="AD"/>
    <d v="2019-01-02T00:00:00"/>
    <n v="22019000264"/>
    <s v="2019 07 4312 22100"/>
    <n v="14500"/>
    <x v="396"/>
    <x v="1040"/>
    <s v="220"/>
    <s v="BILBAO"/>
    <x v="1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100"/>
  </r>
  <r>
    <n v="220189000364"/>
    <s v="AD"/>
    <d v="2019-01-02T00:00:00"/>
    <n v="22019000265"/>
    <s v="2019 03 9241 22100"/>
    <n v="490000"/>
    <x v="396"/>
    <x v="1041"/>
    <s v="220"/>
    <s v="BILBAO"/>
    <x v="1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2"/>
    <s v="22100"/>
  </r>
  <r>
    <n v="220189000314"/>
    <s v="AD"/>
    <d v="2019-01-02T00:00:00"/>
    <n v="22019000510"/>
    <s v="2019 10 2312 22799"/>
    <n v="100220"/>
    <x v="397"/>
    <x v="104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315"/>
    <s v="AD"/>
    <d v="2019-01-02T00:00:00"/>
    <n v="22019000511"/>
    <s v="2019 10 2312 22799"/>
    <n v="100220"/>
    <x v="397"/>
    <x v="1043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365"/>
    <s v="AD"/>
    <d v="2019-01-02T00:00:00"/>
    <n v="22019000266"/>
    <s v="2019 03 2314 22100"/>
    <n v="23000"/>
    <x v="396"/>
    <x v="1044"/>
    <s v="220"/>
    <s v="BILBAO"/>
    <x v="1"/>
    <s v="PrAbier - Procedimiento Abierto"/>
    <s v="UniC - Único Criterio"/>
    <x v="2"/>
    <x v="0"/>
    <s v="2"/>
    <s v="2. Gastos corrientes en bienes y servicios"/>
    <s v="03"/>
    <x v="6"/>
    <s v="2314"/>
    <s v="2314. Centro de programas juveniles"/>
    <s v="22"/>
    <s v="22100"/>
  </r>
  <r>
    <n v="220190000759"/>
    <s v="AD"/>
    <d v="2019-02-04T00:00:00"/>
    <n v="22019000510"/>
    <s v="2019 10 2312 22799"/>
    <n v="89720"/>
    <x v="397"/>
    <x v="1045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0759"/>
    <s v="AD"/>
    <d v="2019-02-04T00:00:00"/>
    <n v="22019000711"/>
    <s v="2019 10 2312 22799"/>
    <n v="10500"/>
    <x v="397"/>
    <x v="1045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3932"/>
    <s v="AD"/>
    <d v="2019-02-27T00:00:00"/>
    <n v="22019002018"/>
    <s v="2019 06 2315 22799"/>
    <n v="12523.5"/>
    <x v="397"/>
    <x v="1046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89000308"/>
    <s v="AD"/>
    <d v="2019-01-02T00:00:00"/>
    <n v="22019000504"/>
    <s v="2019 04 2411 22799"/>
    <n v="2505"/>
    <x v="398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5204"/>
    <s v="AD"/>
    <d v="2019-03-12T00:00:00"/>
    <n v="22019002213"/>
    <s v="2019 07 1701 213"/>
    <n v="750.2"/>
    <x v="399"/>
    <x v="1047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1"/>
    <s v="213"/>
  </r>
  <r>
    <n v="220190005171"/>
    <s v="AD"/>
    <d v="2019-03-11T00:00:00"/>
    <n v="22019002291"/>
    <s v="2019 07 3111 213"/>
    <n v="2000"/>
    <x v="399"/>
    <x v="1048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1"/>
    <s v="213"/>
  </r>
  <r>
    <n v="220179000530"/>
    <s v="AD"/>
    <d v="2019-01-02T00:00:00"/>
    <n v="22019000406"/>
    <s v="2019 10 2312 22799"/>
    <n v="13849.97"/>
    <x v="400"/>
    <x v="1049"/>
    <s v="220"/>
    <s v="VALLADOLID"/>
    <x v="0"/>
    <s v="PrAbier - Procedimiento Abierto"/>
    <s v="SinC - Sin Criterio"/>
    <x v="2"/>
    <x v="0"/>
    <s v="2"/>
    <s v="2. Gastos corrientes en bienes y servicios"/>
    <s v="10"/>
    <x v="1"/>
    <s v="2312"/>
    <s v="2312. Iniciativas sociales"/>
    <s v="22"/>
    <s v="22799"/>
  </r>
  <r>
    <n v="220190004938"/>
    <s v="AD"/>
    <d v="2019-03-08T00:00:00"/>
    <n v="22019002154"/>
    <s v="2019 07 1721 22799"/>
    <n v="3630"/>
    <x v="401"/>
    <x v="1050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721"/>
    <s v="1721. Protección del medio ambiente"/>
    <s v="22"/>
    <s v="22799"/>
  </r>
  <r>
    <n v="220190005208"/>
    <s v="AD"/>
    <d v="2019-03-12T00:00:00"/>
    <n v="22019002214"/>
    <s v="2019 06 2315 22611"/>
    <n v="7257.58"/>
    <x v="156"/>
    <x v="1051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1"/>
  </r>
  <r>
    <n v="220190006650"/>
    <s v="AD"/>
    <d v="2019-03-20T00:00:00"/>
    <n v="22019002543"/>
    <s v="2019 03 9231 22705"/>
    <n v="16000"/>
    <x v="195"/>
    <x v="1052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705"/>
  </r>
  <r>
    <n v="220190001691"/>
    <s v="AD"/>
    <d v="2019-02-15T00:00:00"/>
    <n v="22019001795"/>
    <s v="2019 03 9231 22799"/>
    <n v="5000"/>
    <x v="195"/>
    <x v="1053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31"/>
    <s v="9231. Información, registro y gestión del padrón"/>
    <s v="22"/>
    <s v="22799"/>
  </r>
  <r>
    <n v="220189000241"/>
    <s v="AD"/>
    <d v="2019-01-02T00:00:00"/>
    <n v="22019000251"/>
    <s v="2019 02 9332 22102"/>
    <n v="75000"/>
    <x v="155"/>
    <x v="1054"/>
    <s v="220"/>
    <s v="BARCELONA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102"/>
  </r>
  <r>
    <n v="220189000366"/>
    <s v="AD"/>
    <d v="2019-01-02T00:00:00"/>
    <n v="22019000267"/>
    <s v="2019 10 2412 22100"/>
    <n v="12500"/>
    <x v="396"/>
    <x v="1055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0"/>
  </r>
  <r>
    <n v="220190005212"/>
    <s v="AD"/>
    <d v="2019-03-12T00:00:00"/>
    <n v="22019001913"/>
    <s v="2019 07 1621 213"/>
    <n v="2000"/>
    <x v="402"/>
    <x v="1056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79000287"/>
    <s v="AD"/>
    <d v="2019-01-02T00:00:00"/>
    <n v="22019000065"/>
    <s v="2019 04 9311 22799"/>
    <n v="6566.84"/>
    <x v="403"/>
    <x v="1057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9311"/>
    <s v="9311. Planificación económico financiera"/>
    <s v="22"/>
    <s v="22799"/>
  </r>
  <r>
    <n v="220189000120"/>
    <s v="AD"/>
    <d v="2019-01-02T00:00:00"/>
    <n v="22019000460"/>
    <s v="2019 06 2315 22799"/>
    <n v="21300.32"/>
    <x v="404"/>
    <x v="1058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2315"/>
    <s v="2315. Políticas de Igualdad e infancia"/>
    <s v="22"/>
    <s v="22799"/>
  </r>
  <r>
    <n v="220189000103"/>
    <s v="AD"/>
    <d v="2019-01-02T00:00:00"/>
    <n v="22019000456"/>
    <s v="2019 03 9241 22799"/>
    <n v="18006.009999999998"/>
    <x v="405"/>
    <x v="1059"/>
    <s v="220"/>
    <s v="VALLADOLID"/>
    <x v="0"/>
    <s v="PrAbier - Procedimiento Abierto"/>
    <s v="SinC - Sin Criterio"/>
    <x v="2"/>
    <x v="0"/>
    <s v="2"/>
    <s v="2. Gastos corrientes en bienes y servicios"/>
    <s v="03"/>
    <x v="6"/>
    <s v="9241"/>
    <s v="9241. Participación ciudadana"/>
    <s v="22"/>
    <s v="22799"/>
  </r>
  <r>
    <n v="220190001027"/>
    <s v="AD"/>
    <d v="2019-02-06T00:00:00"/>
    <n v="22019001612"/>
    <s v="2019 03 9241 22609"/>
    <n v="2420"/>
    <x v="406"/>
    <x v="1060"/>
    <s v="220"/>
    <s v="SEVILLA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79000348"/>
    <s v="AD"/>
    <d v="2019-01-02T00:00:00"/>
    <n v="22019000072"/>
    <s v="2019 03 9204 641"/>
    <n v="6666.67"/>
    <x v="407"/>
    <x v="1061"/>
    <s v="220"/>
    <s v="MADRID"/>
    <x v="0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4"/>
    <s v="641"/>
  </r>
  <r>
    <n v="220189000580"/>
    <s v="AD"/>
    <d v="2019-01-02T00:00:00"/>
    <n v="22019000540"/>
    <s v="2019 03 9204 641"/>
    <n v="153333.32999999999"/>
    <x v="407"/>
    <x v="1062"/>
    <s v="220"/>
    <s v="MADRID"/>
    <x v="0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4"/>
    <s v="641"/>
  </r>
  <r>
    <n v="220190002155"/>
    <s v="AD"/>
    <d v="2019-02-18T00:00:00"/>
    <n v="22019001617"/>
    <s v="2019 03 9241 22609"/>
    <n v="1936"/>
    <x v="408"/>
    <x v="1063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367"/>
    <s v="AD"/>
    <d v="2019-01-02T00:00:00"/>
    <n v="22019000268"/>
    <s v="2019 02 9332 22100"/>
    <n v="220000"/>
    <x v="396"/>
    <x v="1064"/>
    <s v="220"/>
    <s v="BILBAO"/>
    <x v="1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100"/>
  </r>
  <r>
    <n v="220190001267"/>
    <s v="AD"/>
    <d v="2019-02-08T00:00:00"/>
    <n v="22019001602"/>
    <s v="2019 03 9241 22609"/>
    <n v="2000"/>
    <x v="409"/>
    <x v="1065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368"/>
    <s v="AD"/>
    <d v="2019-01-02T00:00:00"/>
    <n v="22019000269"/>
    <s v="2019 08 1341 22100"/>
    <n v="210000"/>
    <x v="396"/>
    <x v="1066"/>
    <s v="220"/>
    <s v="BILBAO"/>
    <x v="1"/>
    <s v="PrAbier - Procedimiento Abierto"/>
    <s v="MultiC - MultiCriterio"/>
    <x v="2"/>
    <x v="0"/>
    <s v="2"/>
    <s v="2. Gastos corrientes en bienes y servicios"/>
    <s v="08"/>
    <x v="7"/>
    <s v="1341"/>
    <s v="1341. Movilidad"/>
    <s v="22"/>
    <s v="22100"/>
  </r>
  <r>
    <n v="220179000247"/>
    <s v="AD"/>
    <d v="2019-01-02T00:00:00"/>
    <n v="22019000064"/>
    <s v="2019 08 1341 22799"/>
    <n v="146713.46"/>
    <x v="410"/>
    <x v="1067"/>
    <s v="220"/>
    <s v="ALBACETE"/>
    <x v="3"/>
    <s v="PrAbier - Procedimiento Abierto"/>
    <s v="MultiC - MultiCriterio"/>
    <x v="2"/>
    <x v="0"/>
    <s v="2"/>
    <s v="2. Gastos corrientes en bienes y servicios"/>
    <s v="08"/>
    <x v="7"/>
    <s v="1341"/>
    <s v="1341. Movilidad"/>
    <s v="22"/>
    <s v="22799"/>
  </r>
  <r>
    <n v="220189000307"/>
    <s v="AD"/>
    <d v="2019-01-02T00:00:00"/>
    <n v="22019000503"/>
    <s v="2019 04 2411 22799"/>
    <n v="5010"/>
    <x v="411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79000245"/>
    <s v="AD"/>
    <d v="2019-01-02T00:00:00"/>
    <n v="22019000063"/>
    <s v="2019 09 3341 22799"/>
    <n v="7666.56"/>
    <x v="221"/>
    <x v="1068"/>
    <s v="220"/>
    <s v="VALLADOLID"/>
    <x v="0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799"/>
  </r>
  <r>
    <n v="220189000374"/>
    <s v="AD"/>
    <d v="2019-01-02T00:00:00"/>
    <n v="22019000529"/>
    <s v="2019 10 2311 22100"/>
    <n v="21200"/>
    <x v="396"/>
    <x v="1069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100"/>
  </r>
  <r>
    <n v="220189000375"/>
    <s v="AD"/>
    <d v="2019-01-02T00:00:00"/>
    <n v="22019000513"/>
    <s v="2019 10 2311 22100"/>
    <n v="8800"/>
    <x v="396"/>
    <x v="1070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100"/>
  </r>
  <r>
    <n v="220189000376"/>
    <s v="AD"/>
    <d v="2019-01-02T00:00:00"/>
    <n v="22019000514"/>
    <s v="2019 10 2312 22100"/>
    <n v="72000"/>
    <x v="396"/>
    <x v="1071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0"/>
  </r>
  <r>
    <n v="220189000124"/>
    <s v="AD"/>
    <d v="2019-01-02T00:00:00"/>
    <n v="22019000463"/>
    <s v="2019 06 3232 22799"/>
    <n v="68542.460000000006"/>
    <x v="221"/>
    <x v="1072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799"/>
  </r>
  <r>
    <n v="220189000125"/>
    <s v="AD"/>
    <d v="2019-01-02T00:00:00"/>
    <n v="22019000464"/>
    <s v="2019 06 3231 22799"/>
    <n v="14133.86"/>
    <x v="221"/>
    <x v="1073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1"/>
    <s v="3231. Escuelas infantiles"/>
    <s v="22"/>
    <s v="22799"/>
  </r>
  <r>
    <n v="220189000377"/>
    <s v="AD"/>
    <d v="2019-01-02T00:00:00"/>
    <n v="22019000515"/>
    <s v="2019 10 2312 22100"/>
    <n v="83000"/>
    <x v="396"/>
    <x v="1074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0"/>
  </r>
  <r>
    <n v="220189000392"/>
    <s v="AD"/>
    <d v="2019-01-02T00:00:00"/>
    <n v="22019000310"/>
    <s v="2019 07 3111 22100"/>
    <n v="19700"/>
    <x v="396"/>
    <x v="1075"/>
    <s v="220"/>
    <s v="BILBAO"/>
    <x v="1"/>
    <s v="PrAbier - Procedimiento Abierto"/>
    <s v="MultiC - MultiCriterio"/>
    <x v="2"/>
    <x v="0"/>
    <s v="2"/>
    <s v="2. Gastos corrientes en bienes y servicios"/>
    <s v="07"/>
    <x v="5"/>
    <s v="3111"/>
    <s v="3111. Protección de la salubridad pública"/>
    <s v="22"/>
    <s v="22100"/>
  </r>
  <r>
    <n v="220189000252"/>
    <s v="AD"/>
    <d v="2019-01-02T00:00:00"/>
    <n v="22019000482"/>
    <s v="2019 04 2411 22799"/>
    <n v="2454.9"/>
    <x v="221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51"/>
    <s v="AD"/>
    <d v="2019-01-02T00:00:00"/>
    <n v="22019000139"/>
    <s v="2019 02 9332 22700"/>
    <n v="145555.81"/>
    <x v="221"/>
    <x v="1076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52"/>
    <s v="AD"/>
    <d v="2019-01-02T00:00:00"/>
    <n v="22019000140"/>
    <s v="2019 02 9332 22700"/>
    <n v="10285.4"/>
    <x v="221"/>
    <x v="1077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53"/>
    <s v="AD"/>
    <d v="2019-01-02T00:00:00"/>
    <n v="22019000141"/>
    <s v="2019 02 9332 22700"/>
    <n v="49749.34"/>
    <x v="221"/>
    <x v="1078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54"/>
    <s v="AD"/>
    <d v="2019-01-02T00:00:00"/>
    <n v="22019000142"/>
    <s v="2019 02 9332 22700"/>
    <n v="52033.75"/>
    <x v="221"/>
    <x v="1079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355"/>
    <s v="AD"/>
    <d v="2019-01-02T00:00:00"/>
    <n v="22019000143"/>
    <s v="2019 02 9332 22700"/>
    <n v="1243.19"/>
    <x v="221"/>
    <x v="1080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700"/>
  </r>
  <r>
    <n v="220189000536"/>
    <s v="AD"/>
    <d v="2019-01-02T00:00:00"/>
    <n v="22019000354"/>
    <s v="2019 03 9241 22700"/>
    <n v="410126.1"/>
    <x v="221"/>
    <x v="1081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700"/>
  </r>
  <r>
    <n v="220189000537"/>
    <s v="AD"/>
    <d v="2019-01-02T00:00:00"/>
    <n v="22019000355"/>
    <s v="2019 03 2314 22700"/>
    <n v="26176.94"/>
    <x v="221"/>
    <x v="1082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2314"/>
    <s v="2314. Centro de programas juveniles"/>
    <s v="22"/>
    <s v="22700"/>
  </r>
  <r>
    <n v="220190000012"/>
    <s v="D"/>
    <d v="2019-01-21T00:00:00"/>
    <n v="22019000426"/>
    <s v="2019 03 9241 22700"/>
    <n v="13667.2"/>
    <x v="221"/>
    <x v="1083"/>
    <s v="300"/>
    <s v="VALLADOL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2"/>
    <s v="22700"/>
  </r>
  <r>
    <n v="220190005173"/>
    <s v="AD"/>
    <d v="2019-03-11T00:00:00"/>
    <n v="22019002200"/>
    <s v="2019 01 9206 22799"/>
    <n v="1584"/>
    <x v="221"/>
    <x v="1084"/>
    <s v="220"/>
    <s v="VALLADOLID"/>
    <x v="0"/>
    <s v="AdDirec - Adjudicación Directa"/>
    <s v="SinC - Sin Criterio"/>
    <x v="0"/>
    <x v="0"/>
    <s v="2"/>
    <s v="2. Gastos corrientes en bienes y servicios"/>
    <s v="01"/>
    <x v="2"/>
    <s v="9206"/>
    <s v="9206. Archivo municipal"/>
    <s v="22"/>
    <s v="22799"/>
  </r>
  <r>
    <n v="220189000395"/>
    <s v="AD"/>
    <d v="2019-01-02T00:00:00"/>
    <n v="22019000313"/>
    <s v="2019 07 1621 22100"/>
    <n v="46000"/>
    <x v="396"/>
    <x v="1085"/>
    <s v="220"/>
    <s v="BILBAO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0"/>
  </r>
  <r>
    <n v="220189000248"/>
    <s v="AD"/>
    <d v="2019-01-02T00:00:00"/>
    <n v="22019000478"/>
    <s v="2019 04 2411 22799"/>
    <n v="5759.7"/>
    <x v="412"/>
    <x v="1086"/>
    <s v="220"/>
    <s v="PALENCIA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0549"/>
    <s v="AD"/>
    <d v="2019-01-31T00:00:00"/>
    <n v="22019000672"/>
    <s v="2019 03 2314 22602"/>
    <n v="11712"/>
    <x v="413"/>
    <x v="1087"/>
    <s v="220"/>
    <s v="BURGOS"/>
    <x v="0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02"/>
  </r>
  <r>
    <n v="220189000396"/>
    <s v="AD"/>
    <d v="2019-01-02T00:00:00"/>
    <n v="22019000314"/>
    <s v="2019 07 1631 22100"/>
    <n v="55000"/>
    <x v="396"/>
    <x v="1088"/>
    <s v="220"/>
    <s v="BILBAO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0"/>
  </r>
  <r>
    <n v="220189000397"/>
    <s v="AD"/>
    <d v="2019-01-02T00:00:00"/>
    <n v="22019000315"/>
    <s v="2019 07 1701 22100"/>
    <n v="13700"/>
    <x v="396"/>
    <x v="1089"/>
    <s v="220"/>
    <s v="BILBAO"/>
    <x v="1"/>
    <s v="PrAbier - Procedimiento Abierto"/>
    <s v="MultiC - MultiCriterio"/>
    <x v="2"/>
    <x v="0"/>
    <s v="2"/>
    <s v="2. Gastos corrientes en bienes y servicios"/>
    <s v="07"/>
    <x v="5"/>
    <s v="1701"/>
    <s v="1701. Dirección del área de medio ambiente"/>
    <s v="22"/>
    <s v="22100"/>
  </r>
  <r>
    <n v="220189000398"/>
    <s v="AD"/>
    <d v="2019-01-02T00:00:00"/>
    <n v="22019000316"/>
    <s v="2019 06 3232 22100"/>
    <n v="450000"/>
    <x v="396"/>
    <x v="1090"/>
    <s v="220"/>
    <s v="BILBAO"/>
    <x v="1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100"/>
  </r>
  <r>
    <n v="220189000399"/>
    <s v="AD"/>
    <d v="2019-01-02T00:00:00"/>
    <n v="22019000317"/>
    <s v="2019 06 3321 22100"/>
    <n v="6000"/>
    <x v="396"/>
    <x v="1091"/>
    <s v="220"/>
    <s v="BILBAO"/>
    <x v="1"/>
    <s v="PrAbier - Procedimiento Abierto"/>
    <s v="UniC - Único Criterio"/>
    <x v="2"/>
    <x v="0"/>
    <s v="2"/>
    <s v="2. Gastos corrientes en bienes y servicios"/>
    <s v="06"/>
    <x v="3"/>
    <s v="3321"/>
    <s v="3321. Bibliotecas públicas"/>
    <s v="22"/>
    <s v="22100"/>
  </r>
  <r>
    <n v="220189000400"/>
    <s v="AD"/>
    <d v="2019-01-02T00:00:00"/>
    <n v="22019000318"/>
    <s v="2019 06 3231 22100"/>
    <n v="49750"/>
    <x v="396"/>
    <x v="1092"/>
    <s v="220"/>
    <s v="BILBAO"/>
    <x v="1"/>
    <s v="PrAbier - Procedimiento Abierto"/>
    <s v="UniC - Único Criterio"/>
    <x v="2"/>
    <x v="0"/>
    <s v="2"/>
    <s v="2. Gastos corrientes en bienes y servicios"/>
    <s v="06"/>
    <x v="3"/>
    <s v="3231"/>
    <s v="3231. Escuelas infantiles"/>
    <s v="22"/>
    <s v="22100"/>
  </r>
  <r>
    <n v="220189000401"/>
    <s v="AD"/>
    <d v="2019-01-02T00:00:00"/>
    <n v="22019000319"/>
    <s v="2019 09 4321 22100"/>
    <n v="2000"/>
    <x v="396"/>
    <x v="1093"/>
    <s v="220"/>
    <s v="BILBAO"/>
    <x v="1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100"/>
  </r>
  <r>
    <n v="220190003541"/>
    <s v="AD"/>
    <d v="2019-02-27T00:00:00"/>
    <n v="22019001982"/>
    <s v="2019 02 9332 213"/>
    <n v="1950.91"/>
    <x v="414"/>
    <x v="1094"/>
    <s v="220"/>
    <s v="BARCELONA"/>
    <x v="0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3"/>
  </r>
  <r>
    <n v="220189000259"/>
    <s v="AD"/>
    <d v="2019-01-02T00:00:00"/>
    <n v="22019000489"/>
    <s v="2019 04 2411 22799"/>
    <n v="900"/>
    <x v="415"/>
    <x v="98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2146"/>
    <s v="D"/>
    <d v="2019-02-18T00:00:00"/>
    <n v="22019001627"/>
    <s v="2019 07 3111 22706"/>
    <n v="31653.08"/>
    <x v="416"/>
    <x v="1095"/>
    <s v="300"/>
    <s v="VALLADOLID"/>
    <x v="0"/>
    <s v="PrAbier - Procedimiento Abierto"/>
    <s v="MultiC - MultiCriterio"/>
    <x v="2"/>
    <x v="0"/>
    <s v="2"/>
    <s v="2. Gastos corrientes en bienes y servicios"/>
    <s v="07"/>
    <x v="5"/>
    <s v="3111"/>
    <s v="3111. Protección de la salubridad pública"/>
    <s v="22"/>
    <s v="22706"/>
  </r>
  <r>
    <n v="220189000266"/>
    <s v="AD"/>
    <d v="2019-01-02T00:00:00"/>
    <n v="22019000493"/>
    <s v="2019 07 1711 610"/>
    <n v="1218499.98"/>
    <x v="417"/>
    <x v="1096"/>
    <s v="220"/>
    <s v="MADRID"/>
    <x v="0"/>
    <s v="PrAbier - Procedimiento Abierto"/>
    <s v="MultiC - MultiCriterio"/>
    <x v="2"/>
    <x v="0"/>
    <s v="6"/>
    <s v="6. Inversiones reales"/>
    <s v="07"/>
    <x v="5"/>
    <s v="1711"/>
    <s v="1711. Parques y jardines"/>
    <s v="61"/>
    <s v="610"/>
  </r>
  <r>
    <n v="220189000267"/>
    <s v="AD"/>
    <d v="2019-01-02T00:00:00"/>
    <n v="22019000254"/>
    <s v="2019 07 1711 22799"/>
    <n v="242125.02"/>
    <x v="417"/>
    <x v="1096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799"/>
  </r>
  <r>
    <n v="220189000394"/>
    <s v="AD"/>
    <d v="2019-01-02T00:00:00"/>
    <n v="22019000312"/>
    <s v="2019 07 1721 22100"/>
    <n v="20000"/>
    <x v="396"/>
    <x v="1097"/>
    <s v="220"/>
    <s v="BILBAO"/>
    <x v="0"/>
    <s v="PrAbier - Procedimiento Abierto"/>
    <s v="SinC - Sin Criterio"/>
    <x v="2"/>
    <x v="0"/>
    <s v="2"/>
    <s v="2. Gastos corrientes en bienes y servicios"/>
    <s v="07"/>
    <x v="5"/>
    <s v="1721"/>
    <s v="1721. Protección del medio ambiente"/>
    <s v="22"/>
    <s v="22100"/>
  </r>
  <r>
    <n v="220189000393"/>
    <s v="AD"/>
    <d v="2019-01-02T00:00:00"/>
    <n v="22019000311"/>
    <s v="2019 07 1711 22100"/>
    <n v="375000"/>
    <x v="396"/>
    <x v="1098"/>
    <s v="220"/>
    <s v="BILBAO"/>
    <x v="0"/>
    <s v="PrAbier - Procedimiento Abierto"/>
    <s v="UniC - Único Criterio"/>
    <x v="2"/>
    <x v="0"/>
    <s v="2"/>
    <s v="2. Gastos corrientes en bienes y servicios"/>
    <s v="07"/>
    <x v="5"/>
    <s v="1711"/>
    <s v="1711. Parques y jardines"/>
    <s v="22"/>
    <s v="22100"/>
  </r>
  <r>
    <n v="220189000249"/>
    <s v="AD"/>
    <d v="2019-01-02T00:00:00"/>
    <n v="22019000479"/>
    <s v="2019 04 2411 22799"/>
    <n v="2454.9"/>
    <x v="418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105"/>
    <s v="AD"/>
    <d v="2019-01-02T00:00:00"/>
    <n v="22019000457"/>
    <s v="2019 03 2314 22799"/>
    <n v="18928"/>
    <x v="220"/>
    <x v="1099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2314"/>
    <s v="2314. Centro de programas juveniles"/>
    <s v="22"/>
    <s v="22799"/>
  </r>
  <r>
    <n v="220189000378"/>
    <s v="AD"/>
    <d v="2019-01-02T00:00:00"/>
    <n v="22019000301"/>
    <s v="2019 09 3341 22700"/>
    <n v="6418.04"/>
    <x v="419"/>
    <x v="1100"/>
    <s v="220"/>
    <s v="MADRID"/>
    <x v="0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700"/>
  </r>
  <r>
    <n v="220189000385"/>
    <s v="AD"/>
    <d v="2019-01-02T00:00:00"/>
    <n v="22019000304"/>
    <s v="2019 07 1721 22700"/>
    <n v="2823.94"/>
    <x v="419"/>
    <x v="1101"/>
    <s v="220"/>
    <s v="MADRID"/>
    <x v="0"/>
    <s v="PrAbier - Procedimiento Abierto"/>
    <s v="SinC - Sin Criterio"/>
    <x v="2"/>
    <x v="0"/>
    <s v="2"/>
    <s v="2. Gastos corrientes en bienes y servicios"/>
    <s v="07"/>
    <x v="5"/>
    <s v="1721"/>
    <s v="1721. Protección del medio ambiente"/>
    <s v="22"/>
    <s v="22700"/>
  </r>
  <r>
    <n v="220189000402"/>
    <s v="AD"/>
    <d v="2019-01-02T00:00:00"/>
    <n v="22019000320"/>
    <s v="2019 09 3341 22100"/>
    <n v="90000"/>
    <x v="396"/>
    <x v="1102"/>
    <s v="220"/>
    <s v="BILBAO"/>
    <x v="1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100"/>
  </r>
  <r>
    <n v="220189000403"/>
    <s v="AD"/>
    <d v="2019-01-02T00:00:00"/>
    <n v="22019000321"/>
    <s v="2019 08 1361 22100"/>
    <n v="45675"/>
    <x v="396"/>
    <x v="1103"/>
    <s v="220"/>
    <s v="BILBAO"/>
    <x v="1"/>
    <s v="PrAbier - Procedimiento Abierto"/>
    <s v="UniC - Único Criterio"/>
    <x v="2"/>
    <x v="0"/>
    <s v="2"/>
    <s v="2. Gastos corrientes en bienes y servicios"/>
    <s v="08"/>
    <x v="7"/>
    <s v="1361"/>
    <s v="1361. Prevención y extinción de incencios"/>
    <s v="22"/>
    <s v="22100"/>
  </r>
  <r>
    <n v="220189000254"/>
    <s v="AD"/>
    <d v="2019-01-02T00:00:00"/>
    <n v="22019000484"/>
    <s v="2019 04 2411 22799"/>
    <n v="2505"/>
    <x v="420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71"/>
    <s v="AD"/>
    <d v="2019-01-02T00:00:00"/>
    <n v="22019000270"/>
    <s v="2019 08 1341 619"/>
    <n v="150000"/>
    <x v="421"/>
    <x v="1104"/>
    <s v="220"/>
    <s v="MADR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89000404"/>
    <s v="AD"/>
    <d v="2019-01-02T00:00:00"/>
    <n v="22019000322"/>
    <s v="2019 04 2411 22100"/>
    <n v="22700"/>
    <x v="396"/>
    <x v="1105"/>
    <s v="220"/>
    <s v="BILBAO"/>
    <x v="1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100"/>
  </r>
  <r>
    <n v="220190000726"/>
    <s v="AD"/>
    <d v="2019-02-01T00:00:00"/>
    <n v="22019000586"/>
    <s v="2019 10 2412 22100"/>
    <n v="5776.51"/>
    <x v="396"/>
    <x v="1106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0"/>
  </r>
  <r>
    <n v="220190000726"/>
    <s v="AD"/>
    <d v="2019-02-01T00:00:00"/>
    <n v="22019000587"/>
    <s v="2019 10 2412 22100"/>
    <n v="2651.52"/>
    <x v="396"/>
    <x v="1106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0"/>
  </r>
  <r>
    <n v="220190000726"/>
    <s v="AD"/>
    <d v="2019-02-01T00:00:00"/>
    <n v="22019000588"/>
    <s v="2019 10 2412 22100"/>
    <n v="1988.64"/>
    <x v="396"/>
    <x v="1106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0"/>
  </r>
  <r>
    <n v="220190000726"/>
    <s v="AD"/>
    <d v="2019-02-01T00:00:00"/>
    <n v="22019000589"/>
    <s v="2019 10 2412 22100"/>
    <n v="2083.33"/>
    <x v="396"/>
    <x v="1106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0"/>
  </r>
  <r>
    <n v="220189000405"/>
    <s v="AD"/>
    <d v="2019-01-02T00:00:00"/>
    <n v="22019000323"/>
    <s v="2019 01 9205 22100"/>
    <n v="7000"/>
    <x v="396"/>
    <x v="1107"/>
    <s v="220"/>
    <s v="BILBAO"/>
    <x v="1"/>
    <s v="PrAbier - Procedimiento Abierto"/>
    <s v="SinC - Sin Criterio"/>
    <x v="2"/>
    <x v="0"/>
    <s v="2"/>
    <s v="2. Gastos corrientes en bienes y servicios"/>
    <s v="01"/>
    <x v="2"/>
    <s v="9205"/>
    <s v="9205. Imprenta municipal"/>
    <s v="22"/>
    <s v="22100"/>
  </r>
  <r>
    <n v="220189000571"/>
    <s v="AD"/>
    <d v="2019-01-02T00:00:00"/>
    <n v="22019000536"/>
    <s v="2019 03 9204 641"/>
    <n v="23317.71"/>
    <x v="422"/>
    <x v="1108"/>
    <s v="220"/>
    <s v="MADRID"/>
    <x v="1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4"/>
    <s v="641"/>
  </r>
  <r>
    <n v="220190006644"/>
    <s v="AD"/>
    <d v="2019-03-20T00:00:00"/>
    <n v="22019001468"/>
    <s v="2019 03 9204 641"/>
    <n v="32644.79"/>
    <x v="422"/>
    <x v="1109"/>
    <s v="220"/>
    <s v="MADRID"/>
    <x v="1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4"/>
    <s v="641"/>
  </r>
  <r>
    <n v="220190001035"/>
    <s v="AD"/>
    <d v="2019-02-06T00:00:00"/>
    <n v="22019001541"/>
    <s v="2019 10 2412 22706"/>
    <n v="967.17"/>
    <x v="423"/>
    <x v="111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6"/>
  </r>
  <r>
    <n v="220190001035"/>
    <s v="AD"/>
    <d v="2019-02-06T00:00:00"/>
    <n v="22019001542"/>
    <s v="2019 10 2412 22706"/>
    <n v="1719.4"/>
    <x v="423"/>
    <x v="111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6"/>
  </r>
  <r>
    <n v="220190001035"/>
    <s v="AD"/>
    <d v="2019-02-06T00:00:00"/>
    <n v="22019001543"/>
    <s v="2019 10 2412 22706"/>
    <n v="1289.56"/>
    <x v="423"/>
    <x v="111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6"/>
  </r>
  <r>
    <n v="220189000078"/>
    <s v="AD"/>
    <d v="2019-01-02T00:00:00"/>
    <n v="22019000200"/>
    <s v="2019 06 3261 22799"/>
    <n v="17950"/>
    <x v="424"/>
    <x v="1111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61"/>
    <s v="3261. Servicios complementarios de educación"/>
    <s v="22"/>
    <s v="22799"/>
  </r>
  <r>
    <n v="220169000214"/>
    <s v="AD"/>
    <d v="2019-01-02T00:00:00"/>
    <n v="22019000030"/>
    <s v="2019 08 1341 619"/>
    <n v="12677.67"/>
    <x v="50"/>
    <x v="1112"/>
    <s v="220"/>
    <s v="VALLADOL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89000128"/>
    <s v="AD"/>
    <d v="2019-01-02T00:00:00"/>
    <n v="22019000476"/>
    <s v="2019 02 1532 619"/>
    <n v="21332.76"/>
    <x v="50"/>
    <x v="1113"/>
    <s v="220"/>
    <s v="VALLADOLID"/>
    <x v="0"/>
    <s v="PrAbier - Procedimiento Abierto"/>
    <s v="MultiC - MultiCriterio"/>
    <x v="2"/>
    <x v="0"/>
    <s v="6"/>
    <s v="6. Inversiones reales"/>
    <s v="02"/>
    <x v="0"/>
    <s v="1532"/>
    <s v="1532. Pavimentación vias públicas y otros servicios urbanísticos"/>
    <s v="61"/>
    <s v="619"/>
  </r>
  <r>
    <n v="220189000373"/>
    <s v="AD"/>
    <d v="2019-01-02T00:00:00"/>
    <n v="22019001853"/>
    <s v="2019 08 1341 619"/>
    <n v="4726.8900000000003"/>
    <x v="50"/>
    <x v="1114"/>
    <s v="220"/>
    <s v="VALLADOL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90006645"/>
    <s v="AD"/>
    <d v="2019-03-20T00:00:00"/>
    <n v="22019001697"/>
    <s v="2019 10 2412 632"/>
    <n v="615.28"/>
    <x v="50"/>
    <x v="1115"/>
    <s v="220"/>
    <s v="VALLADOLID"/>
    <x v="0"/>
    <s v="PrAbier - Procedimiento Abierto"/>
    <s v="MultiC - MultiCriterio"/>
    <x v="2"/>
    <x v="0"/>
    <s v="6"/>
    <s v="6. Inversiones reales"/>
    <s v="10"/>
    <x v="1"/>
    <s v="2412"/>
    <s v="2412. Formación para el empleo"/>
    <s v="63"/>
    <s v="632"/>
  </r>
  <r>
    <n v="220159000212"/>
    <s v="AD"/>
    <d v="2019-01-02T00:00:00"/>
    <n v="22019000018"/>
    <s v="2019 08 1341 619"/>
    <n v="3549.74"/>
    <x v="259"/>
    <x v="1116"/>
    <s v="220"/>
    <s v="MADR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89000372"/>
    <s v="AD"/>
    <d v="2019-01-02T00:00:00"/>
    <n v="22019001851"/>
    <s v="2019 08 1341 619"/>
    <n v="1455.88"/>
    <x v="259"/>
    <x v="1117"/>
    <s v="220"/>
    <s v="MADR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89000568"/>
    <s v="AD"/>
    <d v="2019-01-02T00:00:00"/>
    <n v="22019002284"/>
    <s v="2019 02 1651 619"/>
    <n v="6853.86"/>
    <x v="259"/>
    <x v="1118"/>
    <s v="220"/>
    <s v="MADRID"/>
    <x v="0"/>
    <s v="PrAbier - Procedimiento Abierto"/>
    <s v="MultiC - MultiCriterio"/>
    <x v="2"/>
    <x v="0"/>
    <s v="6"/>
    <s v="6. Inversiones reales"/>
    <s v="02"/>
    <x v="0"/>
    <s v="1651"/>
    <s v="1651. Alumbrado público"/>
    <s v="61"/>
    <s v="619"/>
  </r>
  <r>
    <n v="220190006646"/>
    <s v="AD"/>
    <d v="2019-03-20T00:00:00"/>
    <n v="22019001698"/>
    <s v="2019 10 2412 632"/>
    <n v="113.7"/>
    <x v="259"/>
    <x v="1119"/>
    <s v="220"/>
    <s v="MADRID"/>
    <x v="0"/>
    <s v="PrAbier - Procedimiento Abierto"/>
    <s v="MultiC - MultiCriterio"/>
    <x v="2"/>
    <x v="0"/>
    <s v="6"/>
    <s v="6. Inversiones reales"/>
    <s v="10"/>
    <x v="1"/>
    <s v="2412"/>
    <s v="2412. Formación para el empleo"/>
    <s v="63"/>
    <s v="632"/>
  </r>
  <r>
    <n v="220190002570"/>
    <s v="AD"/>
    <d v="2019-02-20T00:00:00"/>
    <n v="22019001901"/>
    <s v="2019 08 1321 213"/>
    <n v="7122.35"/>
    <x v="425"/>
    <x v="1120"/>
    <s v="220"/>
    <s v="MADR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89000573"/>
    <s v="AD"/>
    <d v="2019-01-02T00:00:00"/>
    <n v="22019000537"/>
    <s v="2019 03 9204 641"/>
    <n v="63324.28"/>
    <x v="422"/>
    <x v="1121"/>
    <s v="220"/>
    <s v="MADRID"/>
    <x v="0"/>
    <s v="PrNegSP - Procedimiento Negociado Sin Publicidad"/>
    <s v="SinC - Sin Criterio"/>
    <x v="3"/>
    <x v="0"/>
    <s v="6"/>
    <s v="6. Inversiones reales"/>
    <s v="03"/>
    <x v="6"/>
    <s v="9204"/>
    <s v="9204. Tecnologías de la información y comunicación"/>
    <s v="64"/>
    <s v="641"/>
  </r>
  <r>
    <n v="220189000575"/>
    <s v="AD"/>
    <d v="2019-01-02T00:00:00"/>
    <n v="22019000538"/>
    <s v="2019 03 9204 641"/>
    <n v="83877.320000000007"/>
    <x v="422"/>
    <x v="1122"/>
    <s v="220"/>
    <s v="MADRID"/>
    <x v="0"/>
    <s v="PrAbier - Procedimiento Abierto"/>
    <s v="MultiC - MultiCriterio"/>
    <x v="2"/>
    <x v="0"/>
    <s v="6"/>
    <s v="6. Inversiones reales"/>
    <s v="03"/>
    <x v="6"/>
    <s v="9204"/>
    <s v="9204. Tecnologías de la información y comunicación"/>
    <s v="64"/>
    <s v="641"/>
  </r>
  <r>
    <n v="220179000319"/>
    <s v="AD"/>
    <d v="2019-01-02T00:00:00"/>
    <n v="22019000066"/>
    <s v="2019 08 1321 22104"/>
    <n v="12039.5"/>
    <x v="426"/>
    <x v="1123"/>
    <s v="220"/>
    <s v="VALENCIA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206"/>
    <s v="AD"/>
    <d v="2019-01-02T00:00:00"/>
    <n v="22019000562"/>
    <s v="2019 07 4312 22799"/>
    <n v="4911.83"/>
    <x v="427"/>
    <x v="1124"/>
    <s v="220"/>
    <s v="MADRID"/>
    <x v="0"/>
    <s v="AdDirec - Adjudicación Directa"/>
    <s v="SinC - Sin Criterio"/>
    <x v="0"/>
    <x v="0"/>
    <s v="2"/>
    <s v="2. Gastos corrientes en bienes y servicios"/>
    <s v="07"/>
    <x v="5"/>
    <s v="4312"/>
    <s v="4312. Mercados, abastos y lonjas"/>
    <s v="22"/>
    <s v="22799"/>
  </r>
  <r>
    <n v="220189000387"/>
    <s v="AD"/>
    <d v="2019-01-02T00:00:00"/>
    <n v="22019000306"/>
    <s v="2019 07 1621 22700"/>
    <n v="21326.25"/>
    <x v="428"/>
    <x v="1125"/>
    <s v="220"/>
    <s v="BURGOS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00"/>
  </r>
  <r>
    <n v="220189000388"/>
    <s v="AD"/>
    <d v="2019-01-02T00:00:00"/>
    <n v="22019000307"/>
    <s v="2019 07 1631 22700"/>
    <n v="49761.25"/>
    <x v="428"/>
    <x v="1126"/>
    <s v="220"/>
    <s v="BURGOS"/>
    <x v="0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700"/>
  </r>
  <r>
    <n v="220190001023"/>
    <s v="AD"/>
    <d v="2019-02-06T00:00:00"/>
    <n v="22019001621"/>
    <s v="2019 03 9241 22699"/>
    <n v="7257.58"/>
    <x v="27"/>
    <x v="1127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99"/>
  </r>
  <r>
    <n v="220189000642"/>
    <s v="AD"/>
    <d v="2019-01-02T00:00:00"/>
    <n v="22019000163"/>
    <s v="2019 07 3111 22700"/>
    <n v="3289.35"/>
    <x v="201"/>
    <x v="1128"/>
    <s v="220"/>
    <s v="ASTURIAS"/>
    <x v="0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2"/>
    <s v="22700"/>
  </r>
  <r>
    <n v="220189000643"/>
    <s v="AD"/>
    <d v="2019-01-02T00:00:00"/>
    <n v="22019000164"/>
    <s v="2019 07 3111 22700"/>
    <n v="6571.36"/>
    <x v="201"/>
    <x v="1129"/>
    <s v="220"/>
    <s v="ASTURIAS"/>
    <x v="0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2"/>
    <s v="22700"/>
  </r>
  <r>
    <n v="220179000320"/>
    <s v="AD"/>
    <d v="2019-01-02T00:00:00"/>
    <n v="22019000067"/>
    <s v="2019 08 1321 22104"/>
    <n v="10514.61"/>
    <x v="426"/>
    <x v="1130"/>
    <s v="220"/>
    <s v="VALENCIA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213"/>
    <s v="AD"/>
    <d v="2019-01-02T00:00:00"/>
    <n v="22019000246"/>
    <s v="2019 09 4321 22799"/>
    <n v="2178"/>
    <x v="27"/>
    <x v="1131"/>
    <s v="220"/>
    <s v="VALLADOLID"/>
    <x v="1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799"/>
  </r>
  <r>
    <n v="220189000644"/>
    <s v="AD"/>
    <d v="2019-01-02T00:00:00"/>
    <n v="22019000165"/>
    <s v="2019 07 4312 22700"/>
    <n v="4234.3900000000003"/>
    <x v="201"/>
    <x v="1132"/>
    <s v="220"/>
    <s v="ASTURIAS"/>
    <x v="0"/>
    <s v="PrAbier - Procedimiento Abierto"/>
    <s v="UniC - Único Criterio"/>
    <x v="2"/>
    <x v="0"/>
    <s v="2"/>
    <s v="2. Gastos corrientes en bienes y servicios"/>
    <s v="07"/>
    <x v="5"/>
    <s v="4312"/>
    <s v="4312. Mercados, abastos y lonjas"/>
    <s v="22"/>
    <s v="22700"/>
  </r>
  <r>
    <n v="220189000683"/>
    <s v="AD"/>
    <d v="2019-01-02T00:00:00"/>
    <n v="22019000638"/>
    <s v="2019 07 1701 22700"/>
    <n v="59164.17"/>
    <x v="201"/>
    <x v="1133"/>
    <s v="220"/>
    <s v="ASTURIAS"/>
    <x v="0"/>
    <s v="PrAbier - Procedimiento Abierto"/>
    <s v="UniC - Único Criterio"/>
    <x v="2"/>
    <x v="0"/>
    <s v="2"/>
    <s v="2. Gastos corrientes en bienes y servicios"/>
    <s v="07"/>
    <x v="5"/>
    <s v="1701"/>
    <s v="1701. Dirección del área de medio ambiente"/>
    <s v="22"/>
    <s v="22700"/>
  </r>
  <r>
    <n v="220190006700"/>
    <s v="AD"/>
    <d v="2019-03-21T00:00:00"/>
    <n v="22019001773"/>
    <s v="2019 07 1621 214"/>
    <n v="13000"/>
    <x v="429"/>
    <x v="1134"/>
    <s v="220"/>
    <s v="MADR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89000311"/>
    <s v="AD"/>
    <d v="2019-01-02T00:00:00"/>
    <n v="22019000507"/>
    <s v="2019 04 2411 22799"/>
    <n v="5010"/>
    <x v="109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0013"/>
    <s v="D"/>
    <d v="2019-01-21T00:00:00"/>
    <n v="22019000428"/>
    <s v="2019 03 9241 213"/>
    <n v="26558.29"/>
    <x v="109"/>
    <x v="1135"/>
    <s v="300"/>
    <s v="VALLADOL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1"/>
    <s v="213"/>
  </r>
  <r>
    <n v="220189000655"/>
    <s v="AD"/>
    <d v="2019-01-02T00:00:00"/>
    <n v="22019000548"/>
    <s v="2019 09 4321 22799"/>
    <n v="6160.88"/>
    <x v="27"/>
    <x v="1136"/>
    <s v="220"/>
    <s v="VALLADOLID"/>
    <x v="1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799"/>
  </r>
  <r>
    <n v="220179000152"/>
    <s v="AD"/>
    <d v="2019-01-02T00:00:00"/>
    <n v="22019000043"/>
    <s v="2019 07 1631 22104"/>
    <n v="14253.36"/>
    <x v="128"/>
    <x v="1137"/>
    <s v="220"/>
    <s v="SEVILLA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4"/>
  </r>
  <r>
    <n v="220190000248"/>
    <s v="AD"/>
    <d v="2019-01-24T00:00:00"/>
    <n v="22019000168"/>
    <s v="2019 10 2312 213"/>
    <n v="1674.07"/>
    <x v="109"/>
    <x v="1138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79000156"/>
    <s v="AD"/>
    <d v="2019-01-02T00:00:00"/>
    <n v="22019000047"/>
    <s v="2019 07 1621 22104"/>
    <n v="6707.47"/>
    <x v="128"/>
    <x v="1137"/>
    <s v="220"/>
    <s v="SEVILLA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4"/>
  </r>
  <r>
    <n v="220190000248"/>
    <s v="AD"/>
    <d v="2019-01-24T00:00:00"/>
    <n v="22019000169"/>
    <s v="2019 10 2312 213"/>
    <n v="2336.7800000000002"/>
    <x v="109"/>
    <x v="1138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0734"/>
    <s v="AD"/>
    <d v="2019-02-01T00:00:00"/>
    <n v="22019000625"/>
    <s v="2019 10 2412 213"/>
    <n v="535.49"/>
    <x v="109"/>
    <x v="113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0734"/>
    <s v="AD"/>
    <d v="2019-02-01T00:00:00"/>
    <n v="22019000626"/>
    <s v="2019 10 2412 213"/>
    <n v="245.8"/>
    <x v="109"/>
    <x v="113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89000336"/>
    <s v="AD"/>
    <d v="2019-01-02T00:00:00"/>
    <n v="22019000259"/>
    <s v="2019 10 2311 22104"/>
    <n v="153.91"/>
    <x v="430"/>
    <x v="1140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104"/>
  </r>
  <r>
    <n v="220190000734"/>
    <s v="AD"/>
    <d v="2019-02-01T00:00:00"/>
    <n v="22019000627"/>
    <s v="2019 10 2412 213"/>
    <n v="184.35"/>
    <x v="109"/>
    <x v="113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0734"/>
    <s v="AD"/>
    <d v="2019-02-01T00:00:00"/>
    <n v="22019000628"/>
    <s v="2019 10 2412 213"/>
    <n v="193.12"/>
    <x v="109"/>
    <x v="113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190005052"/>
    <s v="AD"/>
    <d v="2019-03-11T00:00:00"/>
    <n v="22019000596"/>
    <s v="2019 02 1512 609"/>
    <n v="172259.6"/>
    <x v="431"/>
    <x v="1141"/>
    <s v="220"/>
    <s v="MADRID"/>
    <x v="4"/>
    <s v="PrAbier - Procedimiento Abierto"/>
    <s v="MultiC - MultiCriterio"/>
    <x v="2"/>
    <x v="0"/>
    <s v="6"/>
    <s v="6. Inversiones reales"/>
    <s v="02"/>
    <x v="0"/>
    <s v="1512"/>
    <s v="1512. Conservación y ampliación del P.M.S."/>
    <s v="60"/>
    <s v="609"/>
  </r>
  <r>
    <n v="220190001705"/>
    <s v="AD"/>
    <d v="2019-02-15T00:00:00"/>
    <n v="22019001699"/>
    <s v="2019 08 1321 213"/>
    <n v="6466.56"/>
    <x v="109"/>
    <x v="1142"/>
    <s v="22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5201"/>
    <s v="AD"/>
    <d v="2019-03-12T00:00:00"/>
    <n v="22019001825"/>
    <s v="2019 07 1701 213"/>
    <n v="4996.16"/>
    <x v="109"/>
    <x v="1143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1"/>
    <s v="213"/>
  </r>
  <r>
    <n v="220189000658"/>
    <s v="AD"/>
    <d v="2019-01-02T00:00:00"/>
    <n v="22019000550"/>
    <s v="2019 09 3341 22799"/>
    <n v="253.03"/>
    <x v="109"/>
    <x v="1144"/>
    <s v="220"/>
    <s v="VALLADOL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90000241"/>
    <s v="AD"/>
    <d v="2019-01-24T00:00:00"/>
    <n v="22019000655"/>
    <s v="2019 10 2311 213"/>
    <n v="1514.14"/>
    <x v="109"/>
    <x v="1145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89000338"/>
    <s v="AD"/>
    <d v="2019-01-02T00:00:00"/>
    <n v="22019000415"/>
    <s v="2019 10 2312 22104"/>
    <n v="384.78"/>
    <x v="430"/>
    <x v="1146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4"/>
  </r>
  <r>
    <n v="220190001556"/>
    <s v="AD"/>
    <d v="2019-02-13T00:00:00"/>
    <n v="22019001584"/>
    <s v="2019 09 3341 22799"/>
    <n v="253.03"/>
    <x v="109"/>
    <x v="1147"/>
    <s v="220"/>
    <s v="VALLADOL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90004110"/>
    <s v="AD"/>
    <d v="2019-03-01T00:00:00"/>
    <n v="22019002152"/>
    <s v="2019 02 1501 22706"/>
    <n v="11557.92"/>
    <x v="432"/>
    <x v="1148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2"/>
    <s v="22706"/>
  </r>
  <r>
    <n v="220189000121"/>
    <s v="AD"/>
    <d v="2019-01-02T00:00:00"/>
    <n v="22019000461"/>
    <s v="2019 06 2315 22799"/>
    <n v="20421.5"/>
    <x v="433"/>
    <x v="1149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2315"/>
    <s v="2315. Políticas de Igualdad e infancia"/>
    <s v="22"/>
    <s v="22799"/>
  </r>
  <r>
    <n v="220189000340"/>
    <s v="AD"/>
    <d v="2019-01-02T00:00:00"/>
    <n v="22019000417"/>
    <s v="2019 10 2312 22104"/>
    <n v="153.91"/>
    <x v="430"/>
    <x v="1150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104"/>
  </r>
  <r>
    <n v="220189000342"/>
    <s v="AD"/>
    <d v="2019-01-02T00:00:00"/>
    <n v="22019000130"/>
    <s v="2019 07 4312 22104"/>
    <n v="2593.64"/>
    <x v="430"/>
    <x v="1151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104"/>
  </r>
  <r>
    <n v="220189000454"/>
    <s v="AD"/>
    <d v="2019-01-02T00:00:00"/>
    <n v="22019000276"/>
    <s v="2019 10 2312 22799"/>
    <n v="4770"/>
    <x v="433"/>
    <x v="115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455"/>
    <s v="AD"/>
    <d v="2019-01-02T00:00:00"/>
    <n v="22019000277"/>
    <s v="2019 10 2312 22799"/>
    <n v="2435"/>
    <x v="433"/>
    <x v="1153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5209"/>
    <s v="AD"/>
    <d v="2019-03-12T00:00:00"/>
    <n v="22019002244"/>
    <s v="2019 06 2315 22799"/>
    <n v="6490"/>
    <x v="434"/>
    <x v="1154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89000344"/>
    <s v="AD"/>
    <d v="2019-01-02T00:00:00"/>
    <n v="22019000132"/>
    <s v="2019 07 4312 22104"/>
    <n v="2786.03"/>
    <x v="430"/>
    <x v="1155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104"/>
  </r>
  <r>
    <n v="220189000083"/>
    <s v="AD"/>
    <d v="2019-01-02T00:00:00"/>
    <n v="22019000203"/>
    <s v="2019 07 4312 22606"/>
    <n v="16000"/>
    <x v="174"/>
    <x v="1156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4312"/>
    <s v="4312. Mercados, abastos y lonjas"/>
    <s v="22"/>
    <s v="22606"/>
  </r>
  <r>
    <n v="220189000409"/>
    <s v="AD"/>
    <d v="2019-01-02T00:00:00"/>
    <n v="22019000327"/>
    <s v="2019 03 9241 22104"/>
    <n v="2462.59"/>
    <x v="430"/>
    <x v="1157"/>
    <s v="220"/>
    <s v="VALLADOLID"/>
    <x v="1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104"/>
  </r>
  <r>
    <n v="220189000415"/>
    <s v="AD"/>
    <d v="2019-01-02T00:00:00"/>
    <n v="22019000333"/>
    <s v="2019 03 9241 22104"/>
    <n v="2462.59"/>
    <x v="430"/>
    <x v="1157"/>
    <s v="220"/>
    <s v="VALLADOLID"/>
    <x v="1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104"/>
  </r>
  <r>
    <n v="220190001260"/>
    <s v="AD"/>
    <d v="2019-02-08T00:00:00"/>
    <n v="22019000173"/>
    <s v="2019 08 1321 22104"/>
    <n v="52805.61"/>
    <x v="430"/>
    <x v="1158"/>
    <s v="220"/>
    <s v="VALLADOL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90005207"/>
    <s v="AD"/>
    <d v="2019-03-12T00:00:00"/>
    <n v="22019002322"/>
    <s v="2019 10 2312 213"/>
    <n v="181.5"/>
    <x v="435"/>
    <x v="115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5207"/>
    <s v="AD"/>
    <d v="2019-03-12T00:00:00"/>
    <n v="22019002323"/>
    <s v="2019 10 2312 213"/>
    <n v="181.5"/>
    <x v="435"/>
    <x v="115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8630"/>
    <s v="AD"/>
    <d v="2019-03-29T00:00:00"/>
    <n v="22019002657"/>
    <s v="2019 10 2312 22799"/>
    <n v="26000"/>
    <x v="436"/>
    <x v="1160"/>
    <s v="220"/>
    <s v="VALLADOLID"/>
    <x v="0"/>
    <s v="PrAbier - Procedimiento Abierto"/>
    <s v="SinC - Sin Criterio"/>
    <x v="2"/>
    <x v="0"/>
    <s v="2"/>
    <s v="2. Gastos corrientes en bienes y servicios"/>
    <s v="10"/>
    <x v="1"/>
    <s v="2312"/>
    <s v="2312. Iniciativas sociales"/>
    <s v="22"/>
    <s v="22799"/>
  </r>
  <r>
    <n v="220189000413"/>
    <s v="AD"/>
    <d v="2019-01-02T00:00:00"/>
    <n v="22019000331"/>
    <s v="2019 01 9203 22104"/>
    <n v="153.91"/>
    <x v="430"/>
    <x v="1161"/>
    <s v="220"/>
    <s v="VALLADOLID"/>
    <x v="1"/>
    <s v="PrAbier - Procedimiento Abierto"/>
    <s v="SinC - Sin Criterio"/>
    <x v="2"/>
    <x v="0"/>
    <s v="2"/>
    <s v="2. Gastos corrientes en bienes y servicios"/>
    <s v="01"/>
    <x v="2"/>
    <s v="9203"/>
    <s v="9203. Unidad de régimen interior"/>
    <s v="22"/>
    <s v="22104"/>
  </r>
  <r>
    <n v="220189000302"/>
    <s v="AD"/>
    <d v="2019-01-02T00:00:00"/>
    <n v="22019000498"/>
    <s v="2019 04 2411 22799"/>
    <n v="2505"/>
    <x v="437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3543"/>
    <s v="AD"/>
    <d v="2019-02-27T00:00:00"/>
    <n v="22019002017"/>
    <s v="2019 06 2315 22611"/>
    <n v="15593.5"/>
    <x v="438"/>
    <x v="1162"/>
    <s v="220"/>
    <s v="PONTEVEDRA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611"/>
  </r>
  <r>
    <n v="220190007267"/>
    <s v="AD"/>
    <d v="2019-03-26T00:00:00"/>
    <n v="22019001826"/>
    <s v="2019 07 1701 22699"/>
    <n v="924"/>
    <x v="439"/>
    <x v="1163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2"/>
    <s v="22699"/>
  </r>
  <r>
    <n v="220190005206"/>
    <s v="AD"/>
    <d v="2019-03-12T00:00:00"/>
    <n v="22019002308"/>
    <s v="2019 03 9241 212"/>
    <n v="5165.01"/>
    <x v="62"/>
    <x v="1164"/>
    <s v="220"/>
    <s v="VALLADOLID"/>
    <x v="1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1"/>
    <s v="212"/>
  </r>
  <r>
    <n v="220190006702"/>
    <s v="AD"/>
    <d v="2019-03-21T00:00:00"/>
    <n v="22019001778"/>
    <s v="2019 07 1621 22103"/>
    <n v="5000"/>
    <x v="440"/>
    <x v="1165"/>
    <s v="220"/>
    <s v="ALAVA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03"/>
  </r>
  <r>
    <n v="220190006706"/>
    <s v="AD"/>
    <d v="2019-03-21T00:00:00"/>
    <n v="22019001827"/>
    <s v="2019 07 1701 22110"/>
    <n v="1400"/>
    <x v="126"/>
    <x v="1166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1701"/>
    <s v="1701. Dirección del área de medio ambiente"/>
    <s v="22"/>
    <s v="22110"/>
  </r>
  <r>
    <n v="220190006723"/>
    <s v="AD"/>
    <d v="2019-03-22T00:00:00"/>
    <n v="22019002307"/>
    <s v="2019 04 3121 22106"/>
    <n v="16000"/>
    <x v="441"/>
    <x v="1167"/>
    <s v="220"/>
    <s v="VALLADOLID"/>
    <x v="1"/>
    <s v="PrAbier - Procedimiento Abierto"/>
    <s v="MultiC - MultiCriterio"/>
    <x v="2"/>
    <x v="0"/>
    <s v="2"/>
    <s v="2. Gastos corrientes en bienes y servicios"/>
    <s v="04"/>
    <x v="8"/>
    <s v="3121"/>
    <s v="3121. Prevención y salud laboral"/>
    <s v="22"/>
    <s v="22106"/>
  </r>
  <r>
    <n v="220190006708"/>
    <s v="AD"/>
    <d v="2019-03-21T00:00:00"/>
    <n v="22019002048"/>
    <s v="2019 07 1631 214"/>
    <n v="5000"/>
    <x v="51"/>
    <x v="1168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90006954"/>
    <s v="AD"/>
    <d v="2019-03-25T00:00:00"/>
    <n v="22019002197"/>
    <s v="2019 07 1621 214"/>
    <n v="17900"/>
    <x v="442"/>
    <x v="1169"/>
    <s v="220"/>
    <s v="PALENCIA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79000475"/>
    <s v="AD"/>
    <d v="2019-01-02T00:00:00"/>
    <n v="22019000146"/>
    <s v="2019 02 1532 204"/>
    <n v="4387.32"/>
    <x v="443"/>
    <x v="1170"/>
    <s v="220"/>
    <s v="MADRID"/>
    <x v="1"/>
    <s v="PrAbier - Procedimiento Abierto"/>
    <s v="MultiC - MultiCriterio"/>
    <x v="2"/>
    <x v="0"/>
    <s v="2"/>
    <s v="2. Gastos corrientes en bienes y servicios"/>
    <s v="02"/>
    <x v="0"/>
    <s v="1532"/>
    <s v="1532. Pavimentación vias públicas y otros servicios urbanísticos"/>
    <s v="20"/>
    <s v="204"/>
  </r>
  <r>
    <n v="220189000122"/>
    <s v="AD"/>
    <d v="2019-01-02T00:00:00"/>
    <n v="22019000475"/>
    <s v="2019 02 1532 204"/>
    <n v="4595.28"/>
    <x v="443"/>
    <x v="1171"/>
    <s v="220"/>
    <s v="MADRID"/>
    <x v="1"/>
    <s v="PrAbier - Procedimiento Abierto"/>
    <s v="MultiC - MultiCriterio"/>
    <x v="2"/>
    <x v="0"/>
    <s v="2"/>
    <s v="2. Gastos corrientes en bienes y servicios"/>
    <s v="02"/>
    <x v="0"/>
    <s v="1532"/>
    <s v="1532. Pavimentación vias públicas y otros servicios urbanísticos"/>
    <s v="20"/>
    <s v="204"/>
  </r>
  <r>
    <n v="220190005051"/>
    <s v="AD"/>
    <d v="2019-03-11T00:00:00"/>
    <n v="22019002055"/>
    <s v="2019 01 9203 22000"/>
    <n v="7199.35"/>
    <x v="444"/>
    <x v="1172"/>
    <s v="220"/>
    <s v="MADR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000"/>
  </r>
  <r>
    <n v="220179000321"/>
    <s v="AD"/>
    <d v="2019-01-02T00:00:00"/>
    <n v="22019000068"/>
    <s v="2019 08 1321 22104"/>
    <n v="13310"/>
    <x v="445"/>
    <x v="1173"/>
    <s v="220"/>
    <s v="BARCELONA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90001261"/>
    <s v="AD"/>
    <d v="2019-02-08T00:00:00"/>
    <n v="22019000271"/>
    <s v="2019 08 1321 22104"/>
    <n v="34540.660000000003"/>
    <x v="445"/>
    <x v="1174"/>
    <s v="220"/>
    <s v="BARCELONA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90004003"/>
    <s v="AD"/>
    <d v="2019-02-28T00:00:00"/>
    <n v="22019001879"/>
    <s v="2019 01 9203 22799"/>
    <n v="2772"/>
    <x v="439"/>
    <x v="1175"/>
    <s v="220"/>
    <s v="VALLADOLID"/>
    <x v="0"/>
    <s v="AdDirec - Adjudicación Directa"/>
    <s v="SinC - Sin Criterio"/>
    <x v="0"/>
    <x v="0"/>
    <s v="2"/>
    <s v="2. Gastos corrientes en bienes y servicios"/>
    <s v="01"/>
    <x v="2"/>
    <s v="9203"/>
    <s v="9203. Unidad de régimen interior"/>
    <s v="22"/>
    <s v="22799"/>
  </r>
  <r>
    <n v="220189000301"/>
    <s v="AD"/>
    <d v="2019-01-02T00:00:00"/>
    <n v="22019000497"/>
    <s v="2019 04 2411 22799"/>
    <n v="2505"/>
    <x v="446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1272"/>
    <s v="AD"/>
    <d v="2019-02-08T00:00:00"/>
    <n v="22019001481"/>
    <s v="2019 08 1361 22104"/>
    <n v="34823.800000000003"/>
    <x v="447"/>
    <x v="1176"/>
    <s v="220"/>
    <s v="LA RIOJA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4"/>
  </r>
  <r>
    <n v="220190001687"/>
    <s v="AD"/>
    <d v="2019-02-15T00:00:00"/>
    <n v="22019001744"/>
    <s v="2019 07 3111 214"/>
    <n v="290.39999999999998"/>
    <x v="56"/>
    <x v="1177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1"/>
    <s v="214"/>
  </r>
  <r>
    <n v="220190001034"/>
    <s v="AD"/>
    <d v="2019-02-06T00:00:00"/>
    <n v="22019001686"/>
    <s v="2019 03 9241 22609"/>
    <n v="1452"/>
    <x v="448"/>
    <x v="1178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59000251"/>
    <s v="AD"/>
    <d v="2019-01-02T00:00:00"/>
    <n v="22019000019"/>
    <s v="2019 08 1341 619"/>
    <n v="717327.48"/>
    <x v="449"/>
    <x v="1179"/>
    <s v="220"/>
    <s v="MADRID"/>
    <x v="0"/>
    <s v="PrAbier - Procedimiento Abierto"/>
    <s v="MultiC - MultiCriterio"/>
    <x v="2"/>
    <x v="0"/>
    <s v="6"/>
    <s v="6. Inversiones reales"/>
    <s v="08"/>
    <x v="7"/>
    <s v="1341"/>
    <s v="1341. Movilidad"/>
    <s v="61"/>
    <s v="619"/>
  </r>
  <r>
    <n v="220189000251"/>
    <s v="AD"/>
    <d v="2019-01-02T00:00:00"/>
    <n v="22019000481"/>
    <s v="2019 04 2411 22799"/>
    <n v="7515"/>
    <x v="450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05"/>
    <s v="AD"/>
    <d v="2019-01-02T00:00:00"/>
    <n v="22019000501"/>
    <s v="2019 04 2411 22799"/>
    <n v="5010"/>
    <x v="450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512"/>
    <s v="AD"/>
    <d v="2019-01-02T00:00:00"/>
    <n v="22019000347"/>
    <s v="2019 02 1501 22103"/>
    <n v="12000"/>
    <x v="451"/>
    <x v="1180"/>
    <s v="220"/>
    <s v="MADRID"/>
    <x v="1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2"/>
    <s v="22103"/>
  </r>
  <r>
    <n v="220189000513"/>
    <s v="AD"/>
    <d v="2019-01-02T00:00:00"/>
    <n v="22019000348"/>
    <s v="2019 08 1321 22103"/>
    <n v="30000"/>
    <x v="451"/>
    <x v="1181"/>
    <s v="220"/>
    <s v="MADR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3"/>
  </r>
  <r>
    <n v="220179000350"/>
    <s v="AD"/>
    <d v="2019-01-02T00:00:00"/>
    <n v="22019000073"/>
    <s v="2019 06 3321 22799"/>
    <n v="254100"/>
    <x v="452"/>
    <x v="1182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321"/>
    <s v="3321. Bibliotecas públicas"/>
    <s v="22"/>
    <s v="22799"/>
  </r>
  <r>
    <n v="220189000521"/>
    <s v="AD"/>
    <d v="2019-01-02T00:00:00"/>
    <n v="22019000349"/>
    <s v="2019 07 1711 22103"/>
    <n v="35000"/>
    <x v="451"/>
    <x v="1183"/>
    <s v="220"/>
    <s v="MADRID"/>
    <x v="1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103"/>
  </r>
  <r>
    <n v="220189000663"/>
    <s v="AD"/>
    <d v="2019-01-02T00:00:00"/>
    <n v="22019000554"/>
    <s v="2019 06 3232 22700"/>
    <n v="108447.27"/>
    <x v="7"/>
    <x v="1184"/>
    <s v="220"/>
    <s v="ASTURIAS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700"/>
  </r>
  <r>
    <n v="220189000346"/>
    <s v="AD"/>
    <d v="2019-01-02T00:00:00"/>
    <n v="22019000134"/>
    <s v="2019 06 3232 22700"/>
    <n v="470078.06"/>
    <x v="453"/>
    <x v="1185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700"/>
  </r>
  <r>
    <n v="220190002147"/>
    <s v="D"/>
    <d v="2019-02-18T00:00:00"/>
    <n v="22019001627"/>
    <s v="2019 07 3111 22706"/>
    <n v="29645"/>
    <x v="454"/>
    <x v="1186"/>
    <s v="300"/>
    <s v="LEON"/>
    <x v="0"/>
    <s v="PrAbier - Procedimiento Abierto"/>
    <s v="MultiC - MultiCriterio"/>
    <x v="2"/>
    <x v="0"/>
    <s v="2"/>
    <s v="2. Gastos corrientes en bienes y servicios"/>
    <s v="07"/>
    <x v="5"/>
    <s v="3111"/>
    <s v="3111. Protección de la salubridad pública"/>
    <s v="22"/>
    <s v="22706"/>
  </r>
  <r>
    <n v="220190001696"/>
    <s v="AD"/>
    <d v="2019-02-15T00:00:00"/>
    <n v="22019001629"/>
    <s v="2019 03 9241 22609"/>
    <n v="1343.1"/>
    <x v="455"/>
    <x v="1187"/>
    <s v="220"/>
    <s v="PALENCIA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257"/>
    <s v="AD"/>
    <d v="2019-01-02T00:00:00"/>
    <n v="22019000487"/>
    <s v="2019 04 2411 22799"/>
    <n v="2505"/>
    <x v="456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13"/>
    <s v="AD"/>
    <d v="2019-01-02T00:00:00"/>
    <n v="22019000509"/>
    <s v="2019 04 2411 22799"/>
    <n v="5010"/>
    <x v="456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6195"/>
    <s v="AD"/>
    <d v="2019-03-19T00:00:00"/>
    <n v="22019002350"/>
    <s v="2019 03 9241 22609"/>
    <n v="1452"/>
    <x v="457"/>
    <x v="1188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1685"/>
    <s v="AD"/>
    <d v="2019-02-15T00:00:00"/>
    <n v="22019001691"/>
    <s v="2019 06 2315 22799"/>
    <n v="3870"/>
    <x v="458"/>
    <x v="1189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1270"/>
    <s v="AD"/>
    <d v="2019-02-08T00:00:00"/>
    <n v="22019001486"/>
    <s v="2019 03 9241 22609"/>
    <n v="3388"/>
    <x v="459"/>
    <x v="1190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524"/>
    <s v="AD"/>
    <d v="2019-01-02T00:00:00"/>
    <n v="22019000352"/>
    <s v="2019 07 3111 22103"/>
    <n v="1320"/>
    <x v="451"/>
    <x v="1191"/>
    <s v="220"/>
    <s v="MADRID"/>
    <x v="1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2"/>
    <s v="22103"/>
  </r>
  <r>
    <n v="220179000066"/>
    <s v="AD"/>
    <d v="2019-01-02T00:00:00"/>
    <n v="22019000037"/>
    <s v="2019 09 3301 22799"/>
    <n v="6352.5"/>
    <x v="460"/>
    <x v="1192"/>
    <s v="220"/>
    <s v="VALLADOLID"/>
    <x v="0"/>
    <s v="PrAbier - Procedimiento Abierto"/>
    <s v="MultiC - MultiCriterio"/>
    <x v="2"/>
    <x v="0"/>
    <s v="2"/>
    <s v="2. Gastos corrientes en bienes y servicios"/>
    <s v="09"/>
    <x v="4"/>
    <s v="3301"/>
    <s v="3301. Dirección del área de cultura"/>
    <s v="22"/>
    <s v="22799"/>
  </r>
  <r>
    <n v="220190001686"/>
    <s v="AD"/>
    <d v="2019-02-15T00:00:00"/>
    <n v="22019001690"/>
    <s v="2019 06 2315 22799"/>
    <n v="5800"/>
    <x v="461"/>
    <x v="1193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90001266"/>
    <s v="AD"/>
    <d v="2019-02-08T00:00:00"/>
    <n v="22019001687"/>
    <s v="2019 03 9241 22609"/>
    <n v="1936"/>
    <x v="462"/>
    <x v="1194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6648"/>
    <s v="AD"/>
    <d v="2019-03-20T00:00:00"/>
    <n v="22019002301"/>
    <s v="2019 03 9241 22799"/>
    <n v="34122"/>
    <x v="463"/>
    <x v="1195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799"/>
  </r>
  <r>
    <n v="220189000525"/>
    <s v="AD"/>
    <d v="2019-01-02T00:00:00"/>
    <n v="22019000353"/>
    <s v="2019 07 1631 22103"/>
    <n v="10000"/>
    <x v="451"/>
    <x v="1196"/>
    <s v="220"/>
    <s v="MADR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3"/>
  </r>
  <r>
    <n v="220189000636"/>
    <s v="AD"/>
    <d v="2019-01-02T00:00:00"/>
    <n v="22019000159"/>
    <s v="2019 04 2411 22799"/>
    <n v="3520.23"/>
    <x v="464"/>
    <x v="1197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531"/>
    <s v="AD"/>
    <d v="2019-01-02T00:00:00"/>
    <n v="22019000533"/>
    <s v="2019 10 2412 22103"/>
    <n v="550"/>
    <x v="451"/>
    <x v="1198"/>
    <s v="220"/>
    <s v="MADRID"/>
    <x v="1"/>
    <s v="PrAbier - Procedimiento Abierto"/>
    <s v="UniC - Único Criterio"/>
    <x v="2"/>
    <x v="0"/>
    <s v="2"/>
    <s v="2. Gastos corrientes en bienes y servicios"/>
    <s v="10"/>
    <x v="1"/>
    <s v="2412"/>
    <s v="2412. Formación para el empleo"/>
    <s v="22"/>
    <s v="22103"/>
  </r>
  <r>
    <n v="220189000212"/>
    <s v="AD"/>
    <d v="2019-01-02T00:00:00"/>
    <n v="22019000245"/>
    <s v="2019 07 1621 22799"/>
    <n v="46215"/>
    <x v="127"/>
    <x v="1199"/>
    <s v="220"/>
    <s v="VALLADOLID"/>
    <x v="3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99"/>
  </r>
  <r>
    <n v="220189000638"/>
    <s v="AD"/>
    <d v="2019-01-02T00:00:00"/>
    <n v="22019000161"/>
    <s v="2019 04 2411 22799"/>
    <n v="4631.88"/>
    <x v="464"/>
    <x v="1200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2565"/>
    <s v="AD"/>
    <d v="2019-02-20T00:00:00"/>
    <n v="22019001838"/>
    <s v="2019 06 2315 22799"/>
    <n v="5600"/>
    <x v="464"/>
    <x v="1201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99"/>
  </r>
  <r>
    <n v="220189000097"/>
    <s v="AD"/>
    <d v="2019-01-02T00:00:00"/>
    <n v="22019000454"/>
    <s v="2019 02 9332 213"/>
    <n v="3237.13"/>
    <x v="0"/>
    <x v="1202"/>
    <s v="220"/>
    <s v="MADR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542"/>
    <s v="AD"/>
    <d v="2019-01-02T00:00:00"/>
    <n v="22019000356"/>
    <s v="2019 08 1361 22103"/>
    <n v="1500"/>
    <x v="451"/>
    <x v="1203"/>
    <s v="220"/>
    <s v="MADRID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3"/>
  </r>
  <r>
    <n v="220190000008"/>
    <s v="D"/>
    <d v="2019-01-21T00:00:00"/>
    <n v="22019000422"/>
    <s v="2019 03 9241 213"/>
    <n v="16527.599999999999"/>
    <x v="0"/>
    <x v="1204"/>
    <s v="300"/>
    <s v="MADR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1"/>
    <s v="213"/>
  </r>
  <r>
    <n v="220189000156"/>
    <s v="AD"/>
    <d v="2019-01-02T00:00:00"/>
    <n v="22019000477"/>
    <s v="2019 03 9241 22799"/>
    <n v="41666"/>
    <x v="465"/>
    <x v="1205"/>
    <s v="220"/>
    <s v="VALLADOL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2"/>
    <s v="22799"/>
  </r>
  <r>
    <n v="220190001021"/>
    <s v="D"/>
    <d v="2019-02-06T00:00:00"/>
    <n v="22019001676"/>
    <s v="2019 08 1341 22103"/>
    <n v="2000"/>
    <x v="451"/>
    <x v="1206"/>
    <s v="300"/>
    <s v="MADRID"/>
    <x v="1"/>
    <s v="PrAbier - Procedimiento Abierto"/>
    <s v="MultiC - MultiCriterio"/>
    <x v="2"/>
    <x v="0"/>
    <s v="2"/>
    <s v="2. Gastos corrientes en bienes y servicios"/>
    <s v="08"/>
    <x v="7"/>
    <s v="1341"/>
    <s v="1341. Movilidad"/>
    <s v="22"/>
    <s v="22103"/>
  </r>
  <r>
    <n v="220190001697"/>
    <s v="D"/>
    <d v="2019-02-15T00:00:00"/>
    <n v="22019001674"/>
    <s v="2019 07 1721 22103"/>
    <n v="1000"/>
    <x v="451"/>
    <x v="1207"/>
    <s v="300"/>
    <s v="MADRID"/>
    <x v="1"/>
    <s v="PrAbier - Procedimiento Abierto"/>
    <s v="MultiC - MultiCriterio"/>
    <x v="2"/>
    <x v="0"/>
    <s v="2"/>
    <s v="2. Gastos corrientes en bienes y servicios"/>
    <s v="07"/>
    <x v="5"/>
    <s v="1721"/>
    <s v="1721. Protección del medio ambiente"/>
    <s v="22"/>
    <s v="22103"/>
  </r>
  <r>
    <n v="220190002152"/>
    <s v="D"/>
    <d v="2019-02-18T00:00:00"/>
    <n v="22019001675"/>
    <s v="2019 01 9203 22103"/>
    <n v="1100"/>
    <x v="451"/>
    <x v="1208"/>
    <s v="300"/>
    <s v="MADRID"/>
    <x v="1"/>
    <s v="PrAbier - Procedimiento Abierto"/>
    <s v="UniC - Único Criterio"/>
    <x v="2"/>
    <x v="0"/>
    <s v="2"/>
    <s v="2. Gastos corrientes en bienes y servicios"/>
    <s v="01"/>
    <x v="2"/>
    <s v="9203"/>
    <s v="9203. Unidad de régimen interior"/>
    <s v="22"/>
    <s v="22103"/>
  </r>
  <r>
    <n v="220189000057"/>
    <s v="AD"/>
    <d v="2019-01-02T00:00:00"/>
    <n v="22019000190"/>
    <s v="2019 10 2312 22799"/>
    <n v="2400"/>
    <x v="466"/>
    <x v="1209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99"/>
  </r>
  <r>
    <n v="220190005172"/>
    <s v="AD"/>
    <d v="2019-03-11T00:00:00"/>
    <n v="22019001738"/>
    <s v="2019 07 3111 22106"/>
    <n v="474.4"/>
    <x v="467"/>
    <x v="1210"/>
    <s v="220"/>
    <s v="MADR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06"/>
  </r>
  <r>
    <n v="220190006704"/>
    <s v="AD"/>
    <d v="2019-03-21T00:00:00"/>
    <n v="22019001787"/>
    <s v="2019 07 1631 214"/>
    <n v="3500"/>
    <x v="468"/>
    <x v="1211"/>
    <s v="220"/>
    <s v="LERIDA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89000507"/>
    <s v="AD"/>
    <d v="2019-01-02T00:00:00"/>
    <n v="22019000532"/>
    <s v="2019 10 2312 22799"/>
    <n v="320"/>
    <x v="466"/>
    <x v="1212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99"/>
  </r>
  <r>
    <n v="220189000522"/>
    <s v="AD"/>
    <d v="2019-01-02T00:00:00"/>
    <n v="22019000350"/>
    <s v="2019 09 3341 22799"/>
    <n v="33214.5"/>
    <x v="469"/>
    <x v="1213"/>
    <s v="220"/>
    <s v="BARCELONA"/>
    <x v="0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799"/>
  </r>
  <r>
    <n v="220190006703"/>
    <s v="AD"/>
    <d v="2019-03-21T00:00:00"/>
    <n v="22019001786"/>
    <s v="2019 07 1621 214"/>
    <n v="2500"/>
    <x v="468"/>
    <x v="1214"/>
    <s v="220"/>
    <s v="LERIDA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6707"/>
    <s v="AD"/>
    <d v="2019-03-21T00:00:00"/>
    <n v="22019002042"/>
    <s v="2019 07 1621 214"/>
    <n v="16700"/>
    <x v="470"/>
    <x v="1215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0359"/>
    <s v="AD"/>
    <d v="2019-01-25T00:00:00"/>
    <n v="22019000155"/>
    <s v="2019 10 2312 213"/>
    <n v="1481.04"/>
    <x v="471"/>
    <x v="1216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0359"/>
    <s v="AD"/>
    <d v="2019-01-25T00:00:00"/>
    <n v="22019000156"/>
    <s v="2019 10 2312 213"/>
    <n v="1481.04"/>
    <x v="471"/>
    <x v="1216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90001399"/>
    <s v="AD"/>
    <d v="2019-02-11T00:00:00"/>
    <n v="22019001665"/>
    <s v="2019 01 9207 22001"/>
    <n v="1700"/>
    <x v="472"/>
    <x v="1217"/>
    <s v="220"/>
    <s v="VALLADOLID"/>
    <x v="1"/>
    <s v="AdDirec - Adjudicación Directa"/>
    <s v="SinC - Sin Criterio"/>
    <x v="0"/>
    <x v="0"/>
    <s v="2"/>
    <s v="2. Gastos corrientes en bienes y servicios"/>
    <s v="01"/>
    <x v="2"/>
    <s v="9207"/>
    <s v="9207. Gobierno y relaciones"/>
    <s v="22"/>
    <s v="22001"/>
  </r>
  <r>
    <n v="220179000089"/>
    <s v="AD"/>
    <d v="2019-01-02T00:00:00"/>
    <n v="22019000041"/>
    <s v="2019 03 9204 216"/>
    <n v="1808.22"/>
    <x v="473"/>
    <x v="1218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1"/>
    <s v="216"/>
  </r>
  <r>
    <n v="220190001258"/>
    <s v="AD"/>
    <d v="2019-02-08T00:00:00"/>
    <n v="22019000147"/>
    <s v="2019 08 1321 22104"/>
    <n v="43211.519999999997"/>
    <x v="474"/>
    <x v="1219"/>
    <s v="220"/>
    <s v="PONTEVEDRA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648"/>
    <s v="AD"/>
    <d v="2019-01-02T00:00:00"/>
    <n v="22019000543"/>
    <s v="2019 03 9204 216"/>
    <n v="31191.78"/>
    <x v="473"/>
    <x v="1220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1"/>
    <s v="216"/>
  </r>
  <r>
    <n v="220190001264"/>
    <s v="AD"/>
    <d v="2019-02-08T00:00:00"/>
    <n v="22019001695"/>
    <s v="2019 03 9241 22609"/>
    <n v="2200"/>
    <x v="475"/>
    <x v="1221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90002148"/>
    <s v="AD"/>
    <d v="2019-02-18T00:00:00"/>
    <n v="22019001740"/>
    <s v="2019 06 3232 212"/>
    <n v="12500"/>
    <x v="1"/>
    <x v="1222"/>
    <s v="220"/>
    <s v="VALLADOLID"/>
    <x v="1"/>
    <s v="AdDirec - Adjudicación Directa"/>
    <s v="SinC - Sin Criterio"/>
    <x v="0"/>
    <x v="0"/>
    <s v="2"/>
    <s v="2. Gastos corrientes en bienes y servicios"/>
    <s v="06"/>
    <x v="3"/>
    <s v="3232"/>
    <s v="3232. Conservación y mantenimiento centros educación infantil y primaria"/>
    <s v="21"/>
    <s v="212"/>
  </r>
  <r>
    <n v="220190003930"/>
    <s v="AD"/>
    <d v="2019-02-27T00:00:00"/>
    <n v="22019001614"/>
    <s v="2019 10 2412 22199"/>
    <n v="10500"/>
    <x v="1"/>
    <x v="1223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99"/>
  </r>
  <r>
    <n v="220189000646"/>
    <s v="AD"/>
    <d v="2019-01-02T00:00:00"/>
    <n v="22019000167"/>
    <s v="2019 03 9204 216"/>
    <n v="513224.56"/>
    <x v="476"/>
    <x v="1224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1"/>
    <s v="216"/>
  </r>
  <r>
    <n v="220190006955"/>
    <s v="AD"/>
    <d v="2019-03-25T00:00:00"/>
    <n v="22019002512"/>
    <s v="2019 07 1621 22199"/>
    <n v="5000"/>
    <x v="1"/>
    <x v="1225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199"/>
  </r>
  <r>
    <n v="220190002571"/>
    <s v="AD"/>
    <d v="2019-02-20T00:00:00"/>
    <n v="22019001813"/>
    <s v="2019 02 9332 212"/>
    <n v="3872"/>
    <x v="1"/>
    <x v="1226"/>
    <s v="220"/>
    <s v="VALLADOLID"/>
    <x v="1"/>
    <s v="AdDirec - Adjudicación Directa"/>
    <s v="SinC - Sin Criterio"/>
    <x v="0"/>
    <x v="0"/>
    <s v="2"/>
    <s v="2. Gastos corrientes en bienes y servicios"/>
    <s v="02"/>
    <x v="0"/>
    <s v="9332"/>
    <s v="9332. Mantenimiento de edificios e instalaciones municipales"/>
    <s v="21"/>
    <s v="212"/>
  </r>
  <r>
    <n v="220189000563"/>
    <s v="AD"/>
    <d v="2019-01-02T00:00:00"/>
    <n v="22019000362"/>
    <s v="2019 08 1321 22701"/>
    <n v="248749"/>
    <x v="477"/>
    <x v="1227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701"/>
  </r>
  <r>
    <n v="220190001265"/>
    <s v="AD"/>
    <d v="2019-02-08T00:00:00"/>
    <n v="22019001700"/>
    <s v="2019 08 1321 213"/>
    <n v="2020.46"/>
    <x v="256"/>
    <x v="1228"/>
    <s v="220"/>
    <s v="VALLADOLID"/>
    <x v="0"/>
    <s v="AdDirec - Adjudicación Directa"/>
    <s v="SinC - Sin Criterio"/>
    <x v="0"/>
    <x v="0"/>
    <s v="2"/>
    <s v="2. Gastos corrientes en bienes y servicios"/>
    <s v="08"/>
    <x v="7"/>
    <s v="1321"/>
    <s v="1321. Policía municipal"/>
    <s v="21"/>
    <s v="213"/>
  </r>
  <r>
    <n v="220190001680"/>
    <s v="AD"/>
    <d v="2019-02-15T00:00:00"/>
    <n v="22019001735"/>
    <s v="2019 07 1621 213"/>
    <n v="2589.94"/>
    <x v="256"/>
    <x v="1229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79000576"/>
    <s v="AD"/>
    <d v="2019-01-02T00:00:00"/>
    <n v="22019000470"/>
    <s v="2019 07 1711 619"/>
    <n v="179726.04"/>
    <x v="478"/>
    <x v="1230"/>
    <s v="220"/>
    <s v="VALLADOLID"/>
    <x v="0"/>
    <s v="PrAbier - Procedimiento Abierto"/>
    <s v="MultiC - MultiCriterio"/>
    <x v="2"/>
    <x v="0"/>
    <s v="6"/>
    <s v="6. Inversiones reales"/>
    <s v="07"/>
    <x v="5"/>
    <s v="1711"/>
    <s v="1711. Parques y jardines"/>
    <s v="61"/>
    <s v="619"/>
  </r>
  <r>
    <n v="220190006715"/>
    <s v="AD"/>
    <d v="2019-03-21T00:00:00"/>
    <n v="22019001979"/>
    <s v="2019 04 4314 22799"/>
    <n v="551.76"/>
    <x v="479"/>
    <x v="1231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4314"/>
    <s v="4314. Fomento del comercio"/>
    <s v="22"/>
    <s v="22799"/>
  </r>
  <r>
    <n v="220190004109"/>
    <s v="AD"/>
    <d v="2019-03-01T00:00:00"/>
    <n v="22019002133"/>
    <s v="2019 04 9321 22000"/>
    <n v="738.1"/>
    <x v="480"/>
    <x v="1232"/>
    <s v="220"/>
    <s v="VALLADOLID"/>
    <x v="1"/>
    <s v="AdDirec - Adjudicación Directa"/>
    <s v="SinC - Sin Criterio"/>
    <x v="0"/>
    <x v="0"/>
    <s v="2"/>
    <s v="2. Gastos corrientes en bienes y servicios"/>
    <s v="04"/>
    <x v="8"/>
    <s v="9321"/>
    <s v="9321. Gestión de ingresos e inspección"/>
    <s v="22"/>
    <s v="22000"/>
  </r>
  <r>
    <n v="220190005215"/>
    <s v="AD"/>
    <d v="2019-03-12T00:00:00"/>
    <n v="22019001781"/>
    <s v="2019 07 1631 214"/>
    <n v="6000"/>
    <x v="481"/>
    <x v="1233"/>
    <s v="220"/>
    <s v="MADRID"/>
    <x v="1"/>
    <s v="AdDirec - Adjudicación Directa"/>
    <s v="SinC - Sin Criterio"/>
    <x v="0"/>
    <x v="0"/>
    <s v="2"/>
    <s v="2. Gastos corrientes en bienes y servicios"/>
    <s v="07"/>
    <x v="5"/>
    <s v="1631"/>
    <s v="1631. Limpieza viaria"/>
    <s v="21"/>
    <s v="214"/>
  </r>
  <r>
    <n v="220189000453"/>
    <s v="AD"/>
    <d v="2019-01-02T00:00:00"/>
    <n v="22019000275"/>
    <s v="2019 06 3232 22799"/>
    <n v="38720"/>
    <x v="482"/>
    <x v="1234"/>
    <s v="220"/>
    <s v="A CORUÑA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799"/>
  </r>
  <r>
    <n v="220179000578"/>
    <s v="AD"/>
    <d v="2019-01-02T00:00:00"/>
    <n v="22019000472"/>
    <s v="2019 07 1711 619"/>
    <n v="173236.96"/>
    <x v="127"/>
    <x v="1235"/>
    <s v="220"/>
    <s v="VALLADOLID"/>
    <x v="0"/>
    <s v="PrAbier - Procedimiento Abierto"/>
    <s v="MultiC - MultiCriterio"/>
    <x v="2"/>
    <x v="0"/>
    <s v="6"/>
    <s v="6. Inversiones reales"/>
    <s v="07"/>
    <x v="5"/>
    <s v="1711"/>
    <s v="1711. Parques y jardines"/>
    <s v="61"/>
    <s v="619"/>
  </r>
  <r>
    <n v="220179000461"/>
    <s v="AD"/>
    <d v="2019-01-02T00:00:00"/>
    <n v="22019000081"/>
    <s v="2019 07 3111 22103"/>
    <n v="2700"/>
    <x v="112"/>
    <x v="1236"/>
    <s v="220"/>
    <s v="MADRID"/>
    <x v="1"/>
    <s v="PrAbier - Procedimiento Abierto"/>
    <s v="UniC - Único Criterio"/>
    <x v="2"/>
    <x v="0"/>
    <s v="2"/>
    <s v="2. Gastos corrientes en bienes y servicios"/>
    <s v="07"/>
    <x v="5"/>
    <s v="3111"/>
    <s v="3111. Protección de la salubridad pública"/>
    <s v="22"/>
    <s v="22103"/>
  </r>
  <r>
    <n v="220179000501"/>
    <s v="AD"/>
    <d v="2019-01-02T00:00:00"/>
    <n v="22019000106"/>
    <s v="2019 08 1321 22103"/>
    <n v="115000"/>
    <x v="112"/>
    <x v="1237"/>
    <s v="220"/>
    <s v="MADRID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3"/>
  </r>
  <r>
    <n v="220179000504"/>
    <s v="AD"/>
    <d v="2019-01-02T00:00:00"/>
    <n v="22019000107"/>
    <s v="2019 02 1501 22103"/>
    <n v="7000"/>
    <x v="112"/>
    <x v="1238"/>
    <s v="220"/>
    <s v="MADRID"/>
    <x v="1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2"/>
    <s v="22103"/>
  </r>
  <r>
    <n v="220190005214"/>
    <s v="AD"/>
    <d v="2019-03-12T00:00:00"/>
    <n v="22019001775"/>
    <s v="2019 07 1621 214"/>
    <n v="4000"/>
    <x v="483"/>
    <x v="1239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3058"/>
    <s v="AD"/>
    <d v="2019-02-25T00:00:00"/>
    <n v="22019001915"/>
    <s v="2019 04 2411 22699"/>
    <n v="5100"/>
    <x v="484"/>
    <x v="1240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1022"/>
    <s v="AD"/>
    <d v="2019-02-06T00:00:00"/>
    <n v="22019000788"/>
    <s v="2019 07 1621 634"/>
    <n v="8331.5400000000009"/>
    <x v="485"/>
    <x v="1241"/>
    <s v="230"/>
    <s v="VALLADOLID"/>
    <x v="0"/>
    <s v="AdDirec - Adjudicación Directa"/>
    <s v="MultiC - MultiCriterio"/>
    <x v="1"/>
    <x v="0"/>
    <s v="6"/>
    <s v="6. Inversiones reales"/>
    <s v="07"/>
    <x v="5"/>
    <s v="1621"/>
    <s v="1621. Servicio de limpieza"/>
    <s v="63"/>
    <s v="634"/>
  </r>
  <r>
    <n v="220190001038"/>
    <s v="AD"/>
    <d v="2019-02-06T00:00:00"/>
    <n v="22019001537"/>
    <s v="2019 03 2314 22699"/>
    <n v="3448.5"/>
    <x v="486"/>
    <x v="1242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2314"/>
    <s v="2314. Centro de programas juveniles"/>
    <s v="22"/>
    <s v="22699"/>
  </r>
  <r>
    <n v="220189000193"/>
    <s v="AD"/>
    <d v="2019-01-02T00:00:00"/>
    <n v="22019000449"/>
    <s v="2019 06 3261 22799"/>
    <n v="3448.5"/>
    <x v="487"/>
    <x v="1243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61"/>
    <s v="3261. Servicios complementarios de educación"/>
    <s v="22"/>
    <s v="22799"/>
  </r>
  <r>
    <n v="220189000674"/>
    <s v="AD"/>
    <d v="2019-01-02T00:00:00"/>
    <n v="22019000608"/>
    <s v="2019 09 3341 22799"/>
    <n v="2040.06"/>
    <x v="488"/>
    <x v="1244"/>
    <s v="220"/>
    <s v="VALLADOL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799"/>
  </r>
  <r>
    <n v="220179000531"/>
    <s v="AD"/>
    <d v="2019-01-02T00:00:00"/>
    <n v="22019000110"/>
    <s v="2019 07 1711 22103"/>
    <n v="45000"/>
    <x v="112"/>
    <x v="1245"/>
    <s v="220"/>
    <s v="MADRID"/>
    <x v="1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103"/>
  </r>
  <r>
    <n v="220179000575"/>
    <s v="AD"/>
    <d v="2019-01-02T00:00:00"/>
    <n v="22019000124"/>
    <s v="2019 01 9203 22103"/>
    <n v="3000"/>
    <x v="112"/>
    <x v="1246"/>
    <s v="220"/>
    <s v="MADRID"/>
    <x v="1"/>
    <s v="PrAbier - Procedimiento Abierto"/>
    <s v="SinC - Sin Criterio"/>
    <x v="2"/>
    <x v="0"/>
    <s v="2"/>
    <s v="2. Gastos corrientes en bienes y servicios"/>
    <s v="01"/>
    <x v="2"/>
    <s v="9203"/>
    <s v="9203. Unidad de régimen interior"/>
    <s v="22"/>
    <s v="22103"/>
  </r>
  <r>
    <n v="220190000011"/>
    <s v="D"/>
    <d v="2019-01-21T00:00:00"/>
    <n v="22019000425"/>
    <s v="2019 03 9241 213"/>
    <n v="2574.37"/>
    <x v="489"/>
    <x v="1247"/>
    <s v="300"/>
    <s v="VALLADOLID"/>
    <x v="0"/>
    <s v="PrAbier - Procedimiento Abierto"/>
    <s v="UniC - Único Criterio"/>
    <x v="2"/>
    <x v="0"/>
    <s v="2"/>
    <s v="2. Gastos corrientes en bienes y servicios"/>
    <s v="03"/>
    <x v="6"/>
    <s v="9241"/>
    <s v="9241. Participación ciudadana"/>
    <s v="21"/>
    <s v="213"/>
  </r>
  <r>
    <n v="220190004006"/>
    <s v="AD"/>
    <d v="2019-02-28T00:00:00"/>
    <n v="22019001768"/>
    <s v="2019 02 1501 22706"/>
    <n v="13929.52"/>
    <x v="490"/>
    <x v="1248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1501"/>
    <s v="1501. Dirección del área de urbanismo"/>
    <s v="22"/>
    <s v="22706"/>
  </r>
  <r>
    <n v="220189000349"/>
    <s v="AD"/>
    <d v="2019-01-02T00:00:00"/>
    <n v="22019000137"/>
    <s v="2019 06 3321 22700"/>
    <n v="16285.84"/>
    <x v="491"/>
    <x v="1249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321"/>
    <s v="3321. Bibliotecas públicas"/>
    <s v="22"/>
    <s v="22700"/>
  </r>
  <r>
    <n v="220189000350"/>
    <s v="AD"/>
    <d v="2019-01-02T00:00:00"/>
    <n v="22019000138"/>
    <s v="2019 06 3261 22700"/>
    <n v="9704.9599999999991"/>
    <x v="491"/>
    <x v="1250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61"/>
    <s v="3261. Servicios complementarios de educación"/>
    <s v="22"/>
    <s v="22700"/>
  </r>
  <r>
    <n v="220179000551"/>
    <s v="AD"/>
    <d v="2019-01-02T00:00:00"/>
    <n v="22019000111"/>
    <s v="2019 06 3261 22103"/>
    <n v="1300"/>
    <x v="112"/>
    <x v="1251"/>
    <s v="220"/>
    <s v="MADRID"/>
    <x v="1"/>
    <s v="PrAbier - Procedimiento Abierto"/>
    <s v="UniC - Único Criterio"/>
    <x v="2"/>
    <x v="0"/>
    <s v="2"/>
    <s v="2. Gastos corrientes en bienes y servicios"/>
    <s v="06"/>
    <x v="3"/>
    <s v="3261"/>
    <s v="3261. Servicios complementarios de educación"/>
    <s v="22"/>
    <s v="22103"/>
  </r>
  <r>
    <n v="220190001689"/>
    <s v="AD"/>
    <d v="2019-02-15T00:00:00"/>
    <n v="22019001761"/>
    <s v="2019 09 3341 22699"/>
    <n v="464.64"/>
    <x v="25"/>
    <x v="1252"/>
    <s v="220"/>
    <s v="VALLADOLID"/>
    <x v="0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699"/>
  </r>
  <r>
    <n v="220190001679"/>
    <s v="AD"/>
    <d v="2019-02-15T00:00:00"/>
    <n v="22019001734"/>
    <s v="2019 07 1621 213"/>
    <n v="1408.54"/>
    <x v="492"/>
    <x v="1253"/>
    <s v="220"/>
    <s v="MADR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79000558"/>
    <s v="AD"/>
    <d v="2019-01-02T00:00:00"/>
    <n v="22019000123"/>
    <s v="2019 07 1721 22103"/>
    <n v="50"/>
    <x v="112"/>
    <x v="1254"/>
    <s v="220"/>
    <s v="MADRID"/>
    <x v="1"/>
    <s v="PrAbier - Procedimiento Abierto"/>
    <s v="UniC - Único Criterio"/>
    <x v="2"/>
    <x v="0"/>
    <s v="2"/>
    <s v="2. Gastos corrientes en bienes y servicios"/>
    <s v="07"/>
    <x v="5"/>
    <s v="1721"/>
    <s v="1721. Protección del medio ambiente"/>
    <s v="22"/>
    <s v="22103"/>
  </r>
  <r>
    <n v="220189000312"/>
    <s v="AD"/>
    <d v="2019-01-02T00:00:00"/>
    <n v="22019000508"/>
    <s v="2019 04 2411 22799"/>
    <n v="2505"/>
    <x v="493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79000431"/>
    <s v="AD"/>
    <d v="2019-01-02T00:00:00"/>
    <n v="22019000084"/>
    <s v="2019 09 4321 22799"/>
    <n v="3260.95"/>
    <x v="494"/>
    <x v="1255"/>
    <s v="220"/>
    <s v="VALLADOLID"/>
    <x v="0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799"/>
  </r>
  <r>
    <n v="220179000203"/>
    <s v="AD"/>
    <d v="2019-01-02T00:00:00"/>
    <n v="22019000062"/>
    <s v="2019 02 9332 213"/>
    <n v="0.01"/>
    <x v="495"/>
    <x v="1256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118"/>
    <s v="AD"/>
    <d v="2019-01-02T00:00:00"/>
    <n v="22019001177"/>
    <s v="2019 02 9332 213"/>
    <n v="509.43"/>
    <x v="495"/>
    <x v="1257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060"/>
    <s v="AD"/>
    <d v="2019-01-02T00:00:00"/>
    <n v="22019000191"/>
    <s v="2019 08 1321 22799"/>
    <n v="90221.24"/>
    <x v="496"/>
    <x v="1258"/>
    <s v="220"/>
    <s v="BARCELONA"/>
    <x v="0"/>
    <s v="PrAbier - Procedimiento Abierto"/>
    <s v="SinC - Sin Criterio"/>
    <x v="2"/>
    <x v="0"/>
    <s v="2"/>
    <s v="2. Gastos corrientes en bienes y servicios"/>
    <s v="08"/>
    <x v="7"/>
    <s v="1321"/>
    <s v="1321. Policía municipal"/>
    <s v="22"/>
    <s v="22799"/>
  </r>
  <r>
    <n v="220189000106"/>
    <s v="AD"/>
    <d v="2019-01-02T00:00:00"/>
    <n v="22019000458"/>
    <s v="2019 10 2412 22103"/>
    <n v="4000"/>
    <x v="112"/>
    <x v="1259"/>
    <s v="220"/>
    <s v="MADR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3"/>
  </r>
  <r>
    <n v="220190000724"/>
    <s v="AD"/>
    <d v="2019-02-01T00:00:00"/>
    <n v="22019000573"/>
    <s v="2019 10 2412 22103"/>
    <n v="1848.49"/>
    <x v="112"/>
    <x v="1260"/>
    <s v="220"/>
    <s v="MADR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3"/>
  </r>
  <r>
    <n v="220190000724"/>
    <s v="AD"/>
    <d v="2019-02-01T00:00:00"/>
    <n v="22019000574"/>
    <s v="2019 10 2412 22103"/>
    <n v="848.48"/>
    <x v="112"/>
    <x v="1260"/>
    <s v="220"/>
    <s v="MADR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3"/>
  </r>
  <r>
    <n v="220190000724"/>
    <s v="AD"/>
    <d v="2019-02-01T00:00:00"/>
    <n v="22019000575"/>
    <s v="2019 10 2412 22103"/>
    <n v="636.36"/>
    <x v="112"/>
    <x v="1260"/>
    <s v="220"/>
    <s v="MADR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3"/>
  </r>
  <r>
    <n v="220179000195"/>
    <s v="AD"/>
    <d v="2019-01-02T00:00:00"/>
    <n v="22019000058"/>
    <s v="2019 06 3231 22799"/>
    <n v="89813.33"/>
    <x v="497"/>
    <x v="1261"/>
    <s v="220"/>
    <s v="VALLADOLID"/>
    <x v="0"/>
    <s v="PrAbier - Procedimiento Abierto"/>
    <s v="MultiC - MultiCriterio"/>
    <x v="2"/>
    <x v="0"/>
    <s v="2"/>
    <s v="2. Gastos corrientes en bienes y servicios"/>
    <s v="06"/>
    <x v="3"/>
    <s v="3231"/>
    <s v="3231. Escuelas infantiles"/>
    <s v="22"/>
    <s v="22799"/>
  </r>
  <r>
    <n v="220189000384"/>
    <s v="AD"/>
    <d v="2019-01-02T00:00:00"/>
    <n v="22019000303"/>
    <s v="2019 07 1711 22700"/>
    <n v="16032.5"/>
    <x v="192"/>
    <x v="1262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700"/>
  </r>
  <r>
    <n v="220190000238"/>
    <s v="AD"/>
    <d v="2019-01-24T00:00:00"/>
    <n v="22019000603"/>
    <s v="2019 04 9321 22799"/>
    <n v="4770"/>
    <x v="192"/>
    <x v="1263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9321"/>
    <s v="9321. Gestión de ingresos e inspección"/>
    <s v="22"/>
    <s v="22799"/>
  </r>
  <r>
    <n v="220189000345"/>
    <s v="AD"/>
    <d v="2019-01-02T00:00:00"/>
    <n v="22019000133"/>
    <s v="2019 06 3232 22700"/>
    <n v="474259.5"/>
    <x v="478"/>
    <x v="1264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700"/>
  </r>
  <r>
    <n v="220189000347"/>
    <s v="AD"/>
    <d v="2019-01-02T00:00:00"/>
    <n v="22019000135"/>
    <s v="2019 06 3232 22700"/>
    <n v="353864.5"/>
    <x v="478"/>
    <x v="1265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2"/>
    <s v="3232. Conservación y mantenimiento centros educación infantil y primaria"/>
    <s v="22"/>
    <s v="22700"/>
  </r>
  <r>
    <n v="220189000348"/>
    <s v="AD"/>
    <d v="2019-01-02T00:00:00"/>
    <n v="22019000136"/>
    <s v="2019 06 3231 22700"/>
    <n v="234679.5"/>
    <x v="478"/>
    <x v="1266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3231"/>
    <s v="3231. Escuelas infantiles"/>
    <s v="22"/>
    <s v="22700"/>
  </r>
  <r>
    <n v="220190001552"/>
    <s v="AD"/>
    <d v="2019-02-13T00:00:00"/>
    <n v="22019001019"/>
    <s v="2019 06 3232 22700"/>
    <n v="18022.95"/>
    <x v="478"/>
    <x v="1267"/>
    <s v="220"/>
    <s v="VALLADOLID"/>
    <x v="0"/>
    <s v="AdDirec - Adjudicación Directa"/>
    <s v="UniC - Único Criterio"/>
    <x v="0"/>
    <x v="0"/>
    <s v="2"/>
    <s v="2. Gastos corrientes en bienes y servicios"/>
    <s v="06"/>
    <x v="3"/>
    <s v="3232"/>
    <s v="3232. Conservación y mantenimiento centros educación infantil y primaria"/>
    <s v="22"/>
    <s v="22700"/>
  </r>
  <r>
    <n v="220189000019"/>
    <s v="AD"/>
    <d v="2019-01-02T00:00:00"/>
    <n v="22019000407"/>
    <s v="2019 10 2311 22799"/>
    <n v="275000"/>
    <x v="498"/>
    <x v="1268"/>
    <s v="220"/>
    <s v="PALENCI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90000761"/>
    <s v="AD"/>
    <d v="2019-02-04T00:00:00"/>
    <n v="22019000704"/>
    <s v="2019 10 2311 22799"/>
    <n v="100000"/>
    <x v="498"/>
    <x v="1269"/>
    <s v="220"/>
    <s v="PALENCI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90000761"/>
    <s v="AD"/>
    <d v="2019-02-04T00:00:00"/>
    <n v="22019000705"/>
    <s v="2019 10 2311 22799"/>
    <n v="175000"/>
    <x v="498"/>
    <x v="1269"/>
    <s v="220"/>
    <s v="PALENCI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90002149"/>
    <s v="AD"/>
    <d v="2019-02-18T00:00:00"/>
    <n v="22019001623"/>
    <s v="2019 07 3111 213"/>
    <n v="500"/>
    <x v="64"/>
    <x v="1270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1"/>
    <s v="213"/>
  </r>
  <r>
    <n v="220189000416"/>
    <s v="AD"/>
    <d v="2019-01-02T00:00:00"/>
    <n v="22019000334"/>
    <s v="2019 06 2315 22799"/>
    <n v="21780"/>
    <x v="499"/>
    <x v="1271"/>
    <s v="220"/>
    <s v="VALLADOLID"/>
    <x v="0"/>
    <s v="PrAbier - Procedimiento Abierto"/>
    <s v="UniC - Único Criterio"/>
    <x v="2"/>
    <x v="0"/>
    <s v="2"/>
    <s v="2. Gastos corrientes en bienes y servicios"/>
    <s v="06"/>
    <x v="3"/>
    <s v="2315"/>
    <s v="2315. Políticas de Igualdad e infancia"/>
    <s v="22"/>
    <s v="22799"/>
  </r>
  <r>
    <n v="220189000685"/>
    <s v="AD"/>
    <d v="2019-01-02T00:00:00"/>
    <n v="22019002612"/>
    <s v="2019 10 2312 22799"/>
    <n v="14625.61"/>
    <x v="500"/>
    <x v="1272"/>
    <s v="220"/>
    <m/>
    <x v="0"/>
    <s v="AdDirec - Adjudicación Directa"/>
    <s v="SinC - Sin Criterio"/>
    <x v="0"/>
    <x v="0"/>
    <s v="2"/>
    <s v="2. Gastos corrientes en bienes y servicios"/>
    <s v="10"/>
    <x v="1"/>
    <s v="2312"/>
    <s v="2312. Iniciativas sociales"/>
    <s v="22"/>
    <s v="22799"/>
  </r>
  <r>
    <n v="220189000359"/>
    <s v="AD"/>
    <d v="2019-01-02T00:00:00"/>
    <n v="22019000418"/>
    <s v="2019 10 2412 22700"/>
    <n v="23397.45"/>
    <x v="501"/>
    <x v="1273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0"/>
  </r>
  <r>
    <n v="220190000724"/>
    <s v="AD"/>
    <d v="2019-02-01T00:00:00"/>
    <n v="22019000576"/>
    <s v="2019 10 2412 22103"/>
    <n v="666.67"/>
    <x v="112"/>
    <x v="1260"/>
    <s v="220"/>
    <s v="MADR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3"/>
  </r>
  <r>
    <n v="220190003449"/>
    <s v="AD"/>
    <d v="2019-02-26T00:00:00"/>
    <n v="22019001952"/>
    <s v="2019 07 3111 22103"/>
    <n v="150"/>
    <x v="112"/>
    <x v="1274"/>
    <s v="220"/>
    <s v="MADRID"/>
    <x v="1"/>
    <s v="AdDirec - Adjudicación Directa"/>
    <s v="SinC - Sin Criterio"/>
    <x v="0"/>
    <x v="0"/>
    <s v="2"/>
    <s v="2. Gastos corrientes en bienes y servicios"/>
    <s v="07"/>
    <x v="5"/>
    <s v="3111"/>
    <s v="3111. Protección de la salubridad pública"/>
    <s v="22"/>
    <s v="22103"/>
  </r>
  <r>
    <n v="220189000380"/>
    <s v="AD"/>
    <d v="2019-01-02T00:00:00"/>
    <n v="22019000516"/>
    <s v="2019 10 2312 22700"/>
    <n v="153304.79999999999"/>
    <x v="501"/>
    <x v="1275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00"/>
  </r>
  <r>
    <n v="220189000556"/>
    <s v="AD"/>
    <d v="2019-01-02T00:00:00"/>
    <n v="22019000358"/>
    <s v="2019 07 1711 22104"/>
    <n v="4705.0200000000004"/>
    <x v="502"/>
    <x v="1276"/>
    <s v="220"/>
    <s v="MURCIA"/>
    <x v="1"/>
    <s v="PrAbier - Procedimiento Abierto"/>
    <s v="MultiC - MultiCriterio"/>
    <x v="2"/>
    <x v="0"/>
    <s v="2"/>
    <s v="2. Gastos corrientes en bienes y servicios"/>
    <s v="07"/>
    <x v="5"/>
    <s v="1711"/>
    <s v="1711. Parques y jardines"/>
    <s v="22"/>
    <s v="22104"/>
  </r>
  <r>
    <n v="220190001259"/>
    <s v="AD"/>
    <d v="2019-02-08T00:00:00"/>
    <n v="22019000150"/>
    <s v="2019 08 1321 22104"/>
    <n v="36668.44"/>
    <x v="503"/>
    <x v="1277"/>
    <s v="220"/>
    <s v="LEÓN"/>
    <x v="1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104"/>
  </r>
  <r>
    <n v="220189000383"/>
    <s v="AD"/>
    <d v="2019-01-02T00:00:00"/>
    <n v="22019000519"/>
    <s v="2019 10 2312 22700"/>
    <n v="132264.26999999999"/>
    <x v="501"/>
    <x v="1278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00"/>
  </r>
  <r>
    <n v="220189000389"/>
    <s v="AD"/>
    <d v="2019-01-02T00:00:00"/>
    <n v="22019000308"/>
    <s v="2019 08 1321 22700"/>
    <n v="155000"/>
    <x v="501"/>
    <x v="1279"/>
    <s v="220"/>
    <s v="LA RIOJA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700"/>
  </r>
  <r>
    <n v="220190000725"/>
    <s v="AD"/>
    <d v="2019-02-01T00:00:00"/>
    <n v="22019000581"/>
    <s v="2019 10 2412 22700"/>
    <n v="10812.46"/>
    <x v="501"/>
    <x v="1280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0"/>
  </r>
  <r>
    <n v="220190000725"/>
    <s v="AD"/>
    <d v="2019-02-01T00:00:00"/>
    <n v="22019000582"/>
    <s v="2019 10 2412 22700"/>
    <n v="4963.1000000000004"/>
    <x v="501"/>
    <x v="1280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0"/>
  </r>
  <r>
    <n v="220190000725"/>
    <s v="AD"/>
    <d v="2019-02-01T00:00:00"/>
    <n v="22019000583"/>
    <s v="2019 10 2412 22700"/>
    <n v="3722.32"/>
    <x v="501"/>
    <x v="1280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0"/>
  </r>
  <r>
    <n v="220190000725"/>
    <s v="AD"/>
    <d v="2019-02-01T00:00:00"/>
    <n v="22019000584"/>
    <s v="2019 10 2412 22700"/>
    <n v="3899.57"/>
    <x v="501"/>
    <x v="1280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0"/>
  </r>
  <r>
    <n v="220189000216"/>
    <s v="AD"/>
    <d v="2019-01-02T00:00:00"/>
    <n v="22019000248"/>
    <s v="2019 08 1321 22799"/>
    <n v="352198.09"/>
    <x v="504"/>
    <x v="1281"/>
    <s v="220"/>
    <s v="SEGOVIA"/>
    <x v="0"/>
    <s v="PrAbier - Procedimiento Abierto"/>
    <s v="UniC - Único Criterio"/>
    <x v="2"/>
    <x v="0"/>
    <s v="2"/>
    <s v="2. Gastos corrientes en bienes y servicios"/>
    <s v="08"/>
    <x v="7"/>
    <s v="1321"/>
    <s v="1321. Policía municipal"/>
    <s v="22"/>
    <s v="22799"/>
  </r>
  <r>
    <n v="220189000379"/>
    <s v="AD"/>
    <d v="2019-01-02T00:00:00"/>
    <n v="22019000302"/>
    <s v="2019 08 1361 22700"/>
    <n v="59970"/>
    <x v="505"/>
    <x v="1282"/>
    <s v="220"/>
    <s v="VALLADOLID"/>
    <x v="0"/>
    <s v="PrAbier - Procedimiento Abierto"/>
    <s v="UniC - Único Criterio"/>
    <x v="2"/>
    <x v="0"/>
    <s v="2"/>
    <s v="2. Gastos corrientes en bienes y servicios"/>
    <s v="08"/>
    <x v="7"/>
    <s v="1361"/>
    <s v="1361. Prevención y extinción de incencios"/>
    <s v="22"/>
    <s v="22700"/>
  </r>
  <r>
    <n v="220190003540"/>
    <s v="AD"/>
    <d v="2019-02-27T00:00:00"/>
    <n v="22019001959"/>
    <s v="2019 06 2315 22700"/>
    <n v="2471"/>
    <x v="505"/>
    <x v="1283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2315"/>
    <s v="2315. Políticas de Igualdad e infancia"/>
    <s v="22"/>
    <s v="22700"/>
  </r>
  <r>
    <n v="220190000358"/>
    <s v="AD"/>
    <d v="2019-01-25T00:00:00"/>
    <n v="22019000148"/>
    <s v="2019 10 2312 216"/>
    <n v="6848.6"/>
    <x v="139"/>
    <x v="1284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6"/>
  </r>
  <r>
    <n v="220190001274"/>
    <s v="AD"/>
    <d v="2019-02-08T00:00:00"/>
    <n v="22019001487"/>
    <s v="2019 08 1361 22104"/>
    <n v="30676.52"/>
    <x v="503"/>
    <x v="1285"/>
    <s v="220"/>
    <s v="LEÓN"/>
    <x v="1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104"/>
  </r>
  <r>
    <n v="220190002153"/>
    <s v="AD"/>
    <d v="2019-02-18T00:00:00"/>
    <n v="22019001759"/>
    <s v="2019 10 2412 22699"/>
    <n v="2850"/>
    <x v="506"/>
    <x v="1286"/>
    <s v="220"/>
    <s v="VALLADOL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699"/>
  </r>
  <r>
    <n v="220190005220"/>
    <s v="AD"/>
    <d v="2019-03-12T00:00:00"/>
    <n v="22019001630"/>
    <s v="2019 07 1621 22799"/>
    <n v="8496.1200000000008"/>
    <x v="127"/>
    <x v="1287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2"/>
    <s v="22799"/>
  </r>
  <r>
    <n v="220189000565"/>
    <s v="AD"/>
    <d v="2019-01-02T00:00:00"/>
    <n v="22019000364"/>
    <s v="2019 07 1621 22799"/>
    <n v="100478.13"/>
    <x v="127"/>
    <x v="1288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99"/>
  </r>
  <r>
    <n v="220189000641"/>
    <s v="AD"/>
    <d v="2019-01-02T00:00:00"/>
    <n v="22019000162"/>
    <s v="2019 07 1621 22799"/>
    <n v="76876.14"/>
    <x v="127"/>
    <x v="1289"/>
    <s v="220"/>
    <s v="VALLADOL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99"/>
  </r>
  <r>
    <n v="220189000250"/>
    <s v="AD"/>
    <d v="2019-01-02T00:00:00"/>
    <n v="22019000480"/>
    <s v="2019 04 2411 22799"/>
    <n v="12399.75"/>
    <x v="507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300"/>
    <s v="AD"/>
    <d v="2019-01-02T00:00:00"/>
    <n v="22019000496"/>
    <s v="2019 04 2411 22799"/>
    <n v="12399"/>
    <x v="507"/>
    <x v="80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1275"/>
    <s v="AD"/>
    <d v="2019-02-08T00:00:00"/>
    <n v="22019000791"/>
    <s v="2019 03 9231 22201"/>
    <n v="686030"/>
    <x v="507"/>
    <x v="1290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31"/>
    <s v="9231. Información, registro y gestión del padrón"/>
    <s v="22"/>
    <s v="22201"/>
  </r>
  <r>
    <n v="220190005203"/>
    <s v="AD"/>
    <d v="2019-03-12T00:00:00"/>
    <n v="22019002156"/>
    <s v="2019 03 9241 22699"/>
    <n v="16800"/>
    <x v="508"/>
    <x v="1291"/>
    <s v="220"/>
    <s v="MADRID"/>
    <x v="2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99"/>
  </r>
  <r>
    <n v="220189000640"/>
    <s v="AD"/>
    <d v="2019-01-02T00:00:00"/>
    <n v="22019000542"/>
    <s v="2019 04 2411 22799"/>
    <n v="943.8"/>
    <x v="509"/>
    <x v="1292"/>
    <s v="220"/>
    <s v="VALLADOLID"/>
    <x v="0"/>
    <s v="PrAbier - Procedimiento Abierto"/>
    <s v="UniC - Único 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662"/>
    <s v="AD"/>
    <d v="2019-01-02T00:00:00"/>
    <n v="22019000553"/>
    <s v="2019 04 2411 22799"/>
    <n v="943.8"/>
    <x v="509"/>
    <x v="1292"/>
    <s v="220"/>
    <s v="VALLADOLID"/>
    <x v="0"/>
    <s v="PrAbier - Procedimiento Abierto"/>
    <s v="UniC - Único 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635"/>
    <s v="AD"/>
    <d v="2019-01-02T00:00:00"/>
    <n v="22019000158"/>
    <s v="2019 04 2411 22799"/>
    <n v="3320.22"/>
    <x v="510"/>
    <x v="1293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637"/>
    <s v="AD"/>
    <d v="2019-01-02T00:00:00"/>
    <n v="22019000160"/>
    <s v="2019 04 2411 22799"/>
    <n v="3480.23"/>
    <x v="510"/>
    <x v="129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90001424"/>
    <s v="AD"/>
    <d v="2019-02-12T00:00:00"/>
    <n v="22019000611"/>
    <s v="2019 04 9321 22799"/>
    <n v="11349.8"/>
    <x v="511"/>
    <x v="1295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9321"/>
    <s v="9321. Gestión de ingresos e inspección"/>
    <s v="22"/>
    <s v="22799"/>
  </r>
  <r>
    <n v="220189000688"/>
    <s v="AD"/>
    <d v="2019-01-02T00:00:00"/>
    <n v="22019000694"/>
    <s v="2019 09 3341 22602"/>
    <n v="8954"/>
    <x v="512"/>
    <x v="1296"/>
    <s v="220"/>
    <s v="MADRID"/>
    <x v="2"/>
    <s v="AdDirec - Adjudicación Directa"/>
    <s v="SinC - Sin Criterio"/>
    <x v="0"/>
    <x v="0"/>
    <s v="2"/>
    <s v="2. Gastos corrientes en bienes y servicios"/>
    <s v="09"/>
    <x v="4"/>
    <s v="3341"/>
    <s v="3341. Coordinación de políticas culturales"/>
    <s v="22"/>
    <s v="22602"/>
  </r>
  <r>
    <n v="220189000258"/>
    <s v="AD"/>
    <d v="2019-01-02T00:00:00"/>
    <n v="22019000488"/>
    <s v="2019 04 2411 22799"/>
    <n v="2505"/>
    <x v="513"/>
    <x v="74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486"/>
    <s v="AD"/>
    <d v="2019-01-02T00:00:00"/>
    <n v="22019000341"/>
    <s v="2019 04 3121 22706"/>
    <n v="13000"/>
    <x v="514"/>
    <x v="1297"/>
    <s v="220"/>
    <s v="BARCELONA"/>
    <x v="0"/>
    <s v="PrAbier - Procedimiento Abierto"/>
    <s v="SinC - Sin Criterio"/>
    <x v="2"/>
    <x v="0"/>
    <s v="2"/>
    <s v="2. Gastos corrientes en bienes y servicios"/>
    <s v="04"/>
    <x v="8"/>
    <s v="3121"/>
    <s v="3121. Prevención y salud laboral"/>
    <s v="22"/>
    <s v="22706"/>
  </r>
  <r>
    <n v="220190002145"/>
    <s v="AD"/>
    <d v="2019-02-18T00:00:00"/>
    <n v="22019001605"/>
    <s v="2019 07 4312 22199"/>
    <n v="1043.8"/>
    <x v="515"/>
    <x v="1298"/>
    <s v="220"/>
    <s v="TOLEDO"/>
    <x v="1"/>
    <s v="AdDirec - Adjudicación Directa"/>
    <s v="SinC - Sin Criterio"/>
    <x v="0"/>
    <x v="0"/>
    <s v="2"/>
    <s v="2. Gastos corrientes en bienes y servicios"/>
    <s v="07"/>
    <x v="5"/>
    <s v="4312"/>
    <s v="4312. Mercados, abastos y lonjas"/>
    <s v="22"/>
    <s v="22199"/>
  </r>
  <r>
    <n v="220190005216"/>
    <s v="AD"/>
    <d v="2019-03-12T00:00:00"/>
    <n v="22019001776"/>
    <s v="2019 07 1621 214"/>
    <n v="6000"/>
    <x v="516"/>
    <x v="1299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89000633"/>
    <s v="AD"/>
    <d v="2019-01-02T00:00:00"/>
    <n v="22019000398"/>
    <s v="2019 06 3231 213"/>
    <n v="14520"/>
    <x v="517"/>
    <x v="1300"/>
    <s v="220"/>
    <s v="VALLADOLID"/>
    <x v="0"/>
    <s v="AdDirec - Adjudicación Directa"/>
    <s v="SinC - Sin Criterio"/>
    <x v="0"/>
    <x v="0"/>
    <s v="2"/>
    <s v="2. Gastos corrientes en bienes y servicios"/>
    <s v="06"/>
    <x v="3"/>
    <s v="3231"/>
    <s v="3231. Escuelas infantiles"/>
    <s v="21"/>
    <s v="213"/>
  </r>
  <r>
    <n v="220189000095"/>
    <s v="AD"/>
    <d v="2019-01-02T00:00:00"/>
    <n v="22019000452"/>
    <s v="2019 02 9332 213"/>
    <n v="1730.41"/>
    <x v="517"/>
    <x v="1301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096"/>
    <s v="AD"/>
    <d v="2019-01-02T00:00:00"/>
    <n v="22019000453"/>
    <s v="2019 02 9332 213"/>
    <n v="1730.41"/>
    <x v="517"/>
    <x v="1302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90001681"/>
    <s v="AD"/>
    <d v="2019-02-15T00:00:00"/>
    <n v="22019001736"/>
    <s v="2019 07 1621 213"/>
    <n v="3507"/>
    <x v="23"/>
    <x v="1303"/>
    <s v="220"/>
    <s v="VALLADOLID"/>
    <x v="0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3"/>
  </r>
  <r>
    <n v="220190000239"/>
    <s v="AD"/>
    <d v="2019-01-24T00:00:00"/>
    <n v="22019000651"/>
    <s v="2019 10 2311 213"/>
    <n v="268.68"/>
    <x v="23"/>
    <x v="1304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90002596"/>
    <s v="AD"/>
    <d v="2019-02-20T00:00:00"/>
    <n v="22019001491"/>
    <s v="2019 04 9202 203"/>
    <n v="462"/>
    <x v="323"/>
    <x v="1305"/>
    <s v="220"/>
    <s v="MADRID"/>
    <x v="0"/>
    <s v="PrAbier - Procedimiento Abierto"/>
    <s v="SinC - Sin Criterio"/>
    <x v="2"/>
    <x v="0"/>
    <s v="2"/>
    <s v="2. Gastos corrientes en bienes y servicios"/>
    <s v="04"/>
    <x v="8"/>
    <s v="9202"/>
    <s v="9202. Gestión de recursos humanos"/>
    <s v="20"/>
    <s v="203"/>
  </r>
  <r>
    <n v="220190000239"/>
    <s v="AD"/>
    <d v="2019-01-24T00:00:00"/>
    <n v="22019000652"/>
    <s v="2019 10 2311 213"/>
    <n v="1343.4"/>
    <x v="23"/>
    <x v="1304"/>
    <s v="220"/>
    <s v="VALLADOLID"/>
    <x v="0"/>
    <s v="AdDirec - Adjudicación Directa"/>
    <s v="SinC - Sin Criterio"/>
    <x v="0"/>
    <x v="0"/>
    <s v="2"/>
    <s v="2. Gastos corrientes en bienes y servicios"/>
    <s v="10"/>
    <x v="1"/>
    <s v="2311"/>
    <s v="2311. Intervención social"/>
    <s v="21"/>
    <s v="213"/>
  </r>
  <r>
    <n v="220179000628"/>
    <s v="AD"/>
    <d v="2019-01-02T00:00:00"/>
    <n v="22019000171"/>
    <s v="2019 08 1361 213"/>
    <n v="1355.2"/>
    <x v="23"/>
    <x v="1306"/>
    <s v="220"/>
    <s v="VALLADOL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79000629"/>
    <s v="AD"/>
    <d v="2019-01-02T00:00:00"/>
    <n v="22019000172"/>
    <s v="2019 08 1361 213"/>
    <n v="1666.67"/>
    <x v="23"/>
    <x v="1307"/>
    <s v="220"/>
    <s v="VALLADOL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89000079"/>
    <s v="AD"/>
    <d v="2019-01-02T00:00:00"/>
    <n v="22019000201"/>
    <s v="2019 08 1361 213"/>
    <n v="2371.6"/>
    <x v="23"/>
    <x v="1308"/>
    <s v="220"/>
    <s v="VALLADOL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89000080"/>
    <s v="AD"/>
    <d v="2019-01-02T00:00:00"/>
    <n v="22019000202"/>
    <s v="2019 08 1361 213"/>
    <n v="2916.67"/>
    <x v="23"/>
    <x v="1309"/>
    <s v="220"/>
    <s v="VALLADOL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1"/>
    <s v="213"/>
  </r>
  <r>
    <n v="220190000247"/>
    <s v="AD"/>
    <d v="2019-01-24T00:00:00"/>
    <n v="22019000151"/>
    <s v="2019 10 2312 213"/>
    <n v="1728"/>
    <x v="23"/>
    <x v="131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89000705"/>
    <s v="AD"/>
    <d v="2019-01-02T00:00:00"/>
    <n v="22019000797"/>
    <s v="2019 02 1512 632"/>
    <n v="432078"/>
    <x v="518"/>
    <x v="1311"/>
    <s v="220"/>
    <s v="VALLADOLID"/>
    <x v="4"/>
    <s v="PrAbier - Procedimiento Abierto"/>
    <s v="MultiC - MultiCriterio"/>
    <x v="2"/>
    <x v="0"/>
    <s v="6"/>
    <s v="6. Inversiones reales"/>
    <s v="02"/>
    <x v="0"/>
    <s v="1512"/>
    <s v="1512. Conservación y ampliación del P.M.S."/>
    <s v="63"/>
    <s v="632"/>
  </r>
  <r>
    <n v="220190000247"/>
    <s v="AD"/>
    <d v="2019-01-24T00:00:00"/>
    <n v="22019000152"/>
    <s v="2019 10 2312 213"/>
    <n v="2160"/>
    <x v="23"/>
    <x v="131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189000056"/>
    <s v="AD"/>
    <d v="2019-01-02T00:00:00"/>
    <n v="22019000189"/>
    <s v="2019 09 3341 22799"/>
    <n v="64617.63"/>
    <x v="149"/>
    <x v="1312"/>
    <s v="220"/>
    <s v="LA CORUÑA"/>
    <x v="0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799"/>
  </r>
  <r>
    <n v="220189000523"/>
    <s v="AD"/>
    <d v="2019-01-02T00:00:00"/>
    <n v="22019000351"/>
    <s v="2019 09 3341 22799"/>
    <n v="23821.88"/>
    <x v="519"/>
    <x v="1313"/>
    <s v="220"/>
    <s v="VALLADOLID"/>
    <x v="0"/>
    <s v="PrAbier - Procedimiento Abierto"/>
    <s v="MultiC - MultiCriterio"/>
    <x v="2"/>
    <x v="0"/>
    <s v="2"/>
    <s v="2. Gastos corrientes en bienes y servicios"/>
    <s v="09"/>
    <x v="4"/>
    <s v="3341"/>
    <s v="3341. Coordinación de políticas culturales"/>
    <s v="22"/>
    <s v="22799"/>
  </r>
  <r>
    <n v="220190006701"/>
    <s v="AD"/>
    <d v="2019-03-21T00:00:00"/>
    <n v="22019001777"/>
    <s v="2019 07 1621 214"/>
    <n v="4000"/>
    <x v="520"/>
    <x v="1314"/>
    <s v="220"/>
    <s v="MADR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89000494"/>
    <s v="AD"/>
    <d v="2019-01-02T00:00:00"/>
    <n v="22019000344"/>
    <s v="2019 03 9204 22200"/>
    <n v="10164"/>
    <x v="515"/>
    <x v="1315"/>
    <s v="220"/>
    <s v="TOLEDO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2"/>
    <s v="22200"/>
  </r>
  <r>
    <n v="220189000661"/>
    <s v="AD"/>
    <d v="2019-01-02T00:00:00"/>
    <n v="22019000552"/>
    <s v="2019 04 2411 213"/>
    <n v="871.2"/>
    <x v="521"/>
    <x v="1316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1"/>
    <s v="213"/>
  </r>
  <r>
    <n v="220179000200"/>
    <s v="AD"/>
    <d v="2019-01-02T00:00:00"/>
    <n v="22019000059"/>
    <s v="2019 02 9332 213"/>
    <n v="0.01"/>
    <x v="521"/>
    <x v="1317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89000115"/>
    <s v="AD"/>
    <d v="2019-01-02T00:00:00"/>
    <n v="22019000218"/>
    <s v="2019 02 9332 213"/>
    <n v="718.74"/>
    <x v="521"/>
    <x v="1318"/>
    <s v="220"/>
    <s v="VALLADOLID"/>
    <x v="0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1"/>
    <s v="213"/>
  </r>
  <r>
    <n v="220190006713"/>
    <s v="AD"/>
    <d v="2019-03-21T00:00:00"/>
    <n v="22019002361"/>
    <s v="2019 04 3121 22799"/>
    <n v="3000"/>
    <x v="522"/>
    <x v="1319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3121"/>
    <s v="3121. Prevención y salud laboral"/>
    <s v="22"/>
    <s v="22799"/>
  </r>
  <r>
    <n v="220190006709"/>
    <s v="AD"/>
    <d v="2019-03-21T00:00:00"/>
    <n v="22019002444"/>
    <s v="2019 03 9241 22609"/>
    <n v="1200"/>
    <x v="523"/>
    <x v="1320"/>
    <s v="220"/>
    <s v="VALLADOLID"/>
    <x v="0"/>
    <s v="AdDirec - Adjudicación Directa"/>
    <s v="SinC - Sin Criterio"/>
    <x v="0"/>
    <x v="0"/>
    <s v="2"/>
    <s v="2. Gastos corrientes en bienes y servicios"/>
    <s v="03"/>
    <x v="6"/>
    <s v="9241"/>
    <s v="9241. Participación ciudadana"/>
    <s v="22"/>
    <s v="22609"/>
  </r>
  <r>
    <n v="220189000668"/>
    <s v="AD"/>
    <d v="2019-01-02T00:00:00"/>
    <n v="22019000557"/>
    <s v="2019 03 9241 22701"/>
    <n v="111454.6"/>
    <x v="524"/>
    <x v="1321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701"/>
  </r>
  <r>
    <n v="220189000669"/>
    <s v="AD"/>
    <d v="2019-01-02T00:00:00"/>
    <n v="22019000558"/>
    <s v="2019 03 9241 22701"/>
    <n v="31584.63"/>
    <x v="524"/>
    <x v="1322"/>
    <s v="220"/>
    <s v="VALLADOLID"/>
    <x v="0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701"/>
  </r>
  <r>
    <n v="220159000277"/>
    <s v="AD"/>
    <d v="2019-01-02T00:00:00"/>
    <n v="22019000020"/>
    <s v="2019 06 3232 22200"/>
    <n v="1973.94"/>
    <x v="525"/>
    <x v="1323"/>
    <s v="220"/>
    <s v="MADRID"/>
    <x v="0"/>
    <s v="PrAbier - Procedimiento Abierto"/>
    <s v="MultiC - MultiCriterio"/>
    <x v="2"/>
    <x v="0"/>
    <s v="2"/>
    <s v="2. Gastos corrientes en bienes y servicios"/>
    <s v="06"/>
    <x v="3"/>
    <s v="3232"/>
    <s v="3232. Conservación y mantenimiento centros educación infantil y primaria"/>
    <s v="22"/>
    <s v="22200"/>
  </r>
  <r>
    <n v="220159000279"/>
    <s v="AD"/>
    <d v="2019-01-02T00:00:00"/>
    <n v="22019000400"/>
    <s v="2019 10 2311 22200"/>
    <n v="14222.67"/>
    <x v="525"/>
    <x v="1324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200"/>
  </r>
  <r>
    <n v="220159000281"/>
    <s v="AD"/>
    <d v="2019-01-02T00:00:00"/>
    <n v="22019000401"/>
    <s v="2019 10 2312 22200"/>
    <n v="15647.61"/>
    <x v="525"/>
    <x v="1325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200"/>
  </r>
  <r>
    <n v="220179000154"/>
    <s v="AD"/>
    <d v="2019-01-02T00:00:00"/>
    <n v="22019000045"/>
    <s v="2019 07 1631 22104"/>
    <n v="68593.14"/>
    <x v="526"/>
    <x v="1326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4"/>
  </r>
  <r>
    <n v="220159000282"/>
    <s v="AD"/>
    <d v="2019-01-02T00:00:00"/>
    <n v="22019000021"/>
    <s v="2019 03 9204 22200"/>
    <n v="132236.47"/>
    <x v="525"/>
    <x v="1327"/>
    <s v="220"/>
    <s v="MADRID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2"/>
    <s v="22200"/>
  </r>
  <r>
    <n v="220159000283"/>
    <s v="AD"/>
    <d v="2019-01-02T00:00:00"/>
    <n v="22019000022"/>
    <s v="2019 04 2411 22200"/>
    <n v="3910.4"/>
    <x v="525"/>
    <x v="1328"/>
    <s v="220"/>
    <s v="MADR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200"/>
  </r>
  <r>
    <n v="220159000284"/>
    <s v="AD"/>
    <d v="2019-01-02T00:00:00"/>
    <n v="22019000023"/>
    <s v="2019 08 1321 22200"/>
    <n v="7152.98"/>
    <x v="525"/>
    <x v="1329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200"/>
  </r>
  <r>
    <n v="220159000285"/>
    <s v="AD"/>
    <d v="2019-01-02T00:00:00"/>
    <n v="22019000024"/>
    <s v="2019 08 1361 22200"/>
    <n v="822.48"/>
    <x v="525"/>
    <x v="1330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61"/>
    <s v="1361. Prevención y extinción de incencios"/>
    <s v="22"/>
    <s v="22200"/>
  </r>
  <r>
    <n v="220190000727"/>
    <s v="AD"/>
    <d v="2019-02-01T00:00:00"/>
    <n v="22019000612"/>
    <s v="2019 10 2412 22200"/>
    <n v="448.62"/>
    <x v="525"/>
    <x v="1331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200"/>
  </r>
  <r>
    <n v="220190000727"/>
    <s v="AD"/>
    <d v="2019-02-01T00:00:00"/>
    <n v="22019000613"/>
    <s v="2019 10 2412 22200"/>
    <n v="448.62"/>
    <x v="525"/>
    <x v="1331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200"/>
  </r>
  <r>
    <n v="220190000727"/>
    <s v="AD"/>
    <d v="2019-02-01T00:00:00"/>
    <n v="22019000614"/>
    <s v="2019 10 2412 22200"/>
    <n v="336.47"/>
    <x v="525"/>
    <x v="1331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200"/>
  </r>
  <r>
    <n v="220190000740"/>
    <s v="AD"/>
    <d v="2019-02-01T00:00:00"/>
    <n v="22019000682"/>
    <s v="2019 10 2311 22200"/>
    <n v="1442.17"/>
    <x v="525"/>
    <x v="1332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200"/>
  </r>
  <r>
    <n v="220190000740"/>
    <s v="AD"/>
    <d v="2019-02-01T00:00:00"/>
    <n v="22019000683"/>
    <s v="2019 10 2311 22200"/>
    <n v="12780.5"/>
    <x v="525"/>
    <x v="1332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200"/>
  </r>
  <r>
    <n v="220190000746"/>
    <s v="AD"/>
    <d v="2019-02-01T00:00:00"/>
    <n v="22019000684"/>
    <s v="2019 10 2312 22200"/>
    <n v="8902.81"/>
    <x v="525"/>
    <x v="1333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200"/>
  </r>
  <r>
    <n v="220190000746"/>
    <s v="AD"/>
    <d v="2019-02-01T00:00:00"/>
    <n v="22019000685"/>
    <s v="2019 10 2312 22200"/>
    <n v="6744.8"/>
    <x v="525"/>
    <x v="1333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200"/>
  </r>
  <r>
    <n v="220189000680"/>
    <s v="AD"/>
    <d v="2019-01-02T00:00:00"/>
    <n v="22019000649"/>
    <s v="2019 04 9341 22699"/>
    <n v="30000"/>
    <x v="527"/>
    <x v="1334"/>
    <s v="220"/>
    <s v="MALAGA"/>
    <x v="0"/>
    <s v="PrAbier - Procedimiento Abierto"/>
    <s v="MultiC - MultiCriterio"/>
    <x v="2"/>
    <x v="0"/>
    <s v="2"/>
    <s v="2. Gastos corrientes en bienes y servicios"/>
    <s v="04"/>
    <x v="8"/>
    <s v="9341"/>
    <s v="9341. Tesorería y recaudación"/>
    <s v="22"/>
    <s v="22699"/>
  </r>
  <r>
    <n v="220189000260"/>
    <s v="AD"/>
    <d v="2019-01-02T00:00:00"/>
    <n v="22019000490"/>
    <s v="2019 04 2411 22799"/>
    <n v="1800"/>
    <x v="528"/>
    <x v="984"/>
    <s v="220"/>
    <s v="VALLADOLID"/>
    <x v="0"/>
    <s v="PrAbier - Procedimiento Abierto"/>
    <s v="MultiC - MultiCriterio"/>
    <x v="2"/>
    <x v="0"/>
    <s v="2"/>
    <s v="2. Gastos corrientes en bienes y servicios"/>
    <s v="04"/>
    <x v="8"/>
    <s v="2411"/>
    <s v="2411. Agencia de innovación y desarrollo económico"/>
    <s v="22"/>
    <s v="22799"/>
  </r>
  <r>
    <n v="220189000581"/>
    <s v="AD"/>
    <d v="2019-01-02T00:00:00"/>
    <n v="22019000367"/>
    <s v="2019 07 1621 22799"/>
    <n v="54810.21"/>
    <x v="529"/>
    <x v="1335"/>
    <s v="220"/>
    <s v="MADRID"/>
    <x v="0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799"/>
  </r>
  <r>
    <n v="220189000482"/>
    <s v="AD"/>
    <d v="2019-01-02T00:00:00"/>
    <n v="22019000561"/>
    <s v="2019 02 1512 619"/>
    <n v="1300000"/>
    <x v="530"/>
    <x v="1336"/>
    <s v="220"/>
    <s v="VALLADOLID"/>
    <x v="0"/>
    <s v="PrAbier - Procedimiento Abierto"/>
    <s v="MultiC - MultiCriterio"/>
    <x v="2"/>
    <x v="0"/>
    <s v="6"/>
    <s v="6. Inversiones reales"/>
    <s v="02"/>
    <x v="0"/>
    <s v="1512"/>
    <s v="1512. Conservación y ampliación del P.M.S."/>
    <s v="61"/>
    <s v="619"/>
  </r>
  <r>
    <n v="220179000158"/>
    <s v="AD"/>
    <d v="2019-01-02T00:00:00"/>
    <n v="22019000049"/>
    <s v="2019 07 1621 22104"/>
    <n v="32279.119999999999"/>
    <x v="526"/>
    <x v="1326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4"/>
  </r>
  <r>
    <n v="220179000467"/>
    <s v="AD"/>
    <d v="2019-01-02T00:00:00"/>
    <n v="22019000082"/>
    <s v="2019 07 1631 22104"/>
    <n v="17735.05"/>
    <x v="526"/>
    <x v="1337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31"/>
    <s v="1631. Limpieza viaria"/>
    <s v="22"/>
    <s v="22104"/>
  </r>
  <r>
    <n v="220189000089"/>
    <s v="AD"/>
    <d v="2019-01-02T00:00:00"/>
    <n v="22019000206"/>
    <s v="2019 10 2312 22799"/>
    <n v="744700"/>
    <x v="531"/>
    <x v="1338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533"/>
    <s v="AD"/>
    <d v="2019-01-02T00:00:00"/>
    <n v="22019000534"/>
    <s v="2019 10 2312 22799"/>
    <n v="68571"/>
    <x v="531"/>
    <x v="133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440"/>
    <s v="AD"/>
    <d v="2019-01-02T00:00:00"/>
    <n v="22019000521"/>
    <s v="2019 10 2311 22799"/>
    <n v="2000"/>
    <x v="532"/>
    <x v="1340"/>
    <s v="220"/>
    <s v="BARCELON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89000441"/>
    <s v="AD"/>
    <d v="2019-01-02T00:00:00"/>
    <n v="22019000522"/>
    <s v="2019 10 2311 22799"/>
    <n v="6100"/>
    <x v="532"/>
    <x v="1341"/>
    <s v="220"/>
    <s v="BARCELON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89000442"/>
    <s v="AD"/>
    <d v="2019-01-02T00:00:00"/>
    <n v="22019000523"/>
    <s v="2019 10 2412 22799"/>
    <n v="10554"/>
    <x v="532"/>
    <x v="1342"/>
    <s v="220"/>
    <s v="BARCELON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99"/>
  </r>
  <r>
    <n v="220189000443"/>
    <s v="AD"/>
    <d v="2019-01-02T00:00:00"/>
    <n v="22019000524"/>
    <s v="2019 10 2412 22799"/>
    <n v="2468"/>
    <x v="532"/>
    <x v="1343"/>
    <s v="220"/>
    <s v="BARCELON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99"/>
  </r>
  <r>
    <n v="220189000444"/>
    <s v="AD"/>
    <d v="2019-01-02T00:00:00"/>
    <n v="22019000525"/>
    <s v="2019 10 2311 22799"/>
    <n v="27500"/>
    <x v="532"/>
    <x v="1344"/>
    <s v="220"/>
    <s v="BARCELON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89000445"/>
    <s v="AD"/>
    <d v="2019-01-02T00:00:00"/>
    <n v="22019000526"/>
    <s v="2019 10 2311 22799"/>
    <n v="600"/>
    <x v="532"/>
    <x v="1345"/>
    <s v="220"/>
    <s v="BARCELON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59000303"/>
    <s v="AD"/>
    <d v="2019-01-02T00:00:00"/>
    <n v="22019000027"/>
    <s v="2019 08 1321 22200"/>
    <n v="1277.3900000000001"/>
    <x v="533"/>
    <x v="1346"/>
    <s v="220"/>
    <s v="MADRID"/>
    <x v="0"/>
    <s v="PrAbier - Procedimiento Abierto"/>
    <s v="MultiC - MultiCriterio"/>
    <x v="2"/>
    <x v="0"/>
    <s v="2"/>
    <s v="2. Gastos corrientes en bienes y servicios"/>
    <s v="08"/>
    <x v="7"/>
    <s v="1321"/>
    <s v="1321. Policía municipal"/>
    <s v="22"/>
    <s v="22200"/>
  </r>
  <r>
    <n v="220159000289"/>
    <s v="AD"/>
    <d v="2019-01-02T00:00:00"/>
    <n v="22019000025"/>
    <s v="2019 03 9204 22200"/>
    <n v="32546.58"/>
    <x v="533"/>
    <x v="1347"/>
    <s v="220"/>
    <s v="MADRID"/>
    <x v="0"/>
    <s v="PrAbier - Procedimiento Abierto"/>
    <s v="MultiC - MultiCriterio"/>
    <x v="2"/>
    <x v="0"/>
    <s v="2"/>
    <s v="2. Gastos corrientes en bienes y servicios"/>
    <s v="03"/>
    <x v="6"/>
    <s v="9204"/>
    <s v="9204. Tecnologías de la información y comunicación"/>
    <s v="22"/>
    <s v="22200"/>
  </r>
  <r>
    <n v="220169000033"/>
    <s v="AD"/>
    <d v="2019-01-02T00:00:00"/>
    <n v="22019000028"/>
    <s v="2019 09 4321 22200"/>
    <n v="1492.79"/>
    <x v="533"/>
    <x v="1348"/>
    <s v="220"/>
    <s v="MADRID"/>
    <x v="0"/>
    <s v="PrAbier - Procedimiento Abierto"/>
    <s v="MultiC - MultiCriterio"/>
    <x v="2"/>
    <x v="0"/>
    <s v="2"/>
    <s v="2. Gastos corrientes en bienes y servicios"/>
    <s v="09"/>
    <x v="4"/>
    <s v="4321"/>
    <s v="4321. Turismo"/>
    <s v="22"/>
    <s v="22200"/>
  </r>
  <r>
    <n v="220179000286"/>
    <s v="AD"/>
    <d v="2019-01-02T00:00:00"/>
    <n v="22019000405"/>
    <s v="2019 10 2312 22799"/>
    <n v="807125"/>
    <x v="534"/>
    <x v="1349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0758"/>
    <s v="AD"/>
    <d v="2019-02-04T00:00:00"/>
    <n v="22019000708"/>
    <s v="2019 10 2312 22799"/>
    <n v="418800"/>
    <x v="534"/>
    <x v="135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0758"/>
    <s v="AD"/>
    <d v="2019-02-04T00:00:00"/>
    <n v="22019000709"/>
    <s v="2019 10 2312 22799"/>
    <n v="76200"/>
    <x v="534"/>
    <x v="135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79000468"/>
    <s v="AD"/>
    <d v="2019-01-02T00:00:00"/>
    <n v="22019000083"/>
    <s v="2019 07 1621 22104"/>
    <n v="8345.91"/>
    <x v="526"/>
    <x v="1351"/>
    <s v="220"/>
    <s v="VALLADOLID"/>
    <x v="1"/>
    <s v="PrAbier - Procedimiento Abierto"/>
    <s v="MultiC - MultiCriterio"/>
    <x v="2"/>
    <x v="0"/>
    <s v="2"/>
    <s v="2. Gastos corrientes en bienes y servicios"/>
    <s v="07"/>
    <x v="5"/>
    <s v="1621"/>
    <s v="1621. Servicio de limpieza"/>
    <s v="22"/>
    <s v="22104"/>
  </r>
  <r>
    <n v="220190001386"/>
    <s v="AD"/>
    <d v="2019-02-11T00:00:00"/>
    <n v="22019001512"/>
    <s v="2019 04 9202 203"/>
    <n v="688"/>
    <x v="323"/>
    <x v="1352"/>
    <s v="220"/>
    <s v="MADRID"/>
    <x v="0"/>
    <s v="PrAbier - Procedimiento Abierto"/>
    <s v="SinC - Sin Criterio"/>
    <x v="2"/>
    <x v="0"/>
    <s v="2"/>
    <s v="2. Gastos corrientes en bienes y servicios"/>
    <s v="04"/>
    <x v="8"/>
    <s v="9202"/>
    <s v="9202. Gestión de recursos humanos"/>
    <s v="20"/>
    <s v="203"/>
  </r>
  <r>
    <n v="220190002604"/>
    <s v="AD"/>
    <d v="2019-02-20T00:00:00"/>
    <n v="22019001515"/>
    <s v="2019 04 9202 213"/>
    <n v="1016.66"/>
    <x v="323"/>
    <x v="1353"/>
    <s v="220"/>
    <s v="MADRID"/>
    <x v="0"/>
    <s v="PrAbier - Procedimiento Abierto"/>
    <s v="SinC - Sin Criterio"/>
    <x v="2"/>
    <x v="0"/>
    <s v="2"/>
    <s v="2. Gastos corrientes en bienes y servicios"/>
    <s v="04"/>
    <x v="8"/>
    <s v="9202"/>
    <s v="9202. Gestión de recursos humanos"/>
    <s v="21"/>
    <s v="213"/>
  </r>
  <r>
    <n v="220190001389"/>
    <s v="AD"/>
    <d v="2019-02-11T00:00:00"/>
    <n v="22019001530"/>
    <s v="2019 04 9202 213"/>
    <n v="1483.34"/>
    <x v="323"/>
    <x v="1354"/>
    <s v="220"/>
    <s v="MADRID"/>
    <x v="0"/>
    <s v="PrAbier - Procedimiento Abierto"/>
    <s v="SinC - Sin Criterio"/>
    <x v="2"/>
    <x v="0"/>
    <s v="2"/>
    <s v="2. Gastos corrientes en bienes y servicios"/>
    <s v="04"/>
    <x v="8"/>
    <s v="9202"/>
    <s v="9202. Gestión de recursos humanos"/>
    <s v="21"/>
    <s v="213"/>
  </r>
  <r>
    <n v="220190000758"/>
    <s v="AD"/>
    <d v="2019-02-04T00:00:00"/>
    <n v="22019000710"/>
    <s v="2019 10 2312 22799"/>
    <n v="312125"/>
    <x v="534"/>
    <x v="1350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89000053"/>
    <s v="AD"/>
    <d v="2019-01-02T00:00:00"/>
    <n v="22019000187"/>
    <s v="2019 10 2312 22799"/>
    <n v="5616.67"/>
    <x v="535"/>
    <x v="1355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6956"/>
    <s v="AD"/>
    <d v="2019-03-25T00:00:00"/>
    <n v="22019002576"/>
    <s v="2019 10 2312 22799"/>
    <n v="27500"/>
    <x v="535"/>
    <x v="1356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59000296"/>
    <s v="AD"/>
    <d v="2019-01-02T00:00:00"/>
    <n v="22019000026"/>
    <s v="2019 03 9241 22200"/>
    <n v="20561.900000000001"/>
    <x v="525"/>
    <x v="1357"/>
    <s v="220"/>
    <s v="MADRID"/>
    <x v="1"/>
    <s v="PrAbier - Procedimiento Abierto"/>
    <s v="MultiC - MultiCriterio"/>
    <x v="2"/>
    <x v="0"/>
    <s v="2"/>
    <s v="2. Gastos corrientes en bienes y servicios"/>
    <s v="03"/>
    <x v="6"/>
    <s v="9241"/>
    <s v="9241. Participación ciudadana"/>
    <s v="22"/>
    <s v="22200"/>
  </r>
  <r>
    <n v="220189000177"/>
    <s v="AD"/>
    <d v="2019-01-02T00:00:00"/>
    <n v="22019000443"/>
    <s v="2019 10 2312 22606"/>
    <n v="17765"/>
    <x v="162"/>
    <x v="1358"/>
    <s v="220"/>
    <s v="VALLADOLID"/>
    <x v="0"/>
    <s v="PrAbier - Procedimiento Abierto"/>
    <s v="UniC - Único Criterio"/>
    <x v="2"/>
    <x v="0"/>
    <s v="2"/>
    <s v="2. Gastos corrientes en bienes y servicios"/>
    <s v="10"/>
    <x v="1"/>
    <s v="2312"/>
    <s v="2312. Iniciativas sociales"/>
    <s v="22"/>
    <s v="22606"/>
  </r>
  <r>
    <n v="220169000008"/>
    <s v="AD"/>
    <d v="2019-01-02T00:00:00"/>
    <n v="22019000402"/>
    <s v="2019 10 2412 22200"/>
    <n v="1233.71"/>
    <x v="525"/>
    <x v="1359"/>
    <s v="220"/>
    <s v="MADRID"/>
    <x v="1"/>
    <s v="PrAbier - Procedimiento Abierto"/>
    <s v="UniC - Único Criterio"/>
    <x v="2"/>
    <x v="0"/>
    <s v="2"/>
    <s v="2. Gastos corrientes en bienes y servicios"/>
    <s v="10"/>
    <x v="1"/>
    <s v="2412"/>
    <s v="2412. Formación para el empleo"/>
    <s v="22"/>
    <s v="22200"/>
  </r>
  <r>
    <n v="220189000209"/>
    <s v="AD"/>
    <d v="2019-01-02T00:00:00"/>
    <n v="22019000244"/>
    <s v="2019 07 1701 22102"/>
    <n v="18183.61"/>
    <x v="246"/>
    <x v="1360"/>
    <s v="220"/>
    <s v="MADRID"/>
    <x v="1"/>
    <s v="PrAbier - Procedimiento Abierto"/>
    <s v="SinC - Sin Criterio"/>
    <x v="2"/>
    <x v="0"/>
    <s v="2"/>
    <s v="2. Gastos corrientes en bienes y servicios"/>
    <s v="07"/>
    <x v="5"/>
    <s v="1701"/>
    <s v="1701. Dirección del área de medio ambiente"/>
    <s v="22"/>
    <s v="22102"/>
  </r>
  <r>
    <n v="220190005213"/>
    <s v="AD"/>
    <d v="2019-03-12T00:00:00"/>
    <n v="22019001920"/>
    <s v="2019 07 1621 214"/>
    <n v="6000"/>
    <x v="102"/>
    <x v="1361"/>
    <s v="220"/>
    <s v="VALLADOLID"/>
    <x v="1"/>
    <s v="AdDirec - Adjudicación Directa"/>
    <s v="SinC - Sin Criterio"/>
    <x v="0"/>
    <x v="0"/>
    <s v="2"/>
    <s v="2. Gastos corrientes en bienes y servicios"/>
    <s v="07"/>
    <x v="5"/>
    <s v="1621"/>
    <s v="1621. Servicio de limpieza"/>
    <s v="21"/>
    <s v="214"/>
  </r>
  <r>
    <n v="220190000728"/>
    <s v="AD/"/>
    <d v="2019-02-01T00:00:00"/>
    <n v="22019000402"/>
    <s v="2019 10 2412 22200"/>
    <n v="-1233.71"/>
    <x v="525"/>
    <x v="1359"/>
    <s v="220"/>
    <s v="MADRID"/>
    <x v="1"/>
    <s v="PrAbier - Procedimiento Abierto"/>
    <s v="UniC - Único Criterio"/>
    <x v="2"/>
    <x v="0"/>
    <s v="2"/>
    <s v="2. Gastos corrientes en bienes y servicios"/>
    <s v="10"/>
    <x v="1"/>
    <s v="2412"/>
    <s v="2412. Formación para el empleo"/>
    <s v="22"/>
    <s v="22200"/>
  </r>
  <r>
    <n v="220190000729"/>
    <s v="AD/"/>
    <d v="2019-02-01T00:00:00"/>
    <n v="22019000458"/>
    <s v="2019 10 2412 22103"/>
    <n v="-4000"/>
    <x v="112"/>
    <x v="1259"/>
    <s v="220"/>
    <s v="MADRID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3"/>
  </r>
  <r>
    <n v="220190000730"/>
    <s v="AD/"/>
    <d v="2019-02-01T00:00:00"/>
    <n v="22019000418"/>
    <s v="2019 10 2412 22700"/>
    <n v="-23397.45"/>
    <x v="501"/>
    <x v="1273"/>
    <s v="220"/>
    <s v="LA RIOJA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700"/>
  </r>
  <r>
    <n v="220190000731"/>
    <s v="AD/"/>
    <d v="2019-02-01T00:00:00"/>
    <n v="22019000267"/>
    <s v="2019 10 2412 22100"/>
    <n v="-12500"/>
    <x v="396"/>
    <x v="1055"/>
    <s v="220"/>
    <s v="BILBAO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0"/>
  </r>
  <r>
    <n v="220190000735"/>
    <s v="AD/"/>
    <d v="2019-02-01T00:00:00"/>
    <n v="22019000410"/>
    <s v="2019 10 2412 22102"/>
    <n v="-11500"/>
    <x v="155"/>
    <x v="1017"/>
    <s v="220"/>
    <s v="BARCELONA"/>
    <x v="1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2"/>
    <s v="22102"/>
  </r>
  <r>
    <n v="220190000736"/>
    <s v="AD/"/>
    <d v="2019-02-01T00:00:00"/>
    <n v="22019000510"/>
    <s v="2019 10 2312 22799"/>
    <n v="-100220"/>
    <x v="397"/>
    <x v="1362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0737"/>
    <s v="AD/"/>
    <d v="2019-02-01T00:00:00"/>
    <n v="22019000405"/>
    <s v="2019 10 2312 22799"/>
    <n v="-807125"/>
    <x v="534"/>
    <x v="1363"/>
    <s v="220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190000738"/>
    <s v="AD/"/>
    <d v="2019-02-01T00:00:00"/>
    <n v="22019000407"/>
    <s v="2019 10 2311 22799"/>
    <n v="-275000"/>
    <x v="498"/>
    <x v="1364"/>
    <s v="220"/>
    <s v="PALENCIA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799"/>
  </r>
  <r>
    <n v="220190000739"/>
    <s v="AD/"/>
    <d v="2019-02-01T00:00:00"/>
    <n v="22019000401"/>
    <s v="2019 10 2312 22200"/>
    <n v="-15647.61"/>
    <x v="525"/>
    <x v="1365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200"/>
  </r>
  <r>
    <n v="220190000745"/>
    <s v="AD/"/>
    <d v="2019-02-01T00:00:00"/>
    <n v="22019000400"/>
    <s v="2019 10 2311 22200"/>
    <n v="-14222.67"/>
    <x v="525"/>
    <x v="1366"/>
    <s v="220"/>
    <s v="MADR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2"/>
    <s v="22200"/>
  </r>
  <r>
    <n v="220190005847"/>
    <s v="AD/"/>
    <d v="2019-03-13T00:00:00"/>
    <n v="22019000753"/>
    <s v="2019 04 9331 213"/>
    <n v="-1600"/>
    <x v="323"/>
    <x v="1367"/>
    <s v="220"/>
    <s v="MADRID"/>
    <x v="0"/>
    <s v="PrAbier - Procedimiento Abierto"/>
    <s v="MultiC - MultiCriterio"/>
    <x v="2"/>
    <x v="0"/>
    <s v="2"/>
    <s v="2. Gastos corrientes en bienes y servicios"/>
    <s v="04"/>
    <x v="8"/>
    <s v="9331"/>
    <s v="9331. Gestión del patrimonio"/>
    <s v="21"/>
    <s v="213"/>
  </r>
  <r>
    <n v="220190005850"/>
    <s v="AD/"/>
    <d v="2019-03-14T00:00:00"/>
    <n v="22019000268"/>
    <s v="2019 02 9332 22100"/>
    <n v="-11233.28"/>
    <x v="396"/>
    <x v="1368"/>
    <s v="220"/>
    <s v="BILBAO"/>
    <x v="1"/>
    <s v="PrAbier - Procedimiento Abierto"/>
    <s v="MultiC - MultiCriterio"/>
    <x v="2"/>
    <x v="0"/>
    <s v="2"/>
    <s v="2. Gastos corrientes en bienes y servicios"/>
    <s v="02"/>
    <x v="0"/>
    <s v="9332"/>
    <s v="9332. Mantenimiento de edificios e instalaciones municipales"/>
    <s v="22"/>
    <s v="22100"/>
  </r>
  <r>
    <n v="220190006649"/>
    <s v="AD/"/>
    <d v="2019-03-20T00:00:00"/>
    <n v="22019000780"/>
    <s v="2019 01 9205 213"/>
    <n v="-6050"/>
    <x v="349"/>
    <x v="1369"/>
    <s v="220"/>
    <s v="MADRID"/>
    <x v="0"/>
    <s v="AdDirec - Adjudicación Directa"/>
    <s v="SinC - Sin Criterio"/>
    <x v="0"/>
    <x v="0"/>
    <s v="2"/>
    <s v="2. Gastos corrientes en bienes y servicios"/>
    <s v="01"/>
    <x v="2"/>
    <s v="9205"/>
    <s v="9205. Imprenta municipal"/>
    <s v="21"/>
    <s v="213"/>
  </r>
  <r>
    <n v="220190006724"/>
    <s v="AD/"/>
    <d v="2019-03-22T00:00:00"/>
    <n v="22019000585"/>
    <s v="2019 04 2411 22699"/>
    <n v="-3750.31"/>
    <x v="311"/>
    <x v="1370"/>
    <s v="220"/>
    <s v="VALLADOLID"/>
    <x v="0"/>
    <s v="AdDirec - Adjudicación Directa"/>
    <s v="SinC - Sin Criterio"/>
    <x v="0"/>
    <x v="0"/>
    <s v="2"/>
    <s v="2. Gastos corrientes en bienes y servicios"/>
    <s v="04"/>
    <x v="8"/>
    <s v="2411"/>
    <s v="2411. Agencia de innovación y desarrollo económico"/>
    <s v="22"/>
    <s v="22699"/>
  </r>
  <r>
    <n v="220190000682"/>
    <s v="ADO"/>
    <d v="2019-02-01T00:00:00"/>
    <n v="22019000788"/>
    <s v="2019 07 1621 634"/>
    <n v="1419.55"/>
    <x v="185"/>
    <x v="1371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0683"/>
    <s v="ADO"/>
    <d v="2019-02-01T00:00:00"/>
    <n v="22019000788"/>
    <s v="2019 07 1621 634"/>
    <n v="25.52"/>
    <x v="185"/>
    <x v="1372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0684"/>
    <s v="ADO"/>
    <d v="2019-02-01T00:00:00"/>
    <n v="22019000788"/>
    <s v="2019 07 1621 634"/>
    <n v="720"/>
    <x v="536"/>
    <x v="1373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56"/>
    <s v="ADO"/>
    <d v="2019-02-08T00:00:00"/>
    <n v="22019000788"/>
    <s v="2019 07 1621 634"/>
    <n v="72.61"/>
    <x v="212"/>
    <x v="1374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57"/>
    <s v="ADO"/>
    <d v="2019-02-08T00:00:00"/>
    <n v="22019000788"/>
    <s v="2019 07 1621 634"/>
    <n v="1696.03"/>
    <x v="212"/>
    <x v="1375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58"/>
    <s v="ADO"/>
    <d v="2019-02-08T00:00:00"/>
    <n v="22019000788"/>
    <s v="2019 07 1621 634"/>
    <n v="72.61"/>
    <x v="212"/>
    <x v="1376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59"/>
    <s v="ADO"/>
    <d v="2019-02-08T00:00:00"/>
    <n v="22019000788"/>
    <s v="2019 07 1621 634"/>
    <n v="354.86"/>
    <x v="212"/>
    <x v="1377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60"/>
    <s v="ADO"/>
    <d v="2019-02-08T00:00:00"/>
    <n v="22019000788"/>
    <s v="2019 07 1621 634"/>
    <n v="3856.65"/>
    <x v="185"/>
    <x v="1378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82"/>
    <s v="ADO"/>
    <d v="2019-02-08T00:00:00"/>
    <n v="22019000788"/>
    <s v="2019 07 1621 634"/>
    <n v="462.46"/>
    <x v="212"/>
    <x v="1379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95"/>
    <s v="ADO"/>
    <d v="2019-02-08T00:00:00"/>
    <n v="22019000788"/>
    <s v="2019 07 1621 634"/>
    <n v="968.63"/>
    <x v="337"/>
    <x v="1380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96"/>
    <s v="ADO"/>
    <d v="2019-02-08T00:00:00"/>
    <n v="22019000788"/>
    <s v="2019 07 1621 634"/>
    <n v="823.83"/>
    <x v="337"/>
    <x v="1381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98"/>
    <s v="ADO"/>
    <d v="2019-02-08T00:00:00"/>
    <n v="22019000788"/>
    <s v="2019 07 1621 634"/>
    <n v="254.1"/>
    <x v="537"/>
    <x v="1382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199"/>
    <s v="ADO"/>
    <d v="2019-02-08T00:00:00"/>
    <n v="22019000788"/>
    <s v="2019 07 1621 634"/>
    <n v="773.71"/>
    <x v="537"/>
    <x v="1383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1200"/>
    <s v="ADO"/>
    <d v="2019-02-08T00:00:00"/>
    <n v="22019001444"/>
    <s v="2019 07 1631 634"/>
    <n v="958.5"/>
    <x v="212"/>
    <x v="1384"/>
    <s v="250"/>
    <s v="VALLADOLID"/>
    <x v="0"/>
    <s v="PrAbier - Procedimiento Abierto"/>
    <s v="MultiC - MultiCriterio"/>
    <x v="1"/>
    <x v="0"/>
    <s v="6"/>
    <s v="6. Inversiones reales"/>
    <s v="07"/>
    <x v="5"/>
    <s v="1631"/>
    <s v="1631. Limpieza viaria"/>
    <s v="63"/>
    <s v="634"/>
  </r>
  <r>
    <n v="220190002440"/>
    <s v="ADO"/>
    <d v="2019-02-19T00:00:00"/>
    <n v="22019000788"/>
    <s v="2019 07 1621 634"/>
    <n v="342.6"/>
    <x v="536"/>
    <x v="1385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441"/>
    <s v="ADO"/>
    <d v="2019-02-19T00:00:00"/>
    <n v="22019000788"/>
    <s v="2019 07 1621 634"/>
    <n v="56.87"/>
    <x v="337"/>
    <x v="1386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442"/>
    <s v="ADO"/>
    <d v="2019-02-19T00:00:00"/>
    <n v="22019000788"/>
    <s v="2019 07 1621 634"/>
    <n v="856.53"/>
    <x v="337"/>
    <x v="1387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443"/>
    <s v="ADO"/>
    <d v="2019-02-19T00:00:00"/>
    <n v="22019000788"/>
    <s v="2019 07 1621 634"/>
    <n v="414.29"/>
    <x v="337"/>
    <x v="1388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446"/>
    <s v="ADO"/>
    <d v="2019-02-19T00:00:00"/>
    <n v="22019001444"/>
    <s v="2019 07 1631 634"/>
    <n v="877.66"/>
    <x v="212"/>
    <x v="1389"/>
    <s v="250"/>
    <s v="VALLADOLID"/>
    <x v="0"/>
    <s v="PrAbier - Procedimiento Abierto"/>
    <s v="MultiC - MultiCriterio"/>
    <x v="1"/>
    <x v="0"/>
    <s v="6"/>
    <s v="6. Inversiones reales"/>
    <s v="07"/>
    <x v="5"/>
    <s v="1631"/>
    <s v="1631. Limpieza viaria"/>
    <s v="63"/>
    <s v="634"/>
  </r>
  <r>
    <n v="220190002469"/>
    <s v="ADO"/>
    <d v="2019-02-19T00:00:00"/>
    <n v="22019000788"/>
    <s v="2019 07 1621 634"/>
    <n v="1679.89"/>
    <x v="337"/>
    <x v="1390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470"/>
    <s v="ADO"/>
    <d v="2019-02-19T00:00:00"/>
    <n v="22019000788"/>
    <s v="2019 07 1621 634"/>
    <n v="1157.17"/>
    <x v="337"/>
    <x v="1391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545"/>
    <s v="ADO"/>
    <d v="2019-02-19T00:00:00"/>
    <n v="22019000788"/>
    <s v="2019 07 1621 634"/>
    <n v="1911.59"/>
    <x v="212"/>
    <x v="1392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546"/>
    <s v="ADO"/>
    <d v="2019-02-19T00:00:00"/>
    <n v="22019000788"/>
    <s v="2019 07 1621 634"/>
    <n v="1830.11"/>
    <x v="212"/>
    <x v="1393"/>
    <s v="250"/>
    <s v="VALLADOLID"/>
    <x v="0"/>
    <s v="PrAbier - Procedimiento Abierto"/>
    <s v="SinC - Sin Criterio"/>
    <x v="1"/>
    <x v="0"/>
    <s v="6"/>
    <s v="6. Inversiones reales"/>
    <s v="07"/>
    <x v="5"/>
    <s v="1621"/>
    <s v="1621. Servicio de limpieza"/>
    <s v="63"/>
    <s v="634"/>
  </r>
  <r>
    <n v="220190002548"/>
    <s v="ADO"/>
    <d v="2019-02-19T00:00:00"/>
    <n v="22019000788"/>
    <s v="2019 07 1621 634"/>
    <n v="95.3"/>
    <x v="185"/>
    <x v="1394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551"/>
    <s v="ADO"/>
    <d v="2019-02-19T00:00:00"/>
    <n v="22019000788"/>
    <s v="2019 07 1621 634"/>
    <n v="5705.09"/>
    <x v="538"/>
    <x v="1395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2554"/>
    <s v="ADO"/>
    <d v="2019-02-19T00:00:00"/>
    <n v="22019001444"/>
    <s v="2019 07 1631 634"/>
    <n v="424.22"/>
    <x v="212"/>
    <x v="1396"/>
    <s v="250"/>
    <s v="VALLADOLID"/>
    <x v="0"/>
    <s v="PrAbier - Procedimiento Abierto"/>
    <s v="MultiC - MultiCriterio"/>
    <x v="1"/>
    <x v="0"/>
    <s v="6"/>
    <s v="6. Inversiones reales"/>
    <s v="07"/>
    <x v="5"/>
    <s v="1631"/>
    <s v="1631. Limpieza viaria"/>
    <s v="63"/>
    <s v="634"/>
  </r>
  <r>
    <n v="220190003910"/>
    <s v="ADO"/>
    <d v="2019-02-27T00:00:00"/>
    <n v="22019002066"/>
    <s v="2019 04 9209 625"/>
    <n v="928.63"/>
    <x v="539"/>
    <x v="1397"/>
    <s v="240"/>
    <s v="VALLADOLID"/>
    <x v="1"/>
    <s v="AdDirec - Adjudicación Directa"/>
    <s v="SinC - Sin Criterio"/>
    <x v="0"/>
    <x v="0"/>
    <s v="6"/>
    <s v="6. Inversiones reales"/>
    <s v="04"/>
    <x v="8"/>
    <s v="9209"/>
    <s v="9209. Dirección del area de hacienda y función pública"/>
    <s v="62"/>
    <s v="625"/>
  </r>
  <r>
    <n v="220190003911"/>
    <s v="ADO"/>
    <d v="2019-02-27T00:00:00"/>
    <n v="22019002067"/>
    <s v="2019 04 9209 625"/>
    <n v="554.86"/>
    <x v="539"/>
    <x v="1398"/>
    <s v="240"/>
    <s v="VALLADOLID"/>
    <x v="1"/>
    <s v="AdDirec - Adjudicación Directa"/>
    <s v="SinC - Sin Criterio"/>
    <x v="0"/>
    <x v="0"/>
    <s v="6"/>
    <s v="6. Inversiones reales"/>
    <s v="04"/>
    <x v="8"/>
    <s v="9209"/>
    <s v="9209. Dirección del area de hacienda y función pública"/>
    <s v="62"/>
    <s v="625"/>
  </r>
  <r>
    <n v="220190005359"/>
    <s v="ADO"/>
    <d v="2019-03-13T00:00:00"/>
    <n v="22019000788"/>
    <s v="2019 07 1621 634"/>
    <n v="1559.87"/>
    <x v="185"/>
    <x v="1399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6251"/>
    <s v="ADO"/>
    <d v="2019-03-19T00:00:00"/>
    <n v="22019000788"/>
    <s v="2019 07 1621 634"/>
    <n v="125.01"/>
    <x v="337"/>
    <x v="363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6252"/>
    <s v="ADO"/>
    <d v="2019-03-19T00:00:00"/>
    <n v="22019000788"/>
    <s v="2019 07 1621 634"/>
    <n v="1170.07"/>
    <x v="540"/>
    <x v="1400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6261"/>
    <s v="ADO"/>
    <d v="2019-03-19T00:00:00"/>
    <n v="22019000788"/>
    <s v="2019 07 1621 634"/>
    <n v="170.6"/>
    <x v="536"/>
    <x v="1401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6263"/>
    <s v="ADO"/>
    <d v="2019-03-19T00:00:00"/>
    <n v="22019000788"/>
    <s v="2019 07 1621 634"/>
    <n v="1589.64"/>
    <x v="212"/>
    <x v="1402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6269"/>
    <s v="ADO"/>
    <d v="2019-03-19T00:00:00"/>
    <n v="22019001444"/>
    <s v="2019 07 1631 634"/>
    <n v="68.06"/>
    <x v="212"/>
    <x v="1403"/>
    <s v="250"/>
    <s v="VALLADOLID"/>
    <x v="0"/>
    <s v="PrAbier - Procedimiento Abierto"/>
    <s v="MultiC - MultiCriterio"/>
    <x v="1"/>
    <x v="0"/>
    <s v="6"/>
    <s v="6. Inversiones reales"/>
    <s v="07"/>
    <x v="5"/>
    <s v="1631"/>
    <s v="1631. Limpieza viaria"/>
    <s v="63"/>
    <s v="634"/>
  </r>
  <r>
    <n v="220190007102"/>
    <s v="ADO"/>
    <d v="2019-03-25T00:00:00"/>
    <n v="22019000788"/>
    <s v="2019 07 1621 634"/>
    <n v="1470.61"/>
    <x v="337"/>
    <x v="1404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7103"/>
    <s v="ADO"/>
    <d v="2019-03-25T00:00:00"/>
    <n v="22019000788"/>
    <s v="2019 07 1621 634"/>
    <n v="371.69"/>
    <x v="337"/>
    <x v="1405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7104"/>
    <s v="ADO"/>
    <d v="2019-03-25T00:00:00"/>
    <n v="22019000788"/>
    <s v="2019 07 1621 634"/>
    <n v="94.37"/>
    <x v="337"/>
    <x v="1406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7181"/>
    <s v="ADO"/>
    <d v="2019-03-25T00:00:00"/>
    <n v="22019000788"/>
    <s v="2019 07 1621 634"/>
    <n v="2524.5700000000002"/>
    <x v="185"/>
    <x v="1407"/>
    <s v="250"/>
    <s v="VALLADOLID"/>
    <x v="0"/>
    <s v="PrAbier - Procedimiento Abierto"/>
    <s v="MultiC - MultiCriterio"/>
    <x v="1"/>
    <x v="0"/>
    <s v="6"/>
    <s v="6. Inversiones reales"/>
    <s v="07"/>
    <x v="5"/>
    <s v="1621"/>
    <s v="1621. Servicio de limpieza"/>
    <s v="63"/>
    <s v="634"/>
  </r>
  <r>
    <n v="220190007857"/>
    <s v="ADO"/>
    <d v="2019-03-27T00:00:00"/>
    <n v="22019002550"/>
    <s v="2019 06 2315 625"/>
    <n v="118.77"/>
    <x v="111"/>
    <x v="1408"/>
    <s v="240"/>
    <s v="VALLADOLID"/>
    <x v="1"/>
    <s v="AdDirec - Adjudicación Directa"/>
    <s v="SinC - Sin Criterio"/>
    <x v="0"/>
    <x v="0"/>
    <s v="6"/>
    <s v="6. Inversiones reales"/>
    <s v="06"/>
    <x v="3"/>
    <s v="2315"/>
    <s v="2315. Políticas de Igualdad e infancia"/>
    <s v="62"/>
    <s v="625"/>
  </r>
  <r>
    <n v="220190007894"/>
    <s v="ADO"/>
    <d v="2019-03-27T00:00:00"/>
    <n v="22019002592"/>
    <s v="2019 04 9209 625"/>
    <n v="565.52"/>
    <x v="539"/>
    <x v="1398"/>
    <s v="240"/>
    <s v="VALLADOLID"/>
    <x v="1"/>
    <s v="AdDirec - Adjudicación Directa"/>
    <s v="SinC - Sin Criterio"/>
    <x v="0"/>
    <x v="0"/>
    <s v="6"/>
    <s v="6. Inversiones reales"/>
    <s v="04"/>
    <x v="8"/>
    <s v="9209"/>
    <s v="9209. Dirección del area de hacienda y función pública"/>
    <s v="62"/>
    <s v="625"/>
  </r>
  <r>
    <n v="220190008006"/>
    <s v="ADO"/>
    <d v="2019-03-27T00:00:00"/>
    <n v="22019002762"/>
    <s v="2019 08 1321 625"/>
    <n v="1307.99"/>
    <x v="294"/>
    <x v="1409"/>
    <s v="240"/>
    <s v="VALLADOLID"/>
    <x v="1"/>
    <s v="AdDirec - Adjudicación Directa"/>
    <s v="SinC - Sin Criterio"/>
    <x v="0"/>
    <x v="0"/>
    <s v="6"/>
    <s v="6. Inversiones reales"/>
    <s v="08"/>
    <x v="7"/>
    <s v="1321"/>
    <s v="1321. Policía municipal"/>
    <s v="62"/>
    <s v="625"/>
  </r>
  <r>
    <n v="220190001593"/>
    <s v="ADO"/>
    <d v="2019-02-13T00:00:00"/>
    <n v="22019001712"/>
    <s v="2019 08 1321 16200"/>
    <n v="612"/>
    <x v="541"/>
    <x v="1410"/>
    <s v="240"/>
    <s v="VALLADOLID"/>
    <x v="0"/>
    <s v="AdDirec - Adjudicación Directa"/>
    <s v="SinC - Sin Criterio"/>
    <x v="0"/>
    <x v="0"/>
    <s v="1"/>
    <s v="1. Gastos de personal"/>
    <s v="08"/>
    <x v="7"/>
    <s v="1321"/>
    <s v="1321. Policía municipal"/>
    <s v="16"/>
    <s v="16200"/>
  </r>
  <r>
    <n v="220190002718"/>
    <s v="ADO"/>
    <d v="2019-02-22T00:00:00"/>
    <n v="22019001976"/>
    <s v="2019 04 9202 16204"/>
    <n v="300"/>
    <x v="542"/>
    <x v="1411"/>
    <s v="240"/>
    <s v="VALLADOLID"/>
    <x v="0"/>
    <s v="AdDirec - Adjudicación Directa"/>
    <s v="SinC - Sin Criterio"/>
    <x v="0"/>
    <x v="0"/>
    <s v="1"/>
    <s v="1. Gastos de personal"/>
    <s v="04"/>
    <x v="8"/>
    <s v="9202"/>
    <s v="9202. Gestión de recursos humanos"/>
    <s v="16"/>
    <s v="16204"/>
  </r>
  <r>
    <n v="220190002719"/>
    <s v="ADO"/>
    <d v="2019-02-22T00:00:00"/>
    <n v="22019001977"/>
    <s v="2019 04 9202 16204"/>
    <n v="600"/>
    <x v="543"/>
    <x v="1412"/>
    <s v="240"/>
    <s v="VALLADOLID"/>
    <x v="0"/>
    <s v="AdDirec - Adjudicación Directa"/>
    <s v="SinC - Sin Criterio"/>
    <x v="0"/>
    <x v="0"/>
    <s v="1"/>
    <s v="1. Gastos de personal"/>
    <s v="04"/>
    <x v="8"/>
    <s v="9202"/>
    <s v="9202. Gestión de recursos humanos"/>
    <s v="16"/>
    <s v="16204"/>
  </r>
  <r>
    <n v="220190004806"/>
    <s v="ADO"/>
    <d v="2019-03-07T00:00:00"/>
    <n v="22019002155"/>
    <s v="2019 04 9202 16204"/>
    <n v="60"/>
    <x v="543"/>
    <x v="1413"/>
    <s v="240"/>
    <s v="VALLADOLID"/>
    <x v="0"/>
    <s v="AdDirec - Adjudicación Directa"/>
    <s v="SinC - Sin Criterio"/>
    <x v="0"/>
    <x v="0"/>
    <s v="1"/>
    <s v="1. Gastos de personal"/>
    <s v="04"/>
    <x v="8"/>
    <s v="9202"/>
    <s v="9202. Gestión de recursos humanos"/>
    <s v="16"/>
    <s v="162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K9" firstHeaderRow="1" firstDataRow="2" firstDataCol="1" rowPageCount="1" colPageCount="1"/>
  <pivotFields count="23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1"/>
        <item x="0"/>
        <item x="2"/>
        <item x="3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Col" showAll="0">
      <items count="10">
        <item x="2"/>
        <item x="0"/>
        <item x="6"/>
        <item x="8"/>
        <item x="3"/>
        <item x="5"/>
        <item x="7"/>
        <item x="4"/>
        <item x="1"/>
        <item t="default"/>
      </items>
    </pivotField>
    <pivotField showAll="0"/>
    <pivotField showAll="0"/>
    <pivotField showAll="0"/>
    <pivotField showAll="0"/>
  </pivotFields>
  <rowFields count="1">
    <field x="13"/>
  </rowFields>
  <rowItems count="5">
    <i>
      <x/>
    </i>
    <i>
      <x v="1"/>
    </i>
    <i>
      <x v="2"/>
    </i>
    <i>
      <x v="3"/>
    </i>
    <i t="grand">
      <x/>
    </i>
  </rowItems>
  <colFields count="1">
    <field x="18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1">
    <pageField fld="14" hier="-1"/>
  </pageFields>
  <dataFields count="1">
    <dataField name="Suma de Importe" fld="5" baseField="14" baseItem="0" numFmtId="4"/>
  </dataFields>
  <formats count="48">
    <format dxfId="5970">
      <pivotArea type="all" dataOnly="0" outline="0" fieldPosition="0"/>
    </format>
    <format dxfId="5969">
      <pivotArea outline="0" collapsedLevelsAreSubtotals="1" fieldPosition="0"/>
    </format>
    <format dxfId="5968">
      <pivotArea type="origin" dataOnly="0" labelOnly="1" outline="0" fieldPosition="0"/>
    </format>
    <format dxfId="5967">
      <pivotArea field="18" type="button" dataOnly="0" labelOnly="1" outline="0" axis="axisCol" fieldPosition="0"/>
    </format>
    <format dxfId="5966">
      <pivotArea type="topRight" dataOnly="0" labelOnly="1" outline="0" fieldPosition="0"/>
    </format>
    <format dxfId="5965">
      <pivotArea field="13" type="button" dataOnly="0" labelOnly="1" outline="0" axis="axisRow" fieldPosition="0"/>
    </format>
    <format dxfId="5964">
      <pivotArea dataOnly="0" labelOnly="1" fieldPosition="0">
        <references count="1">
          <reference field="13" count="0"/>
        </references>
      </pivotArea>
    </format>
    <format dxfId="5963">
      <pivotArea dataOnly="0" labelOnly="1" grandRow="1" outline="0" fieldPosition="0"/>
    </format>
    <format dxfId="5962">
      <pivotArea dataOnly="0" labelOnly="1" fieldPosition="0">
        <references count="1">
          <reference field="18" count="0"/>
        </references>
      </pivotArea>
    </format>
    <format dxfId="5961">
      <pivotArea dataOnly="0" labelOnly="1" grandCol="1" outline="0" fieldPosition="0"/>
    </format>
    <format dxfId="5960">
      <pivotArea type="all" dataOnly="0" outline="0" fieldPosition="0"/>
    </format>
    <format dxfId="5959">
      <pivotArea outline="0" collapsedLevelsAreSubtotals="1" fieldPosition="0"/>
    </format>
    <format dxfId="5958">
      <pivotArea type="origin" dataOnly="0" labelOnly="1" outline="0" fieldPosition="0"/>
    </format>
    <format dxfId="5957">
      <pivotArea field="18" type="button" dataOnly="0" labelOnly="1" outline="0" axis="axisCol" fieldPosition="0"/>
    </format>
    <format dxfId="5956">
      <pivotArea type="topRight" dataOnly="0" labelOnly="1" outline="0" fieldPosition="0"/>
    </format>
    <format dxfId="5955">
      <pivotArea field="13" type="button" dataOnly="0" labelOnly="1" outline="0" axis="axisRow" fieldPosition="0"/>
    </format>
    <format dxfId="5954">
      <pivotArea dataOnly="0" labelOnly="1" fieldPosition="0">
        <references count="1">
          <reference field="13" count="0"/>
        </references>
      </pivotArea>
    </format>
    <format dxfId="5953">
      <pivotArea dataOnly="0" labelOnly="1" grandRow="1" outline="0" fieldPosition="0"/>
    </format>
    <format dxfId="5952">
      <pivotArea dataOnly="0" labelOnly="1" fieldPosition="0">
        <references count="1">
          <reference field="18" count="0"/>
        </references>
      </pivotArea>
    </format>
    <format dxfId="5951">
      <pivotArea dataOnly="0" labelOnly="1" grandCol="1" outline="0" fieldPosition="0"/>
    </format>
    <format dxfId="5950">
      <pivotArea type="all" dataOnly="0" outline="0" fieldPosition="0"/>
    </format>
    <format dxfId="5949">
      <pivotArea outline="0" collapsedLevelsAreSubtotals="1" fieldPosition="0"/>
    </format>
    <format dxfId="5948">
      <pivotArea type="origin" dataOnly="0" labelOnly="1" outline="0" fieldPosition="0"/>
    </format>
    <format dxfId="5947">
      <pivotArea field="18" type="button" dataOnly="0" labelOnly="1" outline="0" axis="axisCol" fieldPosition="0"/>
    </format>
    <format dxfId="5946">
      <pivotArea type="topRight" dataOnly="0" labelOnly="1" outline="0" fieldPosition="0"/>
    </format>
    <format dxfId="5945">
      <pivotArea field="13" type="button" dataOnly="0" labelOnly="1" outline="0" axis="axisRow" fieldPosition="0"/>
    </format>
    <format dxfId="5944">
      <pivotArea dataOnly="0" labelOnly="1" fieldPosition="0">
        <references count="1">
          <reference field="13" count="0"/>
        </references>
      </pivotArea>
    </format>
    <format dxfId="5943">
      <pivotArea dataOnly="0" labelOnly="1" grandRow="1" outline="0" fieldPosition="0"/>
    </format>
    <format dxfId="5942">
      <pivotArea dataOnly="0" labelOnly="1" fieldPosition="0">
        <references count="1">
          <reference field="18" count="0"/>
        </references>
      </pivotArea>
    </format>
    <format dxfId="5941">
      <pivotArea dataOnly="0" labelOnly="1" grandCol="1" outline="0" fieldPosition="0"/>
    </format>
    <format dxfId="5940">
      <pivotArea type="all" dataOnly="0" outline="0" fieldPosition="0"/>
    </format>
    <format dxfId="5939">
      <pivotArea outline="0" collapsedLevelsAreSubtotals="1" fieldPosition="0"/>
    </format>
    <format dxfId="5938">
      <pivotArea type="origin" dataOnly="0" labelOnly="1" outline="0" fieldPosition="0"/>
    </format>
    <format dxfId="5937">
      <pivotArea field="18" type="button" dataOnly="0" labelOnly="1" outline="0" axis="axisCol" fieldPosition="0"/>
    </format>
    <format dxfId="5936">
      <pivotArea type="topRight" dataOnly="0" labelOnly="1" outline="0" fieldPosition="0"/>
    </format>
    <format dxfId="5935">
      <pivotArea field="13" type="button" dataOnly="0" labelOnly="1" outline="0" axis="axisRow" fieldPosition="0"/>
    </format>
    <format dxfId="5934">
      <pivotArea dataOnly="0" labelOnly="1" fieldPosition="0">
        <references count="1">
          <reference field="13" count="0"/>
        </references>
      </pivotArea>
    </format>
    <format dxfId="5933">
      <pivotArea dataOnly="0" labelOnly="1" grandRow="1" outline="0" fieldPosition="0"/>
    </format>
    <format dxfId="5932">
      <pivotArea dataOnly="0" labelOnly="1" fieldPosition="0">
        <references count="1">
          <reference field="18" count="0"/>
        </references>
      </pivotArea>
    </format>
    <format dxfId="5931">
      <pivotArea dataOnly="0" labelOnly="1" grandCol="1" outline="0" fieldPosition="0"/>
    </format>
    <format dxfId="5930">
      <pivotArea outline="0" collapsedLevelsAreSubtotals="1" fieldPosition="0"/>
    </format>
    <format dxfId="5929">
      <pivotArea dataOnly="0" labelOnly="1" fieldPosition="0">
        <references count="1">
          <reference field="13" count="0"/>
        </references>
      </pivotArea>
    </format>
    <format dxfId="5928">
      <pivotArea dataOnly="0" labelOnly="1" grandRow="1" outline="0" fieldPosition="0"/>
    </format>
    <format dxfId="5927">
      <pivotArea dataOnly="0" labelOnly="1" fieldPosition="0">
        <references count="1">
          <reference field="18" count="0"/>
        </references>
      </pivotArea>
    </format>
    <format dxfId="5926">
      <pivotArea dataOnly="0" labelOnly="1" grandCol="1" outline="0" fieldPosition="0"/>
    </format>
    <format dxfId="5925">
      <pivotArea field="13" type="button" dataOnly="0" labelOnly="1" outline="0" axis="axisRow" fieldPosition="0"/>
    </format>
    <format dxfId="5924">
      <pivotArea dataOnly="0" labelOnly="1" fieldPosition="0">
        <references count="1">
          <reference field="18" count="0"/>
        </references>
      </pivotArea>
    </format>
    <format dxfId="592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5:K996" firstHeaderRow="1" firstDataRow="2" firstDataCol="1" rowPageCount="3" colPageCount="1"/>
  <pivotFields count="23">
    <pivotField numFmtId="1" showAll="0"/>
    <pivotField showAll="0"/>
    <pivotField numFmtId="14" showAll="0"/>
    <pivotField showAll="0"/>
    <pivotField showAll="0"/>
    <pivotField dataField="1" numFmtId="4" showAll="0"/>
    <pivotField axis="axisRow" showAll="0">
      <items count="546">
        <item x="300"/>
        <item x="215"/>
        <item x="13"/>
        <item x="301"/>
        <item x="90"/>
        <item x="302"/>
        <item x="303"/>
        <item x="76"/>
        <item x="304"/>
        <item x="29"/>
        <item x="305"/>
        <item x="34"/>
        <item x="165"/>
        <item x="106"/>
        <item x="222"/>
        <item x="207"/>
        <item x="119"/>
        <item x="307"/>
        <item x="308"/>
        <item x="178"/>
        <item x="143"/>
        <item x="145"/>
        <item x="71"/>
        <item x="306"/>
        <item x="309"/>
        <item x="223"/>
        <item x="173"/>
        <item x="213"/>
        <item x="69"/>
        <item x="310"/>
        <item x="311"/>
        <item x="317"/>
        <item x="80"/>
        <item x="75"/>
        <item x="312"/>
        <item x="258"/>
        <item x="313"/>
        <item x="314"/>
        <item x="315"/>
        <item x="316"/>
        <item x="32"/>
        <item x="318"/>
        <item x="247"/>
        <item x="319"/>
        <item x="180"/>
        <item x="320"/>
        <item x="190"/>
        <item x="324"/>
        <item x="239"/>
        <item x="216"/>
        <item x="217"/>
        <item x="272"/>
        <item x="218"/>
        <item x="219"/>
        <item x="325"/>
        <item x="326"/>
        <item x="202"/>
        <item x="198"/>
        <item x="238"/>
        <item x="327"/>
        <item x="21"/>
        <item x="328"/>
        <item x="329"/>
        <item x="330"/>
        <item x="244"/>
        <item x="257"/>
        <item x="537"/>
        <item x="234"/>
        <item x="78"/>
        <item x="331"/>
        <item x="97"/>
        <item x="114"/>
        <item x="321"/>
        <item x="332"/>
        <item x="333"/>
        <item x="540"/>
        <item x="334"/>
        <item x="322"/>
        <item x="100"/>
        <item x="539"/>
        <item x="154"/>
        <item x="47"/>
        <item x="141"/>
        <item x="278"/>
        <item x="57"/>
        <item x="120"/>
        <item x="335"/>
        <item x="336"/>
        <item x="10"/>
        <item x="4"/>
        <item x="86"/>
        <item x="130"/>
        <item x="337"/>
        <item x="323"/>
        <item x="340"/>
        <item x="338"/>
        <item x="341"/>
        <item x="339"/>
        <item x="263"/>
        <item x="18"/>
        <item x="538"/>
        <item x="351"/>
        <item x="135"/>
        <item x="77"/>
        <item x="42"/>
        <item x="288"/>
        <item x="185"/>
        <item x="342"/>
        <item x="290"/>
        <item x="249"/>
        <item x="343"/>
        <item x="344"/>
        <item x="199"/>
        <item x="346"/>
        <item x="347"/>
        <item x="348"/>
        <item x="176"/>
        <item x="275"/>
        <item x="355"/>
        <item x="349"/>
        <item x="269"/>
        <item x="184"/>
        <item x="350"/>
        <item x="354"/>
        <item x="542"/>
        <item x="58"/>
        <item x="9"/>
        <item x="352"/>
        <item x="208"/>
        <item x="175"/>
        <item x="359"/>
        <item x="360"/>
        <item x="353"/>
        <item x="148"/>
        <item x="87"/>
        <item x="171"/>
        <item x="356"/>
        <item x="361"/>
        <item x="362"/>
        <item x="129"/>
        <item x="121"/>
        <item x="357"/>
        <item x="363"/>
        <item x="364"/>
        <item x="45"/>
        <item x="203"/>
        <item x="358"/>
        <item x="365"/>
        <item x="89"/>
        <item x="296"/>
        <item x="283"/>
        <item x="164"/>
        <item x="209"/>
        <item x="214"/>
        <item x="232"/>
        <item x="293"/>
        <item x="366"/>
        <item x="260"/>
        <item x="179"/>
        <item x="367"/>
        <item x="188"/>
        <item x="186"/>
        <item x="372"/>
        <item x="22"/>
        <item x="368"/>
        <item x="98"/>
        <item x="115"/>
        <item x="369"/>
        <item x="172"/>
        <item x="84"/>
        <item x="370"/>
        <item x="286"/>
        <item x="371"/>
        <item x="252"/>
        <item x="373"/>
        <item x="375"/>
        <item x="227"/>
        <item x="226"/>
        <item x="225"/>
        <item x="270"/>
        <item x="374"/>
        <item x="251"/>
        <item x="183"/>
        <item x="377"/>
        <item x="151"/>
        <item x="17"/>
        <item x="39"/>
        <item x="81"/>
        <item x="264"/>
        <item x="379"/>
        <item x="250"/>
        <item x="92"/>
        <item x="376"/>
        <item x="380"/>
        <item x="193"/>
        <item x="210"/>
        <item x="381"/>
        <item m="1" x="544"/>
        <item x="134"/>
        <item x="382"/>
        <item x="383"/>
        <item x="104"/>
        <item x="378"/>
        <item x="19"/>
        <item x="93"/>
        <item x="384"/>
        <item x="72"/>
        <item x="385"/>
        <item x="267"/>
        <item x="169"/>
        <item x="386"/>
        <item x="73"/>
        <item x="387"/>
        <item x="388"/>
        <item x="273"/>
        <item x="488"/>
        <item x="14"/>
        <item x="204"/>
        <item x="389"/>
        <item x="60"/>
        <item x="94"/>
        <item x="390"/>
        <item x="391"/>
        <item x="54"/>
        <item x="111"/>
        <item x="6"/>
        <item x="28"/>
        <item x="15"/>
        <item x="229"/>
        <item x="279"/>
        <item x="393"/>
        <item x="99"/>
        <item x="397"/>
        <item x="117"/>
        <item x="398"/>
        <item x="253"/>
        <item x="399"/>
        <item x="400"/>
        <item x="254"/>
        <item x="401"/>
        <item x="345"/>
        <item x="156"/>
        <item x="88"/>
        <item x="543"/>
        <item x="287"/>
        <item x="195"/>
        <item x="118"/>
        <item x="155"/>
        <item x="402"/>
        <item x="392"/>
        <item x="394"/>
        <item x="403"/>
        <item x="110"/>
        <item x="404"/>
        <item x="405"/>
        <item x="406"/>
        <item x="83"/>
        <item x="407"/>
        <item x="166"/>
        <item x="161"/>
        <item x="163"/>
        <item x="136"/>
        <item x="408"/>
        <item x="299"/>
        <item x="409"/>
        <item x="3"/>
        <item x="411"/>
        <item x="221"/>
        <item x="412"/>
        <item x="182"/>
        <item x="413"/>
        <item x="395"/>
        <item x="414"/>
        <item x="187"/>
        <item x="125"/>
        <item x="168"/>
        <item x="233"/>
        <item x="170"/>
        <item x="212"/>
        <item x="37"/>
        <item x="274"/>
        <item x="147"/>
        <item x="415"/>
        <item x="416"/>
        <item x="122"/>
        <item x="417"/>
        <item x="396"/>
        <item x="271"/>
        <item x="262"/>
        <item x="418"/>
        <item x="220"/>
        <item x="96"/>
        <item x="419"/>
        <item x="420"/>
        <item x="421"/>
        <item x="158"/>
        <item x="423"/>
        <item x="424"/>
        <item x="50"/>
        <item x="259"/>
        <item x="425"/>
        <item x="422"/>
        <item x="281"/>
        <item x="240"/>
        <item x="410"/>
        <item x="59"/>
        <item x="427"/>
        <item x="428"/>
        <item x="426"/>
        <item x="27"/>
        <item x="201"/>
        <item x="429"/>
        <item x="109"/>
        <item x="432"/>
        <item x="433"/>
        <item x="434"/>
        <item x="174"/>
        <item x="435"/>
        <item x="128"/>
        <item x="35"/>
        <item x="65"/>
        <item x="26"/>
        <item x="436"/>
        <item x="292"/>
        <item x="79"/>
        <item x="437"/>
        <item x="277"/>
        <item x="55"/>
        <item x="235"/>
        <item x="438"/>
        <item x="61"/>
        <item x="439"/>
        <item x="430"/>
        <item x="282"/>
        <item x="62"/>
        <item x="446"/>
        <item x="211"/>
        <item x="12"/>
        <item x="56"/>
        <item x="48"/>
        <item x="448"/>
        <item x="153"/>
        <item x="449"/>
        <item x="440"/>
        <item x="450"/>
        <item x="452"/>
        <item x="268"/>
        <item x="157"/>
        <item x="7"/>
        <item x="453"/>
        <item x="454"/>
        <item x="205"/>
        <item x="177"/>
        <item x="116"/>
        <item x="455"/>
        <item x="49"/>
        <item x="31"/>
        <item x="67"/>
        <item x="456"/>
        <item x="126"/>
        <item x="68"/>
        <item x="457"/>
        <item x="458"/>
        <item x="289"/>
        <item x="459"/>
        <item x="460"/>
        <item x="461"/>
        <item x="85"/>
        <item x="462"/>
        <item x="463"/>
        <item x="464"/>
        <item x="152"/>
        <item x="242"/>
        <item x="103"/>
        <item x="107"/>
        <item x="255"/>
        <item x="441"/>
        <item x="181"/>
        <item x="0"/>
        <item x="465"/>
        <item x="466"/>
        <item x="294"/>
        <item x="469"/>
        <item x="51"/>
        <item x="470"/>
        <item x="442"/>
        <item x="471"/>
        <item x="443"/>
        <item x="473"/>
        <item x="475"/>
        <item x="431"/>
        <item x="241"/>
        <item x="30"/>
        <item x="191"/>
        <item x="476"/>
        <item x="444"/>
        <item x="189"/>
        <item x="477"/>
        <item x="256"/>
        <item x="479"/>
        <item x="482"/>
        <item x="228"/>
        <item x="483"/>
        <item x="484"/>
        <item x="445"/>
        <item x="11"/>
        <item x="297"/>
        <item x="485"/>
        <item x="142"/>
        <item x="44"/>
        <item x="486"/>
        <item x="150"/>
        <item x="36"/>
        <item x="33"/>
        <item x="124"/>
        <item x="20"/>
        <item x="237"/>
        <item x="487"/>
        <item x="46"/>
        <item x="276"/>
        <item x="447"/>
        <item x="489"/>
        <item x="105"/>
        <item x="131"/>
        <item x="197"/>
        <item x="231"/>
        <item x="52"/>
        <item x="261"/>
        <item x="490"/>
        <item x="194"/>
        <item x="91"/>
        <item x="451"/>
        <item x="236"/>
        <item x="467"/>
        <item x="95"/>
        <item x="196"/>
        <item x="8"/>
        <item x="468"/>
        <item x="123"/>
        <item x="491"/>
        <item x="248"/>
        <item x="280"/>
        <item x="472"/>
        <item x="159"/>
        <item x="25"/>
        <item x="492"/>
        <item x="474"/>
        <item x="295"/>
        <item x="493"/>
        <item x="284"/>
        <item x="494"/>
        <item x="495"/>
        <item x="496"/>
        <item x="265"/>
        <item x="497"/>
        <item x="82"/>
        <item x="1"/>
        <item x="24"/>
        <item x="101"/>
        <item x="192"/>
        <item x="478"/>
        <item x="498"/>
        <item x="133"/>
        <item x="64"/>
        <item x="499"/>
        <item x="500"/>
        <item x="501"/>
        <item x="160"/>
        <item x="504"/>
        <item x="291"/>
        <item x="480"/>
        <item x="505"/>
        <item x="139"/>
        <item x="481"/>
        <item x="127"/>
        <item x="507"/>
        <item x="508"/>
        <item x="112"/>
        <item x="509"/>
        <item x="510"/>
        <item x="2"/>
        <item x="502"/>
        <item x="5"/>
        <item x="503"/>
        <item x="108"/>
        <item x="70"/>
        <item x="74"/>
        <item x="511"/>
        <item x="506"/>
        <item x="512"/>
        <item x="513"/>
        <item x="266"/>
        <item x="298"/>
        <item x="514"/>
        <item x="224"/>
        <item x="536"/>
        <item x="516"/>
        <item x="243"/>
        <item x="517"/>
        <item x="23"/>
        <item x="149"/>
        <item x="137"/>
        <item x="113"/>
        <item x="519"/>
        <item x="515"/>
        <item x="521"/>
        <item x="522"/>
        <item x="245"/>
        <item x="285"/>
        <item x="200"/>
        <item x="520"/>
        <item x="526"/>
        <item x="41"/>
        <item x="523"/>
        <item x="132"/>
        <item x="146"/>
        <item x="524"/>
        <item x="525"/>
        <item x="527"/>
        <item x="528"/>
        <item x="53"/>
        <item x="138"/>
        <item x="529"/>
        <item x="530"/>
        <item x="518"/>
        <item x="531"/>
        <item x="532"/>
        <item x="533"/>
        <item x="534"/>
        <item x="144"/>
        <item x="535"/>
        <item x="40"/>
        <item x="66"/>
        <item x="16"/>
        <item x="246"/>
        <item x="162"/>
        <item x="102"/>
        <item x="541"/>
        <item x="167"/>
        <item x="140"/>
        <item x="43"/>
        <item x="63"/>
        <item x="38"/>
        <item x="206"/>
        <item x="230"/>
        <item t="default"/>
      </items>
    </pivotField>
    <pivotField axis="axisRow" showAll="0">
      <items count="1416">
        <item x="686"/>
        <item x="621"/>
        <item x="244"/>
        <item x="243"/>
        <item x="738"/>
        <item x="98"/>
        <item x="111"/>
        <item x="434"/>
        <item x="255"/>
        <item x="105"/>
        <item x="238"/>
        <item x="476"/>
        <item x="530"/>
        <item x="426"/>
        <item x="440"/>
        <item x="558"/>
        <item x="172"/>
        <item x="1219"/>
        <item x="1174"/>
        <item x="1277"/>
        <item x="978"/>
        <item x="1158"/>
        <item x="901"/>
        <item x="351"/>
        <item x="74"/>
        <item x="674"/>
        <item x="890"/>
        <item x="1155"/>
        <item x="47"/>
        <item x="335"/>
        <item x="889"/>
        <item x="1151"/>
        <item x="82"/>
        <item x="95"/>
        <item x="156"/>
        <item x="407"/>
        <item x="331"/>
        <item x="524"/>
        <item x="44"/>
        <item x="43"/>
        <item x="980"/>
        <item x="977"/>
        <item x="239"/>
        <item x="664"/>
        <item x="123"/>
        <item x="122"/>
        <item x="12"/>
        <item x="1008"/>
        <item x="749"/>
        <item x="750"/>
        <item x="376"/>
        <item x="436"/>
        <item x="390"/>
        <item x="147"/>
        <item x="742"/>
        <item x="387"/>
        <item x="597"/>
        <item x="753"/>
        <item x="799"/>
        <item x="1178"/>
        <item x="1187"/>
        <item x="1060"/>
        <item x="795"/>
        <item x="797"/>
        <item x="955"/>
        <item x="1012"/>
        <item x="760"/>
        <item x="1194"/>
        <item x="1190"/>
        <item x="1188"/>
        <item x="1063"/>
        <item x="1065"/>
        <item x="1320"/>
        <item x="1221"/>
        <item x="498"/>
        <item x="1381"/>
        <item x="1382"/>
        <item x="1392"/>
        <item x="545"/>
        <item x="554"/>
        <item x="735"/>
        <item x="704"/>
        <item x="518"/>
        <item x="460"/>
        <item x="516"/>
        <item x="737"/>
        <item x="740"/>
        <item x="585"/>
        <item x="637"/>
        <item x="606"/>
        <item x="490"/>
        <item x="411"/>
        <item x="347"/>
        <item x="711"/>
        <item x="346"/>
        <item x="1379"/>
        <item x="359"/>
        <item x="601"/>
        <item x="383"/>
        <item x="500"/>
        <item x="454"/>
        <item x="403"/>
        <item x="459"/>
        <item x="570"/>
        <item x="432"/>
        <item x="640"/>
        <item x="397"/>
        <item x="587"/>
        <item x="595"/>
        <item x="472"/>
        <item x="697"/>
        <item x="696"/>
        <item x="691"/>
        <item x="694"/>
        <item x="695"/>
        <item x="692"/>
        <item x="693"/>
        <item x="485"/>
        <item x="698"/>
        <item x="616"/>
        <item x="582"/>
        <item x="574"/>
        <item x="707"/>
        <item x="348"/>
        <item x="722"/>
        <item x="521"/>
        <item x="564"/>
        <item x="673"/>
        <item x="488"/>
        <item x="467"/>
        <item x="429"/>
        <item x="543"/>
        <item x="661"/>
        <item x="535"/>
        <item x="342"/>
        <item x="268"/>
        <item x="590"/>
        <item x="453"/>
        <item x="339"/>
        <item x="400"/>
        <item x="481"/>
        <item x="345"/>
        <item x="350"/>
        <item x="628"/>
        <item x="373"/>
        <item x="680"/>
        <item x="356"/>
        <item x="287"/>
        <item x="511"/>
        <item x="657"/>
        <item x="591"/>
        <item x="409"/>
        <item x="660"/>
        <item x="546"/>
        <item x="679"/>
        <item x="709"/>
        <item x="677"/>
        <item x="197"/>
        <item x="360"/>
        <item x="357"/>
        <item x="479"/>
        <item x="321"/>
        <item x="716"/>
        <item x="509"/>
        <item x="569"/>
        <item x="362"/>
        <item x="629"/>
        <item x="633"/>
        <item x="598"/>
        <item x="743"/>
        <item x="630"/>
        <item x="724"/>
        <item x="404"/>
        <item x="593"/>
        <item x="705"/>
        <item x="592"/>
        <item x="324"/>
        <item x="575"/>
        <item x="378"/>
        <item x="341"/>
        <item x="533"/>
        <item x="1396"/>
        <item x="741"/>
        <item x="715"/>
        <item x="412"/>
        <item x="425"/>
        <item x="424"/>
        <item x="1376"/>
        <item x="1374"/>
        <item x="318"/>
        <item x="286"/>
        <item x="319"/>
        <item x="522"/>
        <item x="462"/>
        <item x="549"/>
        <item x="540"/>
        <item x="414"/>
        <item x="430"/>
        <item x="296"/>
        <item x="688"/>
        <item x="442"/>
        <item x="620"/>
        <item x="315"/>
        <item x="366"/>
        <item x="455"/>
        <item x="1373"/>
        <item x="377"/>
        <item x="1387"/>
        <item x="1378"/>
        <item x="1391"/>
        <item x="1407"/>
        <item x="1393"/>
        <item x="1371"/>
        <item x="815"/>
        <item x="1403"/>
        <item x="1385"/>
        <item x="1405"/>
        <item x="594"/>
        <item x="1394"/>
        <item x="1404"/>
        <item x="1386"/>
        <item x="1383"/>
        <item x="567"/>
        <item x="671"/>
        <item x="398"/>
        <item x="1400"/>
        <item x="1395"/>
        <item x="1402"/>
        <item x="1375"/>
        <item x="288"/>
        <item x="290"/>
        <item x="1389"/>
        <item x="295"/>
        <item x="328"/>
        <item x="302"/>
        <item x="291"/>
        <item x="1388"/>
        <item x="1399"/>
        <item x="1372"/>
        <item x="1390"/>
        <item x="1384"/>
        <item x="1380"/>
        <item x="1406"/>
        <item x="363"/>
        <item x="1401"/>
        <item x="502"/>
        <item x="643"/>
        <item x="725"/>
        <item x="541"/>
        <item x="678"/>
        <item x="658"/>
        <item x="612"/>
        <item x="343"/>
        <item x="353"/>
        <item x="355"/>
        <item x="551"/>
        <item x="361"/>
        <item x="445"/>
        <item x="427"/>
        <item x="515"/>
        <item x="284"/>
        <item x="668"/>
        <item x="491"/>
        <item x="586"/>
        <item x="344"/>
        <item x="399"/>
        <item x="497"/>
        <item x="385"/>
        <item x="317"/>
        <item x="1241"/>
        <item x="370"/>
        <item x="1377"/>
        <item x="299"/>
        <item x="314"/>
        <item x="416"/>
        <item x="141"/>
        <item x="67"/>
        <item x="68"/>
        <item x="69"/>
        <item x="1336"/>
        <item x="1171"/>
        <item x="941"/>
        <item x="1043"/>
        <item x="1268"/>
        <item x="775"/>
        <item x="1293"/>
        <item x="1355"/>
        <item x="1170"/>
        <item x="1256"/>
        <item x="1317"/>
        <item x="774"/>
        <item x="1238"/>
        <item x="944"/>
        <item x="1197"/>
        <item x="1294"/>
        <item x="1007"/>
        <item x="1042"/>
        <item x="1191"/>
        <item x="939"/>
        <item x="967"/>
        <item x="1180"/>
        <item x="1031"/>
        <item x="920"/>
        <item x="1148"/>
        <item x="1398"/>
        <item x="1397"/>
        <item x="1362"/>
        <item x="965"/>
        <item x="1363"/>
        <item x="1364"/>
        <item x="1269"/>
        <item x="1366"/>
        <item x="1332"/>
        <item x="1365"/>
        <item x="1350"/>
        <item x="1045"/>
        <item x="1333"/>
        <item x="577"/>
        <item x="86"/>
        <item x="134"/>
        <item x="932"/>
        <item x="115"/>
        <item x="825"/>
        <item x="1305"/>
        <item x="847"/>
        <item x="813"/>
        <item x="786"/>
        <item x="854"/>
        <item x="842"/>
        <item x="855"/>
        <item x="840"/>
        <item x="876"/>
        <item x="873"/>
        <item x="832"/>
        <item x="874"/>
        <item x="1352"/>
        <item x="841"/>
        <item x="162"/>
        <item x="882"/>
        <item x="824"/>
        <item x="253"/>
        <item x="163"/>
        <item x="857"/>
        <item x="846"/>
        <item x="834"/>
        <item x="849"/>
        <item x="833"/>
        <item x="850"/>
        <item x="835"/>
        <item x="863"/>
        <item x="51"/>
        <item x="406"/>
        <item x="352"/>
        <item x="923"/>
        <item x="1339"/>
        <item x="759"/>
        <item x="195"/>
        <item x="999"/>
        <item x="1297"/>
        <item x="327"/>
        <item x="1050"/>
        <item x="392"/>
        <item x="372"/>
        <item x="1367"/>
        <item x="985"/>
        <item x="365"/>
        <item x="745"/>
        <item x="930"/>
        <item x="931"/>
        <item x="174"/>
        <item x="538"/>
        <item x="937"/>
        <item x="503"/>
        <item x="487"/>
        <item x="902"/>
        <item x="1224"/>
        <item x="801"/>
        <item x="1334"/>
        <item x="13"/>
        <item x="1246"/>
        <item x="727"/>
        <item x="649"/>
        <item x="2"/>
        <item x="267"/>
        <item x="126"/>
        <item x="325"/>
        <item x="1370"/>
        <item x="973"/>
        <item x="410"/>
        <item x="194"/>
        <item x="596"/>
        <item x="561"/>
        <item x="221"/>
        <item x="240"/>
        <item x="247"/>
        <item x="220"/>
        <item x="235"/>
        <item x="1165"/>
        <item x="72"/>
        <item x="201"/>
        <item x="477"/>
        <item x="114"/>
        <item x="1056"/>
        <item x="464"/>
        <item x="140"/>
        <item x="581"/>
        <item x="474"/>
        <item x="198"/>
        <item x="1409"/>
        <item x="165"/>
        <item x="118"/>
        <item x="542"/>
        <item x="881"/>
        <item x="717"/>
        <item x="1369"/>
        <item x="734"/>
        <item x="223"/>
        <item x="231"/>
        <item x="225"/>
        <item x="559"/>
        <item x="251"/>
        <item x="391"/>
        <item x="588"/>
        <item x="669"/>
        <item x="653"/>
        <item x="534"/>
        <item x="112"/>
        <item x="306"/>
        <item x="1410"/>
        <item x="638"/>
        <item x="701"/>
        <item x="70"/>
        <item x="262"/>
        <item x="54"/>
        <item x="1215"/>
        <item x="71"/>
        <item x="222"/>
        <item x="584"/>
        <item x="583"/>
        <item x="433"/>
        <item x="1212"/>
        <item x="1173"/>
        <item x="386"/>
        <item x="308"/>
        <item x="934"/>
        <item x="922"/>
        <item x="975"/>
        <item x="1137"/>
        <item x="1326"/>
        <item x="885"/>
        <item x="1315"/>
        <item x="1248"/>
        <item x="1003"/>
        <item x="1096"/>
        <item x="1360"/>
        <item x="943"/>
        <item x="755"/>
        <item x="1025"/>
        <item x="1010"/>
        <item x="823"/>
        <item x="848"/>
        <item x="1210"/>
        <item x="803"/>
        <item x="1323"/>
        <item x="1057"/>
        <item x="883"/>
        <item x="827"/>
        <item x="968"/>
        <item x="747"/>
        <item x="1163"/>
        <item x="1325"/>
        <item x="1312"/>
        <item x="959"/>
        <item x="1351"/>
        <item x="1337"/>
        <item x="756"/>
        <item x="899"/>
        <item x="1321"/>
        <item x="1322"/>
        <item x="1005"/>
        <item x="1237"/>
        <item x="1346"/>
        <item x="818"/>
        <item x="1182"/>
        <item x="1139"/>
        <item x="903"/>
        <item x="784"/>
        <item x="1204"/>
        <item x="993"/>
        <item x="778"/>
        <item x="1247"/>
        <item x="1083"/>
        <item x="798"/>
        <item x="1135"/>
        <item x="1048"/>
        <item x="1047"/>
        <item x="1282"/>
        <item x="983"/>
        <item x="945"/>
        <item x="1251"/>
        <item x="1203"/>
        <item x="1131"/>
        <item x="814"/>
        <item x="1289"/>
        <item x="845"/>
        <item x="831"/>
        <item x="1348"/>
        <item x="1179"/>
        <item x="860"/>
        <item x="819"/>
        <item x="1095"/>
        <item x="1186"/>
        <item x="1229"/>
        <item x="1316"/>
        <item x="974"/>
        <item x="1303"/>
        <item x="953"/>
        <item x="986"/>
        <item x="1253"/>
        <item x="757"/>
        <item x="1147"/>
        <item x="894"/>
        <item x="639"/>
        <item x="550"/>
        <item x="1230"/>
        <item x="1235"/>
        <item x="982"/>
        <item x="884"/>
        <item x="954"/>
        <item x="748"/>
        <item x="805"/>
        <item x="754"/>
        <item x="921"/>
        <item x="1276"/>
        <item x="927"/>
        <item x="1296"/>
        <item x="1144"/>
        <item x="956"/>
        <item x="1281"/>
        <item x="1307"/>
        <item x="1100"/>
        <item x="1004"/>
        <item x="806"/>
        <item x="1068"/>
        <item x="1094"/>
        <item x="1306"/>
        <item x="1244"/>
        <item x="1255"/>
        <item x="862"/>
        <item x="1226"/>
        <item x="1093"/>
        <item x="1102"/>
        <item x="1245"/>
        <item x="1198"/>
        <item x="1136"/>
        <item x="886"/>
        <item x="1140"/>
        <item x="1156"/>
        <item x="948"/>
        <item x="489"/>
        <item x="1112"/>
        <item x="1115"/>
        <item x="59"/>
        <item x="496"/>
        <item x="1119"/>
        <item x="1116"/>
        <item x="382"/>
        <item x="1354"/>
        <item x="1353"/>
        <item x="208"/>
        <item x="144"/>
        <item x="139"/>
        <item x="10"/>
        <item x="9"/>
        <item x="11"/>
        <item x="311"/>
        <item x="334"/>
        <item x="911"/>
        <item x="910"/>
        <item x="248"/>
        <item x="349"/>
        <item x="90"/>
        <item x="323"/>
        <item x="192"/>
        <item x="25"/>
        <item x="528"/>
        <item x="648"/>
        <item x="1291"/>
        <item x="137"/>
        <item x="138"/>
        <item x="450"/>
        <item x="55"/>
        <item x="245"/>
        <item x="441"/>
        <item x="39"/>
        <item x="384"/>
        <item x="463"/>
        <item x="312"/>
        <item x="1240"/>
        <item x="265"/>
        <item x="272"/>
        <item x="1193"/>
        <item x="964"/>
        <item x="672"/>
        <item x="718"/>
        <item x="1208"/>
        <item x="1200"/>
        <item x="34"/>
        <item x="207"/>
        <item x="270"/>
        <item x="269"/>
        <item x="17"/>
        <item x="979"/>
        <item x="1252"/>
        <item x="536"/>
        <item x="624"/>
        <item x="1066"/>
        <item x="1097"/>
        <item x="642"/>
        <item x="310"/>
        <item x="548"/>
        <item x="662"/>
        <item x="182"/>
        <item x="1099"/>
        <item x="452"/>
        <item x="676"/>
        <item x="389"/>
        <item x="571"/>
        <item x="787"/>
        <item x="844"/>
        <item x="843"/>
        <item x="1061"/>
        <item x="1062"/>
        <item x="898"/>
        <item x="900"/>
        <item x="1264"/>
        <item x="1185"/>
        <item x="1265"/>
        <item x="1249"/>
        <item x="1250"/>
        <item x="1266"/>
        <item x="1021"/>
        <item x="1020"/>
        <item x="1022"/>
        <item x="1046"/>
        <item x="1162"/>
        <item x="132"/>
        <item x="690"/>
        <item x="263"/>
        <item x="42"/>
        <item x="184"/>
        <item x="659"/>
        <item x="667"/>
        <item x="605"/>
        <item x="202"/>
        <item x="565"/>
        <item x="655"/>
        <item x="185"/>
        <item x="204"/>
        <item x="200"/>
        <item x="589"/>
        <item x="730"/>
        <item x="191"/>
        <item x="435"/>
        <item x="486"/>
        <item x="5"/>
        <item x="21"/>
        <item x="505"/>
        <item x="83"/>
        <item x="719"/>
        <item x="27"/>
        <item x="76"/>
        <item x="129"/>
        <item x="731"/>
        <item x="183"/>
        <item x="78"/>
        <item x="128"/>
        <item x="130"/>
        <item x="131"/>
        <item x="728"/>
        <item x="652"/>
        <item x="789"/>
        <item x="856"/>
        <item x="790"/>
        <item x="861"/>
        <item x="783"/>
        <item x="851"/>
        <item x="838"/>
        <item x="875"/>
        <item x="388"/>
        <item x="19"/>
        <item x="206"/>
        <item x="1260"/>
        <item x="1259"/>
        <item x="153"/>
        <item x="227"/>
        <item x="157"/>
        <item x="271"/>
        <item x="1053"/>
        <item x="226"/>
        <item x="573"/>
        <item x="280"/>
        <item x="837"/>
        <item x="196"/>
        <item x="437"/>
        <item x="354"/>
        <item x="576"/>
        <item x="145"/>
        <item x="232"/>
        <item x="148"/>
        <item x="203"/>
        <item x="81"/>
        <item x="614"/>
        <item x="210"/>
        <item x="1009"/>
        <item x="752"/>
        <item x="768"/>
        <item x="866"/>
        <item x="1287"/>
        <item x="1258"/>
        <item x="1035"/>
        <item x="1181"/>
        <item x="492"/>
        <item x="684"/>
        <item x="687"/>
        <item x="1295"/>
        <item x="865"/>
        <item x="791"/>
        <item x="218"/>
        <item x="830"/>
        <item x="871"/>
        <item x="190"/>
        <item x="636"/>
        <item x="209"/>
        <item x="28"/>
        <item x="517"/>
        <item x="281"/>
        <item x="282"/>
        <item x="650"/>
        <item x="188"/>
        <item x="1127"/>
        <item x="278"/>
        <item x="1051"/>
        <item x="420"/>
        <item x="135"/>
        <item x="199"/>
        <item x="413"/>
        <item x="65"/>
        <item x="219"/>
        <item x="1177"/>
        <item x="670"/>
        <item x="1319"/>
        <item x="1081"/>
        <item x="1082"/>
        <item x="904"/>
        <item x="1133"/>
        <item x="1129"/>
        <item x="1128"/>
        <item x="1132"/>
        <item x="544"/>
        <item x="257"/>
        <item x="186"/>
        <item x="161"/>
        <item x="320"/>
        <item x="625"/>
        <item x="293"/>
        <item x="423"/>
        <item x="116"/>
        <item x="914"/>
        <item x="1176"/>
        <item x="963"/>
        <item x="976"/>
        <item x="929"/>
        <item x="880"/>
        <item x="879"/>
        <item x="1338"/>
        <item x="972"/>
        <item x="928"/>
        <item x="780"/>
        <item x="1285"/>
        <item x="808"/>
        <item x="61"/>
        <item x="651"/>
        <item x="736"/>
        <item x="645"/>
        <item x="557"/>
        <item x="812"/>
        <item x="952"/>
        <item x="408"/>
        <item x="1138"/>
        <item x="15"/>
        <item x="1310"/>
        <item x="1159"/>
        <item x="1304"/>
        <item x="66"/>
        <item x="1145"/>
        <item x="1284"/>
        <item x="1216"/>
        <item x="779"/>
        <item x="788"/>
        <item x="24"/>
        <item x="807"/>
        <item x="1272"/>
        <item x="0"/>
        <item x="1142"/>
        <item x="800"/>
        <item x="997"/>
        <item x="1000"/>
        <item x="1270"/>
        <item x="79"/>
        <item x="99"/>
        <item x="949"/>
        <item x="1120"/>
        <item x="1122"/>
        <item x="913"/>
        <item x="758"/>
        <item x="443"/>
        <item x="580"/>
        <item x="142"/>
        <item x="617"/>
        <item x="1"/>
        <item x="478"/>
        <item x="602"/>
        <item x="713"/>
        <item x="143"/>
        <item x="708"/>
        <item x="525"/>
        <item x="656"/>
        <item x="556"/>
        <item x="631"/>
        <item x="600"/>
        <item x="56"/>
        <item x="457"/>
        <item x="607"/>
        <item x="562"/>
        <item x="568"/>
        <item x="256"/>
        <item x="555"/>
        <item x="635"/>
        <item x="560"/>
        <item x="166"/>
        <item x="418"/>
        <item x="213"/>
        <item x="446"/>
        <item x="101"/>
        <item x="151"/>
        <item x="970"/>
        <item x="508"/>
        <item x="26"/>
        <item x="647"/>
        <item x="417"/>
        <item x="228"/>
        <item x="217"/>
        <item x="250"/>
        <item x="599"/>
        <item x="285"/>
        <item x="506"/>
        <item x="368"/>
        <item x="367"/>
        <item x="732"/>
        <item x="77"/>
        <item x="682"/>
        <item x="104"/>
        <item x="100"/>
        <item x="493"/>
        <item x="375"/>
        <item x="444"/>
        <item x="394"/>
        <item x="482"/>
        <item x="520"/>
        <item x="254"/>
        <item x="41"/>
        <item x="622"/>
        <item x="572"/>
        <item x="608"/>
        <item x="714"/>
        <item x="289"/>
        <item x="380"/>
        <item x="75"/>
        <item x="1308"/>
        <item x="1309"/>
        <item x="641"/>
        <item x="618"/>
        <item x="1299"/>
        <item x="193"/>
        <item x="615"/>
        <item x="305"/>
        <item x="258"/>
        <item x="729"/>
        <item x="473"/>
        <item x="475"/>
        <item x="919"/>
        <item x="120"/>
        <item x="340"/>
        <item x="1141"/>
        <item x="802"/>
        <item x="809"/>
        <item x="527"/>
        <item x="266"/>
        <item x="499"/>
        <item m="1" x="1414"/>
        <item x="1052"/>
        <item x="461"/>
        <item x="553"/>
        <item x="14"/>
        <item x="80"/>
        <item x="337"/>
        <item x="393"/>
        <item x="124"/>
        <item x="125"/>
        <item x="30"/>
        <item x="31"/>
        <item x="212"/>
        <item x="297"/>
        <item x="507"/>
        <item x="495"/>
        <item x="419"/>
        <item x="421"/>
        <item x="859"/>
        <item x="529"/>
        <item x="171"/>
        <item x="969"/>
        <item x="246"/>
        <item x="298"/>
        <item x="64"/>
        <item x="273"/>
        <item x="1164"/>
        <item x="619"/>
        <item x="623"/>
        <item x="18"/>
        <item x="261"/>
        <item x="173"/>
        <item x="20"/>
        <item x="40"/>
        <item x="675"/>
        <item x="604"/>
        <item x="465"/>
        <item x="338"/>
        <item x="29"/>
        <item x="646"/>
        <item x="35"/>
        <item x="237"/>
        <item x="133"/>
        <item x="689"/>
        <item x="277"/>
        <item x="988"/>
        <item x="987"/>
        <item x="994"/>
        <item x="992"/>
        <item x="494"/>
        <item x="839"/>
        <item x="1207"/>
        <item x="995"/>
        <item x="395"/>
        <item x="1166"/>
        <item x="249"/>
        <item x="821"/>
        <item x="1279"/>
        <item x="817"/>
        <item x="1195"/>
        <item x="816"/>
        <item x="1349"/>
        <item x="1044"/>
        <item x="1041"/>
        <item x="1288"/>
        <item x="933"/>
        <item x="1199"/>
        <item x="1335"/>
        <item x="1054"/>
        <item x="1006"/>
        <item x="1013"/>
        <item x="767"/>
        <item x="1280"/>
        <item x="1262"/>
        <item x="1126"/>
        <item x="1125"/>
        <item x="1202"/>
        <item x="990"/>
        <item x="1257"/>
        <item x="1318"/>
        <item x="794"/>
        <item x="776"/>
        <item x="991"/>
        <item x="1302"/>
        <item x="1301"/>
        <item x="1029"/>
        <item x="996"/>
        <item x="792"/>
        <item x="1101"/>
        <item x="912"/>
        <item x="905"/>
        <item x="1076"/>
        <item x="763"/>
        <item x="762"/>
        <item x="761"/>
        <item x="1078"/>
        <item x="1079"/>
        <item x="1080"/>
        <item x="1077"/>
        <item x="1039"/>
        <item x="1205"/>
        <item x="1113"/>
        <item x="820"/>
        <item x="1071"/>
        <item x="1055"/>
        <item x="1069"/>
        <item x="1070"/>
        <item x="1103"/>
        <item x="1038"/>
        <item x="1107"/>
        <item x="1368"/>
        <item x="1064"/>
        <item x="1085"/>
        <item x="1106"/>
        <item x="1074"/>
        <item x="1040"/>
        <item x="1098"/>
        <item x="1089"/>
        <item x="1075"/>
        <item x="1023"/>
        <item x="1358"/>
        <item x="1273"/>
        <item x="1278"/>
        <item x="935"/>
        <item x="1018"/>
        <item x="1011"/>
        <item x="1019"/>
        <item x="1015"/>
        <item x="1227"/>
        <item x="1356"/>
        <item x="1192"/>
        <item x="962"/>
        <item x="1105"/>
        <item x="947"/>
        <item x="836"/>
        <item x="785"/>
        <item x="1275"/>
        <item x="828"/>
        <item x="1220"/>
        <item x="1002"/>
        <item x="829"/>
        <item x="1091"/>
        <item x="1090"/>
        <item x="1092"/>
        <item x="1109"/>
        <item x="1108"/>
        <item x="1088"/>
        <item x="1017"/>
        <item x="1027"/>
        <item x="1024"/>
        <item x="1114"/>
        <item x="1117"/>
        <item x="1104"/>
        <item x="764"/>
        <item x="1184"/>
        <item x="38"/>
        <item x="957"/>
        <item x="958"/>
        <item x="869"/>
        <item x="858"/>
        <item x="1032"/>
        <item x="916"/>
        <item x="917"/>
        <item x="1172"/>
        <item x="918"/>
        <item x="1033"/>
        <item x="1218"/>
        <item x="852"/>
        <item x="853"/>
        <item x="868"/>
        <item x="1340"/>
        <item x="1341"/>
        <item x="1343"/>
        <item x="908"/>
        <item x="909"/>
        <item x="870"/>
        <item x="230"/>
        <item x="501"/>
        <item x="374"/>
        <item x="180"/>
        <item x="1175"/>
        <item x="634"/>
        <item x="1084"/>
        <item x="448"/>
        <item x="733"/>
        <item x="428"/>
        <item x="252"/>
        <item x="504"/>
        <item x="1311"/>
        <item x="402"/>
        <item x="751"/>
        <item x="878"/>
        <item x="301"/>
        <item x="663"/>
        <item x="307"/>
        <item x="469"/>
        <item x="379"/>
        <item x="36"/>
        <item x="179"/>
        <item x="154"/>
        <item x="177"/>
        <item x="466"/>
        <item x="514"/>
        <item x="279"/>
        <item x="175"/>
        <item x="58"/>
        <item x="22"/>
        <item x="178"/>
        <item x="326"/>
        <item x="224"/>
        <item x="330"/>
        <item x="358"/>
        <item x="50"/>
        <item x="895"/>
        <item x="891"/>
        <item x="274"/>
        <item x="4"/>
        <item x="94"/>
        <item x="447"/>
        <item x="484"/>
        <item x="150"/>
        <item x="96"/>
        <item x="187"/>
        <item x="53"/>
        <item x="480"/>
        <item x="364"/>
        <item x="1134"/>
        <item x="720"/>
        <item x="960"/>
        <item x="771"/>
        <item x="189"/>
        <item x="316"/>
        <item x="322"/>
        <item x="1263"/>
        <item x="1408"/>
        <item x="336"/>
        <item x="532"/>
        <item x="91"/>
        <item x="938"/>
        <item x="170"/>
        <item x="89"/>
        <item x="241"/>
        <item x="1211"/>
        <item x="1214"/>
        <item x="989"/>
        <item x="1030"/>
        <item x="260"/>
        <item x="60"/>
        <item x="1233"/>
        <item x="1314"/>
        <item x="168"/>
        <item x="181"/>
        <item x="45"/>
        <item x="48"/>
        <item x="233"/>
        <item x="46"/>
        <item x="49"/>
        <item x="73"/>
        <item x="710"/>
        <item x="526"/>
        <item x="1361"/>
        <item x="1037"/>
        <item x="396"/>
        <item x="644"/>
        <item x="7"/>
        <item x="8"/>
        <item x="85"/>
        <item x="167"/>
        <item x="63"/>
        <item x="811"/>
        <item x="1243"/>
        <item x="746"/>
        <item x="1072"/>
        <item x="1073"/>
        <item x="1111"/>
        <item x="57"/>
        <item x="1014"/>
        <item x="796"/>
        <item x="1267"/>
        <item x="998"/>
        <item x="1300"/>
        <item x="951"/>
        <item x="940"/>
        <item x="777"/>
        <item x="772"/>
        <item x="1271"/>
        <item x="1234"/>
        <item x="769"/>
        <item x="1001"/>
        <item x="770"/>
        <item x="924"/>
        <item x="971"/>
        <item x="1261"/>
        <item x="766"/>
        <item x="1058"/>
        <item x="1149"/>
        <item x="926"/>
        <item x="765"/>
        <item x="925"/>
        <item x="513"/>
        <item x="512"/>
        <item x="744"/>
        <item x="984"/>
        <item x="1086"/>
        <item x="610"/>
        <item x="1143"/>
        <item x="1118"/>
        <item x="149"/>
        <item x="117"/>
        <item x="877"/>
        <item x="810"/>
        <item x="872"/>
        <item x="793"/>
        <item x="867"/>
        <item x="683"/>
        <item x="936"/>
        <item x="1347"/>
        <item x="451"/>
        <item x="1345"/>
        <item x="1331"/>
        <item x="1313"/>
        <item x="1213"/>
        <item x="33"/>
        <item x="1231"/>
        <item x="1059"/>
        <item x="1110"/>
        <item x="1342"/>
        <item x="906"/>
        <item x="1344"/>
        <item x="1124"/>
        <item x="1087"/>
        <item x="826"/>
        <item x="242"/>
        <item x="470"/>
        <item x="371"/>
        <item x="329"/>
        <item x="449"/>
        <item x="415"/>
        <item x="1283"/>
        <item x="1228"/>
        <item x="1201"/>
        <item x="706"/>
        <item x="1160"/>
        <item x="1324"/>
        <item x="1328"/>
        <item x="1359"/>
        <item x="1330"/>
        <item x="1329"/>
        <item x="121"/>
        <item x="127"/>
        <item x="294"/>
        <item x="773"/>
        <item x="804"/>
        <item x="1327"/>
        <item x="160"/>
        <item x="1292"/>
        <item x="907"/>
        <item x="88"/>
        <item x="1357"/>
        <item x="1290"/>
        <item x="1067"/>
        <item x="864"/>
        <item x="822"/>
        <item x="519"/>
        <item x="369"/>
        <item x="699"/>
        <item x="961"/>
        <item x="1121"/>
        <item x="259"/>
        <item x="1286"/>
        <item x="654"/>
        <item x="531"/>
        <item x="169"/>
        <item x="97"/>
        <item x="1161"/>
        <item x="611"/>
        <item x="942"/>
        <item x="62"/>
        <item x="107"/>
        <item x="159"/>
        <item x="966"/>
        <item x="236"/>
        <item x="1183"/>
        <item x="214"/>
        <item x="1034"/>
        <item x="1167"/>
        <item x="106"/>
        <item x="108"/>
        <item x="547"/>
        <item x="1222"/>
        <item x="1223"/>
        <item x="37"/>
        <item x="158"/>
        <item x="1217"/>
        <item x="1036"/>
        <item x="119"/>
        <item x="1026"/>
        <item x="1274"/>
        <item x="1028"/>
        <item x="1254"/>
        <item x="1236"/>
        <item x="1206"/>
        <item x="1196"/>
        <item x="1130"/>
        <item x="946"/>
        <item x="1298"/>
        <item x="229"/>
        <item x="3"/>
        <item x="6"/>
        <item x="626"/>
        <item x="471"/>
        <item x="1232"/>
        <item x="381"/>
        <item x="113"/>
        <item x="1123"/>
        <item x="915"/>
        <item x="215"/>
        <item x="721"/>
        <item x="712"/>
        <item x="510"/>
        <item x="16"/>
        <item x="723"/>
        <item x="458"/>
        <item x="782"/>
        <item x="578"/>
        <item x="579"/>
        <item x="537"/>
        <item x="216"/>
        <item x="539"/>
        <item x="1169"/>
        <item x="1168"/>
        <item x="1225"/>
        <item x="304"/>
        <item x="300"/>
        <item x="468"/>
        <item x="431"/>
        <item x="781"/>
        <item x="405"/>
        <item x="102"/>
        <item x="103"/>
        <item x="563"/>
        <item x="152"/>
        <item x="981"/>
        <item x="292"/>
        <item x="32"/>
        <item x="109"/>
        <item x="92"/>
        <item x="211"/>
        <item x="155"/>
        <item x="264"/>
        <item x="726"/>
        <item x="523"/>
        <item x="401"/>
        <item x="309"/>
        <item x="627"/>
        <item x="456"/>
        <item x="566"/>
        <item x="303"/>
        <item x="613"/>
        <item x="700"/>
        <item x="1209"/>
        <item x="1049"/>
        <item x="1152"/>
        <item x="1189"/>
        <item x="950"/>
        <item x="1154"/>
        <item x="1153"/>
        <item x="1239"/>
        <item x="422"/>
        <item x="685"/>
        <item x="439"/>
        <item x="609"/>
        <item x="23"/>
        <item x="205"/>
        <item x="681"/>
        <item x="93"/>
        <item x="283"/>
        <item x="110"/>
        <item x="176"/>
        <item x="52"/>
        <item x="333"/>
        <item x="87"/>
        <item x="896"/>
        <item x="84"/>
        <item x="1016"/>
        <item x="313"/>
        <item x="234"/>
        <item x="632"/>
        <item x="552"/>
        <item x="739"/>
        <item x="603"/>
        <item x="136"/>
        <item x="666"/>
        <item x="665"/>
        <item x="438"/>
        <item x="1411"/>
        <item x="1413"/>
        <item x="1412"/>
        <item x="146"/>
        <item x="164"/>
        <item x="483"/>
        <item x="888"/>
        <item x="1150"/>
        <item x="887"/>
        <item x="1146"/>
        <item x="892"/>
        <item x="893"/>
        <item x="897"/>
        <item x="1157"/>
        <item x="1242"/>
        <item x="702"/>
        <item x="703"/>
        <item x="332"/>
        <item x="276"/>
        <item x="275"/>
        <item t="default"/>
      </items>
    </pivotField>
    <pivotField showAll="0"/>
    <pivotField showAll="0"/>
    <pivotField axis="axisPage" multipleItemSelectionAllowed="1" showAll="0">
      <items count="6">
        <item x="4"/>
        <item x="2"/>
        <item x="0"/>
        <item x="3"/>
        <item x="1"/>
        <item t="default"/>
      </items>
    </pivotField>
    <pivotField showAll="0"/>
    <pivotField showAll="0"/>
    <pivotField axis="axisPage" multipleItemSelectionAllowed="1" showAll="0">
      <items count="5">
        <item h="1" x="1"/>
        <item x="0"/>
        <item h="1" x="2"/>
        <item h="1" x="3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Col" showAll="0">
      <items count="10">
        <item x="2"/>
        <item x="0"/>
        <item x="6"/>
        <item x="8"/>
        <item x="3"/>
        <item x="5"/>
        <item x="7"/>
        <item x="4"/>
        <item x="1"/>
        <item t="default"/>
      </items>
    </pivotField>
    <pivotField showAll="0"/>
    <pivotField showAll="0"/>
    <pivotField showAll="0"/>
    <pivotField showAll="0"/>
  </pivotFields>
  <rowFields count="2">
    <field x="6"/>
    <field x="7"/>
  </rowFields>
  <rowItems count="990">
    <i>
      <x v="1"/>
    </i>
    <i r="1">
      <x v="442"/>
    </i>
    <i>
      <x v="2"/>
    </i>
    <i r="1">
      <x v="790"/>
    </i>
    <i>
      <x v="4"/>
    </i>
    <i r="1">
      <x v="1208"/>
    </i>
    <i>
      <x v="7"/>
    </i>
    <i r="1">
      <x v="588"/>
    </i>
    <i r="1">
      <x v="589"/>
    </i>
    <i r="1">
      <x v="590"/>
    </i>
    <i r="1">
      <x v="1375"/>
    </i>
    <i>
      <x v="8"/>
    </i>
    <i r="1">
      <x v="529"/>
    </i>
    <i>
      <x v="9"/>
    </i>
    <i r="1">
      <x v="48"/>
    </i>
    <i r="1">
      <x v="1222"/>
    </i>
    <i>
      <x v="10"/>
    </i>
    <i r="1">
      <x v="49"/>
    </i>
    <i>
      <x v="11"/>
    </i>
    <i r="1">
      <x v="1055"/>
    </i>
    <i>
      <x v="12"/>
    </i>
    <i r="1">
      <x v="340"/>
    </i>
    <i r="1">
      <x v="1090"/>
    </i>
    <i>
      <x v="13"/>
    </i>
    <i r="1">
      <x v="1398"/>
    </i>
    <i>
      <x v="14"/>
    </i>
    <i r="1">
      <x v="822"/>
    </i>
    <i r="1">
      <x v="867"/>
    </i>
    <i r="1">
      <x v="873"/>
    </i>
    <i r="1">
      <x v="874"/>
    </i>
    <i>
      <x v="15"/>
    </i>
    <i r="1">
      <x v="705"/>
    </i>
    <i>
      <x v="16"/>
    </i>
    <i r="1">
      <x v="341"/>
    </i>
    <i>
      <x v="17"/>
    </i>
    <i r="1">
      <x v="57"/>
    </i>
    <i>
      <x v="20"/>
    </i>
    <i r="1">
      <x v="691"/>
    </i>
    <i>
      <x v="21"/>
    </i>
    <i r="1">
      <x v="456"/>
    </i>
    <i r="1">
      <x v="475"/>
    </i>
    <i r="1">
      <x v="566"/>
    </i>
    <i r="1">
      <x v="569"/>
    </i>
    <i>
      <x v="22"/>
    </i>
    <i r="1">
      <x v="1257"/>
    </i>
    <i>
      <x v="24"/>
    </i>
    <i r="1">
      <x v="519"/>
    </i>
    <i>
      <x v="25"/>
    </i>
    <i r="1">
      <x v="1162"/>
    </i>
    <i>
      <x v="26"/>
    </i>
    <i r="1">
      <x v="741"/>
    </i>
    <i>
      <x v="27"/>
    </i>
    <i r="1">
      <x v="50"/>
    </i>
    <i>
      <x v="28"/>
    </i>
    <i r="1">
      <x v="318"/>
    </i>
    <i r="1">
      <x v="319"/>
    </i>
    <i>
      <x v="30"/>
    </i>
    <i r="1">
      <x v="355"/>
    </i>
    <i r="1">
      <x v="386"/>
    </i>
    <i>
      <x v="32"/>
    </i>
    <i r="1">
      <x v="5"/>
    </i>
    <i>
      <x v="33"/>
    </i>
    <i r="1">
      <x v="1346"/>
    </i>
    <i>
      <x v="34"/>
    </i>
    <i r="1">
      <x v="66"/>
    </i>
    <i>
      <x v="35"/>
    </i>
    <i r="1">
      <x v="915"/>
    </i>
    <i r="1">
      <x v="1288"/>
    </i>
    <i>
      <x v="40"/>
    </i>
    <i r="1">
      <x v="1097"/>
    </i>
    <i>
      <x v="43"/>
    </i>
    <i r="1">
      <x v="1129"/>
    </i>
    <i>
      <x v="44"/>
    </i>
    <i r="1">
      <x v="1250"/>
    </i>
    <i r="1">
      <x v="1251"/>
    </i>
    <i>
      <x v="45"/>
    </i>
    <i r="1">
      <x v="799"/>
    </i>
    <i>
      <x v="46"/>
    </i>
    <i r="1">
      <x v="619"/>
    </i>
    <i>
      <x v="47"/>
    </i>
    <i r="1">
      <x v="62"/>
    </i>
    <i>
      <x v="48"/>
    </i>
    <i r="1">
      <x v="51"/>
    </i>
    <i>
      <x v="49"/>
    </i>
    <i r="1">
      <x v="55"/>
    </i>
    <i>
      <x v="50"/>
    </i>
    <i r="1">
      <x v="689"/>
    </i>
    <i>
      <x v="51"/>
    </i>
    <i r="1">
      <x v="1340"/>
    </i>
    <i>
      <x v="52"/>
    </i>
    <i r="1">
      <x v="626"/>
    </i>
    <i>
      <x v="53"/>
    </i>
    <i r="1">
      <x v="52"/>
    </i>
    <i>
      <x v="54"/>
    </i>
    <i r="1">
      <x v="1177"/>
    </i>
    <i>
      <x v="55"/>
    </i>
    <i r="1">
      <x v="63"/>
    </i>
    <i>
      <x v="56"/>
    </i>
    <i r="1">
      <x v="1412"/>
    </i>
    <i>
      <x v="57"/>
    </i>
    <i r="1">
      <x v="582"/>
    </i>
    <i>
      <x v="58"/>
    </i>
    <i r="1">
      <x v="1335"/>
    </i>
    <i>
      <x v="60"/>
    </i>
    <i r="1">
      <x v="584"/>
    </i>
    <i>
      <x v="61"/>
    </i>
    <i r="1">
      <x v="58"/>
    </i>
    <i>
      <x v="63"/>
    </i>
    <i r="1">
      <x v="895"/>
    </i>
    <i>
      <x v="64"/>
    </i>
    <i r="1">
      <x v="1083"/>
    </i>
    <i>
      <x v="65"/>
    </i>
    <i r="1">
      <x v="722"/>
    </i>
    <i>
      <x v="67"/>
    </i>
    <i r="1">
      <x v="1368"/>
    </i>
    <i>
      <x v="68"/>
    </i>
    <i r="1">
      <x v="33"/>
    </i>
    <i>
      <x v="70"/>
    </i>
    <i r="1">
      <x v="709"/>
    </i>
    <i r="1">
      <x v="710"/>
    </i>
    <i r="1">
      <x v="1249"/>
    </i>
    <i>
      <x v="71"/>
    </i>
    <i r="1">
      <x v="2"/>
    </i>
    <i r="1">
      <x v="3"/>
    </i>
    <i r="1">
      <x v="392"/>
    </i>
    <i r="1">
      <x v="393"/>
    </i>
    <i r="1">
      <x v="394"/>
    </i>
    <i r="1">
      <x v="395"/>
    </i>
    <i r="1">
      <x v="396"/>
    </i>
    <i r="1">
      <x v="696"/>
    </i>
    <i r="1">
      <x v="697"/>
    </i>
    <i r="1">
      <x v="1386"/>
    </i>
    <i>
      <x v="77"/>
    </i>
    <i r="1">
      <x v="1336"/>
    </i>
    <i>
      <x v="78"/>
    </i>
    <i r="1">
      <x v="942"/>
    </i>
    <i>
      <x v="79"/>
    </i>
    <i r="1">
      <x v="304"/>
    </i>
    <i r="1">
      <x v="305"/>
    </i>
    <i>
      <x v="80"/>
    </i>
    <i r="1">
      <x v="1109"/>
    </i>
    <i>
      <x v="81"/>
    </i>
    <i r="1">
      <x v="810"/>
    </i>
    <i r="1">
      <x v="831"/>
    </i>
    <i r="1">
      <x v="836"/>
    </i>
    <i r="1">
      <x v="1317"/>
    </i>
    <i r="1">
      <x v="1321"/>
    </i>
    <i>
      <x v="82"/>
    </i>
    <i r="1">
      <x v="599"/>
    </i>
    <i r="1">
      <x v="600"/>
    </i>
    <i r="1">
      <x v="658"/>
    </i>
    <i r="1">
      <x v="680"/>
    </i>
    <i>
      <x v="83"/>
    </i>
    <i r="1">
      <x v="712"/>
    </i>
    <i r="1">
      <x v="1275"/>
    </i>
    <i>
      <x v="84"/>
    </i>
    <i r="1">
      <x v="337"/>
    </i>
    <i r="1">
      <x v="794"/>
    </i>
    <i>
      <x v="85"/>
    </i>
    <i r="1">
      <x v="1399"/>
    </i>
    <i>
      <x v="86"/>
    </i>
    <i r="1">
      <x v="896"/>
    </i>
    <i>
      <x v="88"/>
    </i>
    <i r="1">
      <x v="46"/>
    </i>
    <i r="1">
      <x v="666"/>
    </i>
    <i>
      <x v="89"/>
    </i>
    <i r="1">
      <x v="383"/>
    </i>
    <i r="1">
      <x v="384"/>
    </i>
    <i r="1">
      <x v="654"/>
    </i>
    <i r="1">
      <x v="1307"/>
    </i>
    <i>
      <x v="90"/>
    </i>
    <i r="1">
      <x v="426"/>
    </i>
    <i>
      <x v="91"/>
    </i>
    <i r="1">
      <x v="419"/>
    </i>
    <i r="1">
      <x v="427"/>
    </i>
    <i r="1">
      <x v="502"/>
    </i>
    <i r="1">
      <x v="674"/>
    </i>
    <i r="1">
      <x v="1347"/>
    </i>
    <i>
      <x v="93"/>
    </i>
    <i r="1">
      <x v="1091"/>
    </i>
    <i>
      <x v="94"/>
    </i>
    <i r="1">
      <x v="527"/>
    </i>
    <i>
      <x v="97"/>
    </i>
    <i r="1">
      <x v="412"/>
    </i>
    <i>
      <x v="98"/>
    </i>
    <i r="1">
      <x v="914"/>
    </i>
    <i>
      <x v="99"/>
    </i>
    <i r="1">
      <x v="1106"/>
    </i>
    <i>
      <x v="102"/>
    </i>
    <i r="1">
      <x v="389"/>
    </i>
    <i>
      <x v="103"/>
    </i>
    <i r="1">
      <x v="1117"/>
    </i>
    <i>
      <x v="104"/>
    </i>
    <i r="1">
      <x v="433"/>
    </i>
    <i r="1">
      <x v="1112"/>
    </i>
    <i r="1">
      <x v="1113"/>
    </i>
    <i r="1">
      <x v="1119"/>
    </i>
    <i>
      <x v="105"/>
    </i>
    <i r="1">
      <x v="750"/>
    </i>
    <i>
      <x v="107"/>
    </i>
    <i r="1">
      <x v="1382"/>
    </i>
    <i>
      <x v="108"/>
    </i>
    <i r="1">
      <x v="25"/>
    </i>
    <i>
      <x v="109"/>
    </i>
    <i r="1">
      <x v="403"/>
    </i>
    <i>
      <x v="112"/>
    </i>
    <i r="1">
      <x v="385"/>
    </i>
    <i>
      <x v="116"/>
    </i>
    <i r="1">
      <x v="855"/>
    </i>
    <i>
      <x v="117"/>
    </i>
    <i r="1">
      <x v="706"/>
    </i>
    <i>
      <x v="119"/>
    </i>
    <i r="1">
      <x v="414"/>
    </i>
    <i r="1">
      <x v="814"/>
    </i>
    <i>
      <x v="120"/>
    </i>
    <i r="1">
      <x v="1136"/>
    </i>
    <i>
      <x v="121"/>
    </i>
    <i r="1">
      <x v="1092"/>
    </i>
    <i>
      <x v="123"/>
    </i>
    <i r="1">
      <x v="1182"/>
    </i>
    <i>
      <x v="124"/>
    </i>
    <i r="1">
      <x v="1395"/>
    </i>
    <i>
      <x v="125"/>
    </i>
    <i r="1">
      <x v="275"/>
    </i>
    <i r="1">
      <x v="276"/>
    </i>
    <i r="1">
      <x v="277"/>
    </i>
    <i r="1">
      <x v="278"/>
    </i>
    <i r="1">
      <x v="1272"/>
    </i>
    <i>
      <x v="126"/>
    </i>
    <i r="1">
      <x v="572"/>
    </i>
    <i r="1">
      <x v="573"/>
    </i>
    <i r="1">
      <x v="574"/>
    </i>
    <i r="1">
      <x v="1165"/>
    </i>
    <i>
      <x v="127"/>
    </i>
    <i r="1">
      <x v="891"/>
    </i>
    <i>
      <x v="130"/>
    </i>
    <i r="1">
      <x v="455"/>
    </i>
    <i>
      <x v="133"/>
    </i>
    <i r="1">
      <x v="1283"/>
    </i>
    <i>
      <x v="134"/>
    </i>
    <i r="1">
      <x v="401"/>
    </i>
    <i r="1">
      <x v="404"/>
    </i>
    <i r="1">
      <x v="922"/>
    </i>
    <i>
      <x v="135"/>
    </i>
    <i r="1">
      <x v="320"/>
    </i>
    <i r="1">
      <x v="367"/>
    </i>
    <i r="1">
      <x v="368"/>
    </i>
    <i r="1">
      <x v="1413"/>
    </i>
    <i r="1">
      <x v="1414"/>
    </i>
    <i>
      <x v="139"/>
    </i>
    <i r="1">
      <x v="1079"/>
    </i>
    <i>
      <x v="140"/>
    </i>
    <i r="1">
      <x v="409"/>
    </i>
    <i>
      <x v="141"/>
    </i>
    <i r="1">
      <x v="1138"/>
    </i>
    <i>
      <x v="142"/>
    </i>
    <i r="1">
      <x v="811"/>
    </i>
    <i>
      <x v="143"/>
    </i>
    <i r="1">
      <x v="1364"/>
    </i>
    <i>
      <x v="144"/>
    </i>
    <i r="1">
      <x v="432"/>
    </i>
    <i r="1">
      <x v="435"/>
    </i>
    <i r="1">
      <x v="516"/>
    </i>
    <i r="1">
      <x v="528"/>
    </i>
    <i r="1">
      <x v="609"/>
    </i>
    <i r="1">
      <x v="610"/>
    </i>
    <i r="1">
      <x v="787"/>
    </i>
    <i r="1">
      <x v="1123"/>
    </i>
    <i r="1">
      <x v="1181"/>
    </i>
    <i>
      <x v="147"/>
    </i>
    <i r="1">
      <x v="64"/>
    </i>
    <i>
      <x v="148"/>
    </i>
    <i r="1">
      <x v="767"/>
    </i>
    <i>
      <x v="149"/>
    </i>
    <i r="1">
      <x v="1410"/>
    </i>
    <i r="1">
      <x v="1411"/>
    </i>
    <i>
      <x v="150"/>
    </i>
    <i r="1">
      <x v="424"/>
    </i>
    <i>
      <x v="151"/>
    </i>
    <i r="1">
      <x v="853"/>
    </i>
    <i>
      <x v="153"/>
    </i>
    <i r="1">
      <x v="1096"/>
    </i>
    <i r="1">
      <x v="1124"/>
    </i>
    <i>
      <x v="154"/>
    </i>
    <i r="1">
      <x v="472"/>
    </i>
    <i r="1">
      <x v="850"/>
    </i>
    <i r="1">
      <x v="897"/>
    </i>
    <i>
      <x v="155"/>
    </i>
    <i r="1">
      <x v="1214"/>
    </i>
    <i>
      <x v="156"/>
    </i>
    <i r="1">
      <x v="537"/>
    </i>
    <i>
      <x v="157"/>
    </i>
    <i r="1">
      <x v="74"/>
    </i>
    <i>
      <x v="158"/>
    </i>
    <i r="1">
      <x v="1343"/>
    </i>
    <i>
      <x v="159"/>
    </i>
    <i r="1">
      <x v="1056"/>
    </i>
    <i r="1">
      <x v="1057"/>
    </i>
    <i>
      <x v="160"/>
    </i>
    <i r="1">
      <x v="1093"/>
    </i>
    <i r="1">
      <x v="1094"/>
    </i>
    <i>
      <x v="161"/>
    </i>
    <i r="1">
      <x v="1332"/>
    </i>
    <i>
      <x v="162"/>
    </i>
    <i r="1">
      <x v="467"/>
    </i>
    <i r="1">
      <x v="921"/>
    </i>
    <i>
      <x v="163"/>
    </i>
    <i r="1">
      <x v="416"/>
    </i>
    <i r="1">
      <x v="418"/>
    </i>
    <i r="1">
      <x v="657"/>
    </i>
    <i r="1">
      <x v="784"/>
    </i>
    <i r="1">
      <x v="785"/>
    </i>
    <i r="1">
      <x v="846"/>
    </i>
    <i r="1">
      <x v="847"/>
    </i>
    <i r="1">
      <x v="848"/>
    </i>
    <i r="1">
      <x v="851"/>
    </i>
    <i r="1">
      <x v="887"/>
    </i>
    <i r="1">
      <x v="1263"/>
    </i>
    <i r="1">
      <x v="1310"/>
    </i>
    <i r="1">
      <x v="1349"/>
    </i>
    <i r="1">
      <x v="1350"/>
    </i>
    <i r="1">
      <x v="1351"/>
    </i>
    <i>
      <x v="164"/>
    </i>
    <i r="1">
      <x v="1128"/>
    </i>
    <i>
      <x v="165"/>
    </i>
    <i r="1">
      <x v="676"/>
    </i>
    <i>
      <x v="166"/>
    </i>
    <i r="1">
      <x v="1292"/>
    </i>
    <i>
      <x v="169"/>
    </i>
    <i r="1">
      <x v="1099"/>
    </i>
    <i r="1">
      <x v="1100"/>
    </i>
    <i r="1">
      <x v="1345"/>
    </i>
    <i>
      <x v="170"/>
    </i>
    <i r="1">
      <x v="602"/>
    </i>
    <i>
      <x v="171"/>
    </i>
    <i r="1">
      <x v="43"/>
    </i>
    <i>
      <x v="173"/>
    </i>
    <i r="1">
      <x v="1095"/>
    </i>
    <i>
      <x v="175"/>
    </i>
    <i r="1">
      <x v="514"/>
    </i>
    <i>
      <x v="176"/>
    </i>
    <i r="1">
      <x v="351"/>
    </i>
    <i>
      <x v="177"/>
    </i>
    <i r="1">
      <x v="1337"/>
    </i>
    <i>
      <x v="178"/>
    </i>
    <i r="1">
      <x v="1089"/>
    </i>
    <i>
      <x v="180"/>
    </i>
    <i r="1">
      <x v="387"/>
    </i>
    <i>
      <x v="181"/>
    </i>
    <i r="1">
      <x v="1334"/>
    </i>
    <i>
      <x v="182"/>
    </i>
    <i r="1">
      <x v="1333"/>
    </i>
    <i>
      <x v="184"/>
    </i>
    <i r="1">
      <x v="852"/>
    </i>
    <i>
      <x v="185"/>
    </i>
    <i r="1">
      <x v="690"/>
    </i>
    <i>
      <x v="186"/>
    </i>
    <i r="1">
      <x v="38"/>
    </i>
    <i r="1">
      <x v="39"/>
    </i>
    <i>
      <x v="187"/>
    </i>
    <i r="1">
      <x v="40"/>
    </i>
    <i r="1">
      <x v="646"/>
    </i>
    <i r="1">
      <x v="953"/>
    </i>
    <i r="1">
      <x v="1338"/>
    </i>
    <i r="1">
      <x v="1339"/>
    </i>
    <i r="1">
      <x v="1341"/>
    </i>
    <i r="1">
      <x v="1342"/>
    </i>
    <i>
      <x v="188"/>
    </i>
    <i r="1">
      <x v="1199"/>
    </i>
    <i r="1">
      <x v="1200"/>
    </i>
    <i>
      <x v="190"/>
    </i>
    <i r="1">
      <x v="1101"/>
    </i>
    <i>
      <x v="191"/>
    </i>
    <i r="1">
      <x v="34"/>
    </i>
    <i r="1">
      <x v="824"/>
    </i>
    <i r="1">
      <x v="1307"/>
    </i>
    <i r="1">
      <x v="1400"/>
    </i>
    <i>
      <x v="195"/>
    </i>
    <i r="1">
      <x v="1111"/>
    </i>
    <i>
      <x v="196"/>
    </i>
    <i r="1">
      <x v="1179"/>
    </i>
    <i>
      <x v="198"/>
    </i>
    <i r="1">
      <x v="583"/>
    </i>
    <i>
      <x v="199"/>
    </i>
    <i r="1">
      <x v="357"/>
    </i>
    <i>
      <x v="201"/>
    </i>
    <i r="1">
      <x v="378"/>
    </i>
    <i r="1">
      <x v="437"/>
    </i>
    <i r="1">
      <x v="438"/>
    </i>
    <i>
      <x v="202"/>
    </i>
    <i r="1">
      <x v="1144"/>
    </i>
    <i>
      <x v="203"/>
    </i>
    <i r="1">
      <x v="570"/>
    </i>
    <i r="1">
      <x v="1372"/>
    </i>
    <i>
      <x v="204"/>
    </i>
    <i r="1">
      <x v="1248"/>
    </i>
    <i>
      <x v="206"/>
    </i>
    <i r="1">
      <x v="1140"/>
    </i>
    <i>
      <x v="208"/>
    </i>
    <i r="1">
      <x v="1159"/>
    </i>
    <i>
      <x v="209"/>
    </i>
    <i r="1">
      <x v="648"/>
    </i>
    <i>
      <x v="211"/>
    </i>
    <i r="1">
      <x v="581"/>
    </i>
    <i>
      <x v="212"/>
    </i>
    <i r="1">
      <x v="47"/>
    </i>
    <i>
      <x v="213"/>
    </i>
    <i r="1">
      <x v="714"/>
    </i>
    <i>
      <x v="214"/>
    </i>
    <i r="1">
      <x v="65"/>
    </i>
    <i r="1">
      <x v="627"/>
    </i>
    <i>
      <x v="215"/>
    </i>
    <i r="1">
      <x v="546"/>
    </i>
    <i>
      <x v="216"/>
    </i>
    <i r="1">
      <x v="859"/>
    </i>
    <i r="1">
      <x v="875"/>
    </i>
    <i r="1">
      <x v="881"/>
    </i>
    <i r="1">
      <x v="1158"/>
    </i>
    <i r="1">
      <x v="1309"/>
    </i>
    <i>
      <x v="219"/>
    </i>
    <i r="1">
      <x v="24"/>
    </i>
    <i>
      <x v="220"/>
    </i>
    <i r="1">
      <x v="44"/>
    </i>
    <i r="1">
      <x v="45"/>
    </i>
    <i>
      <x v="222"/>
    </i>
    <i r="1">
      <x v="1384"/>
    </i>
    <i>
      <x v="223"/>
    </i>
    <i r="1">
      <x v="1168"/>
    </i>
    <i>
      <x v="224"/>
    </i>
    <i r="1">
      <x v="622"/>
    </i>
    <i r="1">
      <x v="845"/>
    </i>
    <i r="1">
      <x v="1134"/>
    </i>
    <i r="1">
      <x v="1306"/>
    </i>
    <i>
      <x v="225"/>
    </i>
    <i r="1">
      <x v="876"/>
    </i>
    <i r="1">
      <x v="1307"/>
    </i>
    <i>
      <x v="226"/>
    </i>
    <i r="1">
      <x v="1344"/>
    </i>
    <i>
      <x v="227"/>
    </i>
    <i r="1">
      <x v="611"/>
    </i>
    <i>
      <x v="229"/>
    </i>
    <i r="1">
      <x v="1387"/>
    </i>
    <i>
      <x v="231"/>
    </i>
    <i r="1">
      <x v="672"/>
    </i>
    <i r="1">
      <x v="677"/>
    </i>
    <i r="1">
      <x v="678"/>
    </i>
    <i>
      <x v="232"/>
    </i>
    <i r="1">
      <x v="644"/>
    </i>
    <i>
      <x v="233"/>
    </i>
    <i r="1">
      <x v="1254"/>
    </i>
    <i>
      <x v="235"/>
    </i>
    <i r="1">
      <x v="889"/>
    </i>
    <i r="1">
      <x v="890"/>
    </i>
    <i>
      <x v="236"/>
    </i>
    <i r="1">
      <x v="494"/>
    </i>
    <i r="1">
      <x v="495"/>
    </i>
    <i>
      <x v="238"/>
    </i>
    <i r="1">
      <x v="11"/>
    </i>
    <i>
      <x v="239"/>
    </i>
    <i r="1">
      <x v="360"/>
    </i>
    <i>
      <x v="241"/>
    </i>
    <i r="1">
      <x v="1"/>
    </i>
    <i r="1">
      <x v="695"/>
    </i>
    <i r="1">
      <x v="742"/>
    </i>
    <i>
      <x v="242"/>
    </i>
    <i r="1">
      <x v="321"/>
    </i>
    <i>
      <x v="243"/>
    </i>
    <i r="1">
      <x v="1396"/>
    </i>
    <i r="1">
      <x v="1397"/>
    </i>
    <i>
      <x v="244"/>
    </i>
    <i r="1">
      <x v="423"/>
    </i>
    <i>
      <x v="245"/>
    </i>
    <i r="1">
      <x v="698"/>
    </i>
    <i r="1">
      <x v="901"/>
    </i>
    <i r="1">
      <x v="1131"/>
    </i>
    <i r="1">
      <x v="1132"/>
    </i>
    <i>
      <x v="246"/>
    </i>
    <i r="1">
      <x v="762"/>
    </i>
    <i>
      <x v="247"/>
    </i>
    <i r="1">
      <x v="700"/>
    </i>
    <i>
      <x v="248"/>
    </i>
    <i r="1">
      <x v="402"/>
    </i>
    <i>
      <x v="249"/>
    </i>
    <i r="1">
      <x v="1298"/>
    </i>
    <i>
      <x v="250"/>
    </i>
    <i r="1">
      <x v="1145"/>
    </i>
    <i>
      <x v="252"/>
    </i>
    <i r="1">
      <x v="1120"/>
    </i>
    <i>
      <x v="255"/>
    </i>
    <i r="1">
      <x v="61"/>
    </i>
    <i>
      <x v="256"/>
    </i>
    <i r="1">
      <x v="1278"/>
    </i>
    <i>
      <x v="258"/>
    </i>
    <i r="1">
      <x v="8"/>
    </i>
    <i>
      <x v="259"/>
    </i>
    <i r="1">
      <x v="42"/>
    </i>
    <i>
      <x v="260"/>
    </i>
    <i r="1">
      <x v="579"/>
    </i>
    <i r="1">
      <x v="1086"/>
    </i>
    <i>
      <x v="261"/>
    </i>
    <i r="1">
      <x v="356"/>
    </i>
    <i>
      <x v="262"/>
    </i>
    <i r="1">
      <x v="70"/>
    </i>
    <i>
      <x v="263"/>
    </i>
    <i r="1">
      <x v="54"/>
    </i>
    <i>
      <x v="264"/>
    </i>
    <i r="1">
      <x v="71"/>
    </i>
    <i>
      <x v="265"/>
    </i>
    <i r="1">
      <x v="1307"/>
    </i>
    <i>
      <x v="267"/>
    </i>
    <i r="1">
      <x v="759"/>
    </i>
    <i r="1">
      <x v="907"/>
    </i>
    <i r="1">
      <x v="1082"/>
    </i>
    <i>
      <x v="269"/>
    </i>
    <i r="1">
      <x v="923"/>
    </i>
    <i>
      <x v="270"/>
    </i>
    <i r="1">
      <x v="1230"/>
    </i>
    <i>
      <x v="272"/>
    </i>
    <i r="1">
      <x v="544"/>
    </i>
    <i>
      <x v="273"/>
    </i>
    <i r="1">
      <x v="886"/>
    </i>
    <i>
      <x v="274"/>
    </i>
    <i r="1">
      <x v="920"/>
    </i>
    <i>
      <x v="275"/>
    </i>
    <i r="1">
      <x v="1146"/>
    </i>
    <i>
      <x v="276"/>
    </i>
    <i r="1">
      <x v="743"/>
    </i>
    <i>
      <x v="277"/>
    </i>
    <i r="1">
      <x v="898"/>
    </i>
    <i>
      <x v="279"/>
    </i>
    <i r="1">
      <x v="6"/>
    </i>
    <i r="1">
      <x v="871"/>
    </i>
    <i r="1">
      <x v="1130"/>
    </i>
    <i>
      <x v="281"/>
    </i>
    <i r="1">
      <x v="713"/>
    </i>
    <i>
      <x v="284"/>
    </i>
    <i r="1">
      <x v="840"/>
    </i>
    <i r="1">
      <x v="1392"/>
    </i>
    <i r="1">
      <x v="1393"/>
    </i>
    <i>
      <x v="288"/>
    </i>
    <i r="1">
      <x v="372"/>
    </i>
    <i>
      <x v="290"/>
    </i>
    <i r="1">
      <x v="361"/>
    </i>
    <i>
      <x v="291"/>
    </i>
    <i r="1">
      <x v="909"/>
    </i>
    <i>
      <x v="295"/>
    </i>
    <i r="1">
      <x v="417"/>
    </i>
    <i>
      <x v="298"/>
    </i>
    <i r="1">
      <x v="562"/>
    </i>
    <i>
      <x v="300"/>
    </i>
    <i r="1">
      <x v="812"/>
    </i>
    <i>
      <x v="302"/>
    </i>
    <i r="1">
      <x v="1163"/>
    </i>
    <i>
      <x v="303"/>
    </i>
    <i r="1">
      <x v="1388"/>
    </i>
    <i r="1">
      <x v="1394"/>
    </i>
    <i>
      <x v="305"/>
    </i>
    <i r="1">
      <x v="398"/>
    </i>
    <i>
      <x v="306"/>
    </i>
    <i r="1">
      <x v="1229"/>
    </i>
    <i>
      <x v="309"/>
    </i>
    <i r="1">
      <x v="421"/>
    </i>
    <i r="1">
      <x v="738"/>
    </i>
    <i r="1">
      <x v="739"/>
    </i>
    <i r="1">
      <x v="740"/>
    </i>
    <i r="1">
      <x v="766"/>
    </i>
    <i r="1">
      <x v="884"/>
    </i>
    <i r="1">
      <x v="905"/>
    </i>
    <i r="1">
      <x v="911"/>
    </i>
    <i r="1">
      <x v="1108"/>
    </i>
    <i r="1">
      <x v="1233"/>
    </i>
    <i r="1">
      <x v="1241"/>
    </i>
    <i>
      <x v="311"/>
    </i>
    <i r="1">
      <x v="1126"/>
    </i>
    <i>
      <x v="312"/>
    </i>
    <i r="1">
      <x v="520"/>
    </i>
    <i r="1">
      <x v="536"/>
    </i>
    <i r="1">
      <x v="795"/>
    </i>
    <i r="1">
      <x v="804"/>
    </i>
    <i r="1">
      <x v="908"/>
    </i>
    <i r="1">
      <x v="1205"/>
    </i>
    <i>
      <x v="315"/>
    </i>
    <i r="1">
      <x v="1365"/>
    </i>
    <i>
      <x v="318"/>
    </i>
    <i r="1">
      <x v="1098"/>
    </i>
    <i r="1">
      <x v="1107"/>
    </i>
    <i>
      <x v="319"/>
    </i>
    <i r="1">
      <x v="594"/>
    </i>
    <i>
      <x v="320"/>
    </i>
    <i r="1">
      <x v="711"/>
    </i>
    <i>
      <x v="321"/>
    </i>
    <i r="1">
      <x v="910"/>
    </i>
    <i>
      <x v="323"/>
    </i>
    <i r="1">
      <x v="625"/>
    </i>
    <i>
      <x v="324"/>
    </i>
    <i r="1">
      <x v="23"/>
    </i>
    <i r="1">
      <x v="580"/>
    </i>
    <i r="1">
      <x v="1121"/>
    </i>
    <i r="1">
      <x v="1273"/>
    </i>
    <i>
      <x v="326"/>
    </i>
    <i r="1">
      <x v="56"/>
    </i>
    <i>
      <x v="327"/>
    </i>
    <i r="1">
      <x v="924"/>
    </i>
    <i>
      <x v="329"/>
    </i>
    <i r="1">
      <x v="645"/>
    </i>
    <i>
      <x v="330"/>
    </i>
    <i r="1">
      <x v="878"/>
    </i>
    <i>
      <x v="331"/>
    </i>
    <i r="1">
      <x v="469"/>
    </i>
    <i r="1">
      <x v="1080"/>
    </i>
    <i>
      <x v="333"/>
    </i>
    <i r="1">
      <x v="381"/>
    </i>
    <i>
      <x v="334"/>
    </i>
    <i r="1">
      <x v="671"/>
    </i>
    <i r="1">
      <x v="675"/>
    </i>
    <i r="1">
      <x v="908"/>
    </i>
    <i r="1">
      <x v="925"/>
    </i>
    <i r="1">
      <x v="926"/>
    </i>
    <i r="1">
      <x v="1313"/>
    </i>
    <i>
      <x v="337"/>
    </i>
    <i r="1">
      <x v="904"/>
    </i>
    <i>
      <x v="338"/>
    </i>
    <i r="1">
      <x v="747"/>
    </i>
    <i r="1">
      <x v="749"/>
    </i>
    <i>
      <x v="339"/>
    </i>
    <i r="1">
      <x v="1175"/>
    </i>
    <i>
      <x v="340"/>
    </i>
    <i r="1">
      <x v="59"/>
    </i>
    <i>
      <x v="341"/>
    </i>
    <i r="1">
      <x v="748"/>
    </i>
    <i>
      <x v="343"/>
    </i>
    <i r="1">
      <x v="397"/>
    </i>
    <i>
      <x v="346"/>
    </i>
    <i r="1">
      <x v="12"/>
    </i>
    <i>
      <x v="347"/>
    </i>
    <i r="1">
      <x v="1076"/>
    </i>
    <i>
      <x v="348"/>
    </i>
    <i r="1">
      <x v="665"/>
    </i>
    <i>
      <x v="353"/>
    </i>
    <i r="1">
      <x v="1279"/>
    </i>
    <i>
      <x v="354"/>
    </i>
    <i r="1">
      <x v="60"/>
    </i>
    <i>
      <x v="355"/>
    </i>
    <i r="1">
      <x v="1105"/>
    </i>
    <i>
      <x v="356"/>
    </i>
    <i r="1">
      <x v="940"/>
    </i>
    <i>
      <x v="357"/>
    </i>
    <i r="1">
      <x v="1383"/>
    </i>
    <i>
      <x v="359"/>
    </i>
    <i r="1">
      <x v="369"/>
    </i>
    <i r="1">
      <x v="954"/>
    </i>
    <i>
      <x v="360"/>
    </i>
    <i r="1">
      <x v="1166"/>
    </i>
    <i>
      <x v="361"/>
    </i>
    <i r="1">
      <x v="69"/>
    </i>
    <i>
      <x v="362"/>
    </i>
    <i r="1">
      <x v="1363"/>
    </i>
    <i>
      <x v="363"/>
    </i>
    <i r="1">
      <x v="603"/>
    </i>
    <i>
      <x v="364"/>
    </i>
    <i r="1">
      <x v="68"/>
    </i>
    <i>
      <x v="366"/>
    </i>
    <i r="1">
      <x v="601"/>
    </i>
    <i>
      <x v="367"/>
    </i>
    <i r="1">
      <x v="436"/>
    </i>
    <i r="1">
      <x v="1377"/>
    </i>
    <i>
      <x v="368"/>
    </i>
    <i r="1">
      <x v="67"/>
    </i>
    <i>
      <x v="370"/>
    </i>
    <i r="1">
      <x v="1240"/>
    </i>
    <i>
      <x v="371"/>
    </i>
    <i r="1">
      <x v="728"/>
    </i>
    <i>
      <x v="372"/>
    </i>
    <i r="1">
      <x v="843"/>
    </i>
    <i>
      <x v="373"/>
    </i>
    <i r="1">
      <x v="15"/>
    </i>
    <i r="1">
      <x v="16"/>
    </i>
    <i r="1">
      <x v="571"/>
    </i>
    <i r="1">
      <x v="723"/>
    </i>
    <i r="1">
      <x v="724"/>
    </i>
    <i r="1">
      <x v="1084"/>
    </i>
    <i r="1">
      <x v="1369"/>
    </i>
    <i>
      <x v="374"/>
    </i>
    <i r="1">
      <x v="53"/>
    </i>
    <i>
      <x v="375"/>
    </i>
    <i r="1">
      <x v="373"/>
    </i>
    <i>
      <x v="377"/>
    </i>
    <i r="1">
      <x v="913"/>
    </i>
    <i r="1">
      <x v="936"/>
    </i>
    <i r="1">
      <x v="937"/>
    </i>
    <i>
      <x v="378"/>
    </i>
    <i r="1">
      <x v="803"/>
    </i>
    <i>
      <x v="380"/>
    </i>
    <i r="1">
      <x v="440"/>
    </i>
    <i r="1">
      <x v="1360"/>
    </i>
    <i>
      <x v="381"/>
    </i>
    <i r="1">
      <x v="408"/>
    </i>
    <i r="1">
      <x v="888"/>
    </i>
    <i r="1">
      <x v="943"/>
    </i>
    <i>
      <x v="383"/>
    </i>
    <i r="1">
      <x v="1147"/>
    </i>
    <i r="1">
      <x v="1330"/>
    </i>
    <i>
      <x v="384"/>
    </i>
    <i r="1">
      <x v="434"/>
    </i>
    <i>
      <x v="385"/>
    </i>
    <i r="1">
      <x v="1329"/>
    </i>
    <i>
      <x v="389"/>
    </i>
    <i r="1">
      <x v="73"/>
    </i>
    <i>
      <x v="391"/>
    </i>
    <i r="1">
      <x v="593"/>
    </i>
    <i>
      <x v="392"/>
    </i>
    <i r="1">
      <x v="607"/>
    </i>
    <i r="1">
      <x v="746"/>
    </i>
    <i>
      <x v="393"/>
    </i>
    <i r="1">
      <x v="597"/>
    </i>
    <i>
      <x v="396"/>
    </i>
    <i r="1">
      <x v="443"/>
    </i>
    <i>
      <x v="398"/>
    </i>
    <i r="1">
      <x v="512"/>
    </i>
    <i r="1">
      <x v="559"/>
    </i>
    <i r="1">
      <x v="1239"/>
    </i>
    <i>
      <x v="399"/>
    </i>
    <i r="1">
      <x v="1223"/>
    </i>
    <i>
      <x v="401"/>
    </i>
    <i r="1">
      <x v="35"/>
    </i>
    <i>
      <x v="402"/>
    </i>
    <i r="1">
      <x v="1367"/>
    </i>
    <i>
      <x v="403"/>
    </i>
    <i r="1">
      <x v="598"/>
    </i>
    <i>
      <x v="405"/>
    </i>
    <i r="1">
      <x v="378"/>
    </i>
    <i>
      <x v="406"/>
    </i>
    <i r="1">
      <x v="415"/>
    </i>
    <i>
      <x v="408"/>
    </i>
    <i r="1">
      <x v="1373"/>
    </i>
    <i>
      <x v="409"/>
    </i>
    <i r="1">
      <x v="1379"/>
    </i>
    <i r="1">
      <x v="1380"/>
    </i>
    <i>
      <x v="410"/>
    </i>
    <i r="1">
      <x v="1409"/>
    </i>
    <i>
      <x v="411"/>
    </i>
    <i r="1">
      <x v="1327"/>
    </i>
    <i>
      <x v="412"/>
    </i>
    <i r="1">
      <x v="933"/>
    </i>
    <i>
      <x v="413"/>
    </i>
    <i r="1">
      <x v="1291"/>
    </i>
    <i>
      <x v="414"/>
    </i>
    <i r="1">
      <x v="1139"/>
    </i>
    <i>
      <x v="415"/>
    </i>
    <i r="1">
      <x v="800"/>
    </i>
    <i>
      <x v="416"/>
    </i>
    <i r="1">
      <x v="1085"/>
    </i>
    <i>
      <x v="417"/>
    </i>
    <i r="1">
      <x v="1170"/>
    </i>
    <i>
      <x v="418"/>
    </i>
    <i r="1">
      <x v="591"/>
    </i>
    <i r="1">
      <x v="592"/>
    </i>
    <i r="1">
      <x v="955"/>
    </i>
    <i r="1">
      <x v="1312"/>
    </i>
    <i>
      <x v="419"/>
    </i>
    <i r="1">
      <x v="317"/>
    </i>
    <i>
      <x v="422"/>
    </i>
    <i r="1">
      <x v="707"/>
    </i>
    <i r="1">
      <x v="708"/>
    </i>
    <i>
      <x v="423"/>
    </i>
    <i r="1">
      <x v="1122"/>
    </i>
    <i>
      <x v="426"/>
    </i>
    <i r="1">
      <x v="781"/>
    </i>
    <i r="1">
      <x v="1141"/>
    </i>
    <i>
      <x v="427"/>
    </i>
    <i r="1">
      <x v="899"/>
    </i>
    <i>
      <x v="430"/>
    </i>
    <i r="1">
      <x v="410"/>
    </i>
    <i r="1">
      <x v="1104"/>
    </i>
    <i>
      <x v="432"/>
    </i>
    <i r="1">
      <x v="13"/>
    </i>
    <i r="1">
      <x v="14"/>
    </i>
    <i>
      <x v="433"/>
    </i>
    <i r="1">
      <x v="461"/>
    </i>
    <i>
      <x v="434"/>
    </i>
    <i r="1">
      <x v="908"/>
    </i>
    <i>
      <x v="436"/>
    </i>
    <i r="1">
      <x v="1164"/>
    </i>
    <i>
      <x v="437"/>
    </i>
    <i r="1">
      <x v="1142"/>
    </i>
    <i r="1">
      <x v="1143"/>
    </i>
    <i>
      <x v="438"/>
    </i>
    <i r="1">
      <x v="1167"/>
    </i>
    <i>
      <x v="440"/>
    </i>
    <i r="1">
      <x v="596"/>
    </i>
    <i>
      <x v="441"/>
    </i>
    <i r="1">
      <x v="618"/>
    </i>
    <i>
      <x v="442"/>
    </i>
    <i r="1">
      <x v="1293"/>
    </i>
    <i>
      <x v="443"/>
    </i>
    <i r="1">
      <x v="400"/>
    </i>
    <i r="1">
      <x v="893"/>
    </i>
    <i r="1">
      <x v="928"/>
    </i>
    <i r="1">
      <x v="1281"/>
    </i>
    <i>
      <x v="444"/>
    </i>
    <i r="1">
      <x v="613"/>
    </i>
    <i r="1">
      <x v="614"/>
    </i>
    <i r="1">
      <x v="615"/>
    </i>
    <i r="1">
      <x v="916"/>
    </i>
    <i r="1">
      <x v="917"/>
    </i>
    <i r="1">
      <x v="938"/>
    </i>
    <i r="1">
      <x v="939"/>
    </i>
    <i>
      <x v="445"/>
    </i>
    <i r="1">
      <x v="518"/>
    </i>
    <i>
      <x v="449"/>
    </i>
    <i r="1">
      <x v="1270"/>
    </i>
    <i>
      <x v="453"/>
    </i>
    <i r="1">
      <x v="735"/>
    </i>
    <i>
      <x v="455"/>
    </i>
    <i r="1">
      <x v="1135"/>
    </i>
    <i r="1">
      <x v="1286"/>
    </i>
    <i r="1">
      <x v="1287"/>
    </i>
    <i>
      <x v="456"/>
    </i>
    <i r="1">
      <x v="549"/>
    </i>
    <i r="1">
      <x v="650"/>
    </i>
    <i r="1">
      <x v="818"/>
    </i>
    <i r="1">
      <x v="820"/>
    </i>
    <i r="1">
      <x v="844"/>
    </i>
    <i r="1">
      <x v="849"/>
    </i>
    <i r="1">
      <x v="862"/>
    </i>
    <i r="1">
      <x v="863"/>
    </i>
    <i r="1">
      <x v="870"/>
    </i>
    <i r="1">
      <x v="872"/>
    </i>
    <i r="1">
      <x v="930"/>
    </i>
    <i r="1">
      <x v="931"/>
    </i>
    <i r="1">
      <x v="932"/>
    </i>
    <i r="1">
      <x v="1116"/>
    </i>
    <i r="1">
      <x v="1268"/>
    </i>
    <i r="1">
      <x v="1289"/>
    </i>
    <i r="1">
      <x v="1331"/>
    </i>
    <i>
      <x v="457"/>
    </i>
    <i r="1">
      <x v="734"/>
    </i>
    <i>
      <x v="458"/>
    </i>
    <i r="1">
      <x v="744"/>
    </i>
    <i>
      <x v="459"/>
    </i>
    <i r="1">
      <x v="1133"/>
    </i>
    <i r="1">
      <x v="1385"/>
    </i>
    <i>
      <x v="460"/>
    </i>
    <i r="1">
      <x v="1178"/>
    </i>
    <i>
      <x v="462"/>
    </i>
    <i r="1">
      <x v="662"/>
    </i>
    <i>
      <x v="463"/>
    </i>
    <i r="1">
      <x v="808"/>
    </i>
    <i r="1">
      <x v="809"/>
    </i>
    <i>
      <x v="465"/>
    </i>
    <i r="1">
      <x v="802"/>
    </i>
    <i>
      <x v="467"/>
    </i>
    <i r="1">
      <x v="10"/>
    </i>
    <i>
      <x v="469"/>
    </i>
    <i r="1">
      <x v="934"/>
    </i>
    <i>
      <x v="470"/>
    </i>
    <i r="1">
      <x v="1311"/>
    </i>
    <i>
      <x v="471"/>
    </i>
    <i r="1">
      <x v="1238"/>
    </i>
    <i>
      <x v="472"/>
    </i>
    <i r="1">
      <x v="745"/>
    </i>
    <i>
      <x v="473"/>
    </i>
    <i r="1">
      <x v="1148"/>
    </i>
    <i>
      <x v="474"/>
    </i>
    <i r="1">
      <x v="420"/>
    </i>
    <i r="1">
      <x v="718"/>
    </i>
    <i r="1">
      <x v="761"/>
    </i>
    <i r="1">
      <x v="1378"/>
    </i>
    <i>
      <x v="476"/>
    </i>
    <i r="1">
      <x v="587"/>
    </i>
    <i>
      <x v="477"/>
    </i>
    <i r="1">
      <x v="694"/>
    </i>
    <i r="1">
      <x v="1297"/>
    </i>
    <i>
      <x v="480"/>
    </i>
    <i r="1">
      <x v="382"/>
    </i>
    <i>
      <x v="482"/>
    </i>
    <i r="1">
      <x v="842"/>
    </i>
    <i r="1">
      <x v="1307"/>
    </i>
    <i r="1">
      <x v="1308"/>
    </i>
    <i>
      <x v="484"/>
    </i>
    <i r="1">
      <x v="1207"/>
    </i>
    <i>
      <x v="485"/>
    </i>
    <i r="1">
      <x v="1381"/>
    </i>
    <i>
      <x v="486"/>
    </i>
    <i r="1">
      <x v="9"/>
    </i>
    <i r="1">
      <x v="1137"/>
    </i>
    <i r="1">
      <x v="1150"/>
    </i>
    <i>
      <x v="487"/>
    </i>
    <i r="1">
      <x v="725"/>
    </i>
    <i>
      <x v="489"/>
    </i>
    <i r="1">
      <x v="535"/>
    </i>
    <i>
      <x v="491"/>
    </i>
    <i r="1">
      <x v="37"/>
    </i>
    <i r="1">
      <x v="585"/>
    </i>
    <i r="1">
      <x v="586"/>
    </i>
    <i>
      <x v="492"/>
    </i>
    <i r="1">
      <x v="783"/>
    </i>
    <i>
      <x v="496"/>
    </i>
    <i r="1">
      <x v="883"/>
    </i>
    <i>
      <x v="497"/>
    </i>
    <i r="1">
      <x v="1118"/>
    </i>
    <i>
      <x v="498"/>
    </i>
    <i r="1">
      <x v="1180"/>
    </i>
    <i>
      <x v="499"/>
    </i>
    <i r="1">
      <x v="431"/>
    </i>
    <i r="1">
      <x v="515"/>
    </i>
    <i r="1">
      <x v="670"/>
    </i>
    <i r="1">
      <x v="793"/>
    </i>
    <i r="1">
      <x v="1102"/>
    </i>
    <i r="1">
      <x v="1115"/>
    </i>
    <i>
      <x v="500"/>
    </i>
    <i r="1">
      <x v="1316"/>
    </i>
    <i>
      <x v="501"/>
    </i>
    <i r="1">
      <x v="703"/>
    </i>
    <i>
      <x v="502"/>
    </i>
    <i r="1">
      <x v="1348"/>
    </i>
    <i>
      <x v="504"/>
    </i>
    <i r="1">
      <x v="1305"/>
    </i>
    <i>
      <x v="505"/>
    </i>
    <i r="1">
      <x v="513"/>
    </i>
    <i>
      <x v="506"/>
    </i>
    <i r="1">
      <x v="751"/>
    </i>
    <i>
      <x v="507"/>
    </i>
    <i r="1">
      <x v="1217"/>
    </i>
    <i>
      <x v="508"/>
    </i>
    <i r="1">
      <x v="621"/>
    </i>
    <i>
      <x v="509"/>
    </i>
    <i r="1">
      <x v="36"/>
    </i>
    <i r="1">
      <x v="359"/>
    </i>
    <i>
      <x v="510"/>
    </i>
    <i r="1">
      <x v="1149"/>
    </i>
    <i>
      <x v="512"/>
    </i>
    <i r="1">
      <x v="28"/>
    </i>
    <i r="1">
      <x v="29"/>
    </i>
    <i r="1">
      <x v="32"/>
    </i>
    <i r="1">
      <x v="941"/>
    </i>
    <i r="1">
      <x v="1081"/>
    </i>
    <i>
      <x v="513"/>
    </i>
    <i r="1">
      <x v="72"/>
    </i>
    <i>
      <x v="515"/>
    </i>
    <i r="1">
      <x v="732"/>
    </i>
    <i r="1">
      <x v="733"/>
    </i>
    <i>
      <x v="520"/>
    </i>
    <i r="1">
      <x v="1277"/>
    </i>
    <i>
      <x v="521"/>
    </i>
    <i r="1">
      <x v="407"/>
    </i>
    <i>
      <x v="529"/>
    </i>
    <i r="1">
      <x v="608"/>
    </i>
    <i>
      <x v="531"/>
    </i>
    <i r="1">
      <x v="659"/>
    </i>
    <i r="1">
      <x v="892"/>
    </i>
    <i r="1">
      <x v="912"/>
    </i>
    <i r="1">
      <x v="1151"/>
    </i>
    <i r="1">
      <x v="1152"/>
    </i>
    <i r="1">
      <x v="1153"/>
    </i>
    <i r="1">
      <x v="1154"/>
    </i>
    <i r="1">
      <x v="1155"/>
    </i>
    <i r="1">
      <x v="1156"/>
    </i>
    <i r="1">
      <x v="1157"/>
    </i>
    <i r="1">
      <x v="1271"/>
    </i>
    <i r="1">
      <x v="1295"/>
    </i>
    <i>
      <x v="532"/>
    </i>
    <i r="1">
      <x v="668"/>
    </i>
    <i>
      <x v="533"/>
    </i>
    <i r="1">
      <x v="929"/>
    </i>
    <i>
      <x v="534"/>
    </i>
    <i r="1">
      <x v="624"/>
    </i>
    <i>
      <x v="535"/>
    </i>
    <i r="1">
      <x v="1232"/>
    </i>
    <i>
      <x v="536"/>
    </i>
    <i r="1">
      <x v="1160"/>
    </i>
    <i r="1">
      <x v="1391"/>
    </i>
    <i>
      <x v="537"/>
    </i>
    <i r="1">
      <x v="428"/>
    </i>
    <i>
      <x v="538"/>
    </i>
    <i r="1">
      <x v="760"/>
    </i>
    <i>
      <x v="539"/>
    </i>
    <i r="1">
      <x v="399"/>
    </i>
    <i>
      <x v="540"/>
    </i>
    <i r="1">
      <x v="350"/>
    </i>
    <i>
      <x v="541"/>
    </i>
    <i r="1">
      <x v="860"/>
    </i>
    <i>
      <x v="542"/>
    </i>
    <i r="1">
      <x v="649"/>
    </i>
    <i>
      <x v="543"/>
    </i>
    <i r="1">
      <x v="7"/>
    </i>
    <i r="1">
      <x v="352"/>
    </i>
    <i>
      <x v="544"/>
    </i>
    <i r="1">
      <x v="388"/>
    </i>
    <i t="grand">
      <x/>
    </i>
  </rowItems>
  <colFields count="1">
    <field x="18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3">
    <pageField fld="14" hier="-1"/>
    <pageField fld="13" hier="-1"/>
    <pageField fld="10" hier="-1"/>
  </pageFields>
  <dataFields count="1">
    <dataField name="Suma de Importe" fld="5" baseField="19" baseItem="0" numFmtId="4"/>
  </dataFields>
  <formats count="1949">
    <format dxfId="5922">
      <pivotArea type="all" dataOnly="0" outline="0" fieldPosition="0"/>
    </format>
    <format dxfId="5921">
      <pivotArea outline="0" collapsedLevelsAreSubtotals="1" fieldPosition="0"/>
    </format>
    <format dxfId="5920">
      <pivotArea type="origin" dataOnly="0" labelOnly="1" outline="0" fieldPosition="0"/>
    </format>
    <format dxfId="5919">
      <pivotArea field="18" type="button" dataOnly="0" labelOnly="1" outline="0" axis="axisCol" fieldPosition="0"/>
    </format>
    <format dxfId="5918">
      <pivotArea type="topRight" dataOnly="0" labelOnly="1" outline="0" fieldPosition="0"/>
    </format>
    <format dxfId="5917">
      <pivotArea field="6" type="button" dataOnly="0" labelOnly="1" outline="0" axis="axisRow" fieldPosition="0"/>
    </format>
    <format dxfId="5916">
      <pivotArea dataOnly="0" labelOnly="1" fieldPosition="0">
        <references count="1">
          <reference field="6" count="50">
            <x v="1"/>
            <x v="2"/>
            <x v="4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20"/>
            <x v="21"/>
            <x v="22"/>
            <x v="24"/>
            <x v="25"/>
            <x v="26"/>
            <x v="27"/>
            <x v="28"/>
            <x v="30"/>
            <x v="32"/>
            <x v="33"/>
            <x v="34"/>
            <x v="35"/>
            <x v="40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7"/>
          </reference>
        </references>
      </pivotArea>
    </format>
    <format dxfId="5915">
      <pivotArea dataOnly="0" labelOnly="1" fieldPosition="0">
        <references count="1">
          <reference field="6" count="50">
            <x v="68"/>
            <x v="70"/>
            <x v="71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3"/>
            <x v="94"/>
            <x v="97"/>
            <x v="98"/>
            <x v="99"/>
            <x v="102"/>
            <x v="103"/>
            <x v="104"/>
            <x v="105"/>
            <x v="107"/>
            <x v="108"/>
            <x v="109"/>
            <x v="112"/>
            <x v="116"/>
            <x v="117"/>
            <x v="119"/>
            <x v="120"/>
            <x v="121"/>
            <x v="123"/>
            <x v="124"/>
            <x v="125"/>
            <x v="126"/>
            <x v="127"/>
            <x v="130"/>
            <x v="133"/>
            <x v="134"/>
            <x v="135"/>
            <x v="139"/>
            <x v="140"/>
            <x v="141"/>
            <x v="142"/>
            <x v="143"/>
            <x v="144"/>
          </reference>
        </references>
      </pivotArea>
    </format>
    <format dxfId="5914">
      <pivotArea dataOnly="0" labelOnly="1" fieldPosition="0">
        <references count="1">
          <reference field="6" count="50">
            <x v="147"/>
            <x v="148"/>
            <x v="149"/>
            <x v="150"/>
            <x v="151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9"/>
            <x v="170"/>
            <x v="171"/>
            <x v="173"/>
            <x v="175"/>
            <x v="176"/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90"/>
            <x v="191"/>
            <x v="195"/>
            <x v="196"/>
            <x v="197"/>
            <x v="198"/>
            <x v="199"/>
            <x v="201"/>
            <x v="202"/>
            <x v="203"/>
            <x v="204"/>
            <x v="206"/>
            <x v="208"/>
            <x v="209"/>
          </reference>
        </references>
      </pivotArea>
    </format>
    <format dxfId="5913">
      <pivotArea dataOnly="0" labelOnly="1" fieldPosition="0">
        <references count="1">
          <reference field="6" count="50">
            <x v="211"/>
            <x v="212"/>
            <x v="213"/>
            <x v="214"/>
            <x v="215"/>
            <x v="216"/>
            <x v="219"/>
            <x v="220"/>
            <x v="222"/>
            <x v="223"/>
            <x v="224"/>
            <x v="225"/>
            <x v="226"/>
            <x v="227"/>
            <x v="229"/>
            <x v="231"/>
            <x v="232"/>
            <x v="233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5"/>
            <x v="256"/>
            <x v="258"/>
            <x v="259"/>
            <x v="260"/>
            <x v="261"/>
            <x v="262"/>
            <x v="263"/>
            <x v="264"/>
            <x v="265"/>
            <x v="267"/>
            <x v="269"/>
            <x v="270"/>
            <x v="272"/>
            <x v="273"/>
            <x v="274"/>
            <x v="275"/>
          </reference>
        </references>
      </pivotArea>
    </format>
    <format dxfId="5912">
      <pivotArea dataOnly="0" labelOnly="1" fieldPosition="0">
        <references count="1">
          <reference field="6" count="50">
            <x v="276"/>
            <x v="277"/>
            <x v="279"/>
            <x v="281"/>
            <x v="284"/>
            <x v="288"/>
            <x v="290"/>
            <x v="291"/>
            <x v="295"/>
            <x v="298"/>
            <x v="300"/>
            <x v="302"/>
            <x v="303"/>
            <x v="305"/>
            <x v="306"/>
            <x v="309"/>
            <x v="311"/>
            <x v="312"/>
            <x v="315"/>
            <x v="318"/>
            <x v="319"/>
            <x v="320"/>
            <x v="321"/>
            <x v="323"/>
            <x v="324"/>
            <x v="326"/>
            <x v="327"/>
            <x v="329"/>
            <x v="330"/>
            <x v="331"/>
            <x v="333"/>
            <x v="334"/>
            <x v="337"/>
            <x v="338"/>
            <x v="339"/>
            <x v="340"/>
            <x v="341"/>
            <x v="343"/>
            <x v="346"/>
            <x v="347"/>
            <x v="348"/>
            <x v="353"/>
            <x v="354"/>
            <x v="355"/>
            <x v="356"/>
            <x v="357"/>
            <x v="359"/>
            <x v="360"/>
            <x v="361"/>
            <x v="362"/>
          </reference>
        </references>
      </pivotArea>
    </format>
    <format dxfId="5911">
      <pivotArea dataOnly="0" labelOnly="1" fieldPosition="0">
        <references count="1">
          <reference field="6" count="50">
            <x v="363"/>
            <x v="364"/>
            <x v="366"/>
            <x v="367"/>
            <x v="368"/>
            <x v="370"/>
            <x v="371"/>
            <x v="372"/>
            <x v="373"/>
            <x v="374"/>
            <x v="375"/>
            <x v="377"/>
            <x v="378"/>
            <x v="380"/>
            <x v="381"/>
            <x v="383"/>
            <x v="384"/>
            <x v="385"/>
            <x v="389"/>
            <x v="391"/>
            <x v="392"/>
            <x v="393"/>
            <x v="396"/>
            <x v="398"/>
            <x v="399"/>
            <x v="401"/>
            <x v="402"/>
            <x v="403"/>
            <x v="405"/>
            <x v="406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2"/>
            <x v="423"/>
            <x v="426"/>
            <x v="427"/>
            <x v="430"/>
            <x v="432"/>
            <x v="433"/>
            <x v="434"/>
          </reference>
        </references>
      </pivotArea>
    </format>
    <format dxfId="5910">
      <pivotArea dataOnly="0" labelOnly="1" fieldPosition="0">
        <references count="1">
          <reference field="6" count="50">
            <x v="436"/>
            <x v="437"/>
            <x v="438"/>
            <x v="440"/>
            <x v="441"/>
            <x v="442"/>
            <x v="443"/>
            <x v="444"/>
            <x v="445"/>
            <x v="449"/>
            <x v="453"/>
            <x v="455"/>
            <x v="456"/>
            <x v="457"/>
            <x v="458"/>
            <x v="459"/>
            <x v="460"/>
            <x v="462"/>
            <x v="463"/>
            <x v="465"/>
            <x v="467"/>
            <x v="469"/>
            <x v="470"/>
            <x v="471"/>
            <x v="472"/>
            <x v="473"/>
            <x v="474"/>
            <x v="476"/>
            <x v="477"/>
            <x v="480"/>
            <x v="482"/>
            <x v="484"/>
            <x v="485"/>
            <x v="486"/>
            <x v="487"/>
            <x v="489"/>
            <x v="491"/>
            <x v="492"/>
            <x v="496"/>
            <x v="497"/>
            <x v="498"/>
            <x v="499"/>
            <x v="500"/>
            <x v="501"/>
            <x v="502"/>
            <x v="504"/>
            <x v="505"/>
            <x v="506"/>
            <x v="507"/>
            <x v="508"/>
          </reference>
        </references>
      </pivotArea>
    </format>
    <format dxfId="5909">
      <pivotArea dataOnly="0" labelOnly="1" fieldPosition="0">
        <references count="1">
          <reference field="6" count="23">
            <x v="509"/>
            <x v="510"/>
            <x v="512"/>
            <x v="513"/>
            <x v="514"/>
            <x v="515"/>
            <x v="520"/>
            <x v="521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</reference>
        </references>
      </pivotArea>
    </format>
    <format dxfId="5908">
      <pivotArea dataOnly="0" labelOnly="1" grandRow="1" outline="0" fieldPosition="0"/>
    </format>
    <format dxfId="5907">
      <pivotArea dataOnly="0" labelOnly="1" fieldPosition="0">
        <references count="2">
          <reference field="6" count="1" selected="0">
            <x v="1"/>
          </reference>
          <reference field="7" count="1">
            <x v="442"/>
          </reference>
        </references>
      </pivotArea>
    </format>
    <format dxfId="5906">
      <pivotArea dataOnly="0" labelOnly="1" fieldPosition="0">
        <references count="2">
          <reference field="6" count="1" selected="0">
            <x v="2"/>
          </reference>
          <reference field="7" count="1">
            <x v="790"/>
          </reference>
        </references>
      </pivotArea>
    </format>
    <format dxfId="5905">
      <pivotArea dataOnly="0" labelOnly="1" fieldPosition="0">
        <references count="2">
          <reference field="6" count="1" selected="0">
            <x v="4"/>
          </reference>
          <reference field="7" count="1">
            <x v="1208"/>
          </reference>
        </references>
      </pivotArea>
    </format>
    <format dxfId="5904">
      <pivotArea dataOnly="0" labelOnly="1" fieldPosition="0">
        <references count="2">
          <reference field="6" count="1" selected="0">
            <x v="7"/>
          </reference>
          <reference field="7" count="4">
            <x v="588"/>
            <x v="589"/>
            <x v="590"/>
            <x v="1375"/>
          </reference>
        </references>
      </pivotArea>
    </format>
    <format dxfId="5903">
      <pivotArea dataOnly="0" labelOnly="1" fieldPosition="0">
        <references count="2">
          <reference field="6" count="1" selected="0">
            <x v="8"/>
          </reference>
          <reference field="7" count="1">
            <x v="529"/>
          </reference>
        </references>
      </pivotArea>
    </format>
    <format dxfId="5902">
      <pivotArea dataOnly="0" labelOnly="1" fieldPosition="0">
        <references count="2">
          <reference field="6" count="1" selected="0">
            <x v="9"/>
          </reference>
          <reference field="7" count="2">
            <x v="48"/>
            <x v="1222"/>
          </reference>
        </references>
      </pivotArea>
    </format>
    <format dxfId="5901">
      <pivotArea dataOnly="0" labelOnly="1" fieldPosition="0">
        <references count="2">
          <reference field="6" count="1" selected="0">
            <x v="10"/>
          </reference>
          <reference field="7" count="1">
            <x v="49"/>
          </reference>
        </references>
      </pivotArea>
    </format>
    <format dxfId="5900">
      <pivotArea dataOnly="0" labelOnly="1" fieldPosition="0">
        <references count="2">
          <reference field="6" count="1" selected="0">
            <x v="11"/>
          </reference>
          <reference field="7" count="1">
            <x v="1055"/>
          </reference>
        </references>
      </pivotArea>
    </format>
    <format dxfId="5899">
      <pivotArea dataOnly="0" labelOnly="1" fieldPosition="0">
        <references count="2">
          <reference field="6" count="1" selected="0">
            <x v="12"/>
          </reference>
          <reference field="7" count="2">
            <x v="340"/>
            <x v="1090"/>
          </reference>
        </references>
      </pivotArea>
    </format>
    <format dxfId="5898">
      <pivotArea dataOnly="0" labelOnly="1" fieldPosition="0">
        <references count="2">
          <reference field="6" count="1" selected="0">
            <x v="13"/>
          </reference>
          <reference field="7" count="1">
            <x v="1398"/>
          </reference>
        </references>
      </pivotArea>
    </format>
    <format dxfId="5897">
      <pivotArea dataOnly="0" labelOnly="1" fieldPosition="0">
        <references count="2">
          <reference field="6" count="1" selected="0">
            <x v="14"/>
          </reference>
          <reference field="7" count="4">
            <x v="822"/>
            <x v="867"/>
            <x v="873"/>
            <x v="874"/>
          </reference>
        </references>
      </pivotArea>
    </format>
    <format dxfId="5896">
      <pivotArea dataOnly="0" labelOnly="1" fieldPosition="0">
        <references count="2">
          <reference field="6" count="1" selected="0">
            <x v="15"/>
          </reference>
          <reference field="7" count="1">
            <x v="705"/>
          </reference>
        </references>
      </pivotArea>
    </format>
    <format dxfId="5895">
      <pivotArea dataOnly="0" labelOnly="1" fieldPosition="0">
        <references count="2">
          <reference field="6" count="1" selected="0">
            <x v="16"/>
          </reference>
          <reference field="7" count="1">
            <x v="341"/>
          </reference>
        </references>
      </pivotArea>
    </format>
    <format dxfId="5894">
      <pivotArea dataOnly="0" labelOnly="1" fieldPosition="0">
        <references count="2">
          <reference field="6" count="1" selected="0">
            <x v="17"/>
          </reference>
          <reference field="7" count="1">
            <x v="57"/>
          </reference>
        </references>
      </pivotArea>
    </format>
    <format dxfId="5893">
      <pivotArea dataOnly="0" labelOnly="1" fieldPosition="0">
        <references count="2">
          <reference field="6" count="1" selected="0">
            <x v="20"/>
          </reference>
          <reference field="7" count="1">
            <x v="691"/>
          </reference>
        </references>
      </pivotArea>
    </format>
    <format dxfId="5892">
      <pivotArea dataOnly="0" labelOnly="1" fieldPosition="0">
        <references count="2">
          <reference field="6" count="1" selected="0">
            <x v="21"/>
          </reference>
          <reference field="7" count="4">
            <x v="456"/>
            <x v="475"/>
            <x v="566"/>
            <x v="569"/>
          </reference>
        </references>
      </pivotArea>
    </format>
    <format dxfId="5891">
      <pivotArea dataOnly="0" labelOnly="1" fieldPosition="0">
        <references count="2">
          <reference field="6" count="1" selected="0">
            <x v="22"/>
          </reference>
          <reference field="7" count="1">
            <x v="1257"/>
          </reference>
        </references>
      </pivotArea>
    </format>
    <format dxfId="5890">
      <pivotArea dataOnly="0" labelOnly="1" fieldPosition="0">
        <references count="2">
          <reference field="6" count="1" selected="0">
            <x v="24"/>
          </reference>
          <reference field="7" count="1">
            <x v="519"/>
          </reference>
        </references>
      </pivotArea>
    </format>
    <format dxfId="5889">
      <pivotArea dataOnly="0" labelOnly="1" fieldPosition="0">
        <references count="2">
          <reference field="6" count="1" selected="0">
            <x v="25"/>
          </reference>
          <reference field="7" count="1">
            <x v="1162"/>
          </reference>
        </references>
      </pivotArea>
    </format>
    <format dxfId="5888">
      <pivotArea dataOnly="0" labelOnly="1" fieldPosition="0">
        <references count="2">
          <reference field="6" count="1" selected="0">
            <x v="26"/>
          </reference>
          <reference field="7" count="1">
            <x v="741"/>
          </reference>
        </references>
      </pivotArea>
    </format>
    <format dxfId="5887">
      <pivotArea dataOnly="0" labelOnly="1" fieldPosition="0">
        <references count="2">
          <reference field="6" count="1" selected="0">
            <x v="27"/>
          </reference>
          <reference field="7" count="1">
            <x v="50"/>
          </reference>
        </references>
      </pivotArea>
    </format>
    <format dxfId="5886">
      <pivotArea dataOnly="0" labelOnly="1" fieldPosition="0">
        <references count="2">
          <reference field="6" count="1" selected="0">
            <x v="28"/>
          </reference>
          <reference field="7" count="2">
            <x v="318"/>
            <x v="319"/>
          </reference>
        </references>
      </pivotArea>
    </format>
    <format dxfId="5885">
      <pivotArea dataOnly="0" labelOnly="1" fieldPosition="0">
        <references count="2">
          <reference field="6" count="1" selected="0">
            <x v="30"/>
          </reference>
          <reference field="7" count="2">
            <x v="355"/>
            <x v="386"/>
          </reference>
        </references>
      </pivotArea>
    </format>
    <format dxfId="5884">
      <pivotArea dataOnly="0" labelOnly="1" fieldPosition="0">
        <references count="2">
          <reference field="6" count="1" selected="0">
            <x v="32"/>
          </reference>
          <reference field="7" count="1">
            <x v="5"/>
          </reference>
        </references>
      </pivotArea>
    </format>
    <format dxfId="5883">
      <pivotArea dataOnly="0" labelOnly="1" fieldPosition="0">
        <references count="2">
          <reference field="6" count="1" selected="0">
            <x v="33"/>
          </reference>
          <reference field="7" count="1">
            <x v="1346"/>
          </reference>
        </references>
      </pivotArea>
    </format>
    <format dxfId="5882">
      <pivotArea dataOnly="0" labelOnly="1" fieldPosition="0">
        <references count="2">
          <reference field="6" count="1" selected="0">
            <x v="34"/>
          </reference>
          <reference field="7" count="1">
            <x v="66"/>
          </reference>
        </references>
      </pivotArea>
    </format>
    <format dxfId="5881">
      <pivotArea dataOnly="0" labelOnly="1" fieldPosition="0">
        <references count="2">
          <reference field="6" count="1" selected="0">
            <x v="35"/>
          </reference>
          <reference field="7" count="2">
            <x v="915"/>
            <x v="1288"/>
          </reference>
        </references>
      </pivotArea>
    </format>
    <format dxfId="5880">
      <pivotArea dataOnly="0" labelOnly="1" fieldPosition="0">
        <references count="2">
          <reference field="6" count="1" selected="0">
            <x v="40"/>
          </reference>
          <reference field="7" count="1">
            <x v="1097"/>
          </reference>
        </references>
      </pivotArea>
    </format>
    <format dxfId="5879">
      <pivotArea dataOnly="0" labelOnly="1" fieldPosition="0">
        <references count="2">
          <reference field="6" count="1" selected="0">
            <x v="43"/>
          </reference>
          <reference field="7" count="1">
            <x v="1129"/>
          </reference>
        </references>
      </pivotArea>
    </format>
    <format dxfId="5878">
      <pivotArea dataOnly="0" labelOnly="1" fieldPosition="0">
        <references count="2">
          <reference field="6" count="1" selected="0">
            <x v="44"/>
          </reference>
          <reference field="7" count="2">
            <x v="1250"/>
            <x v="1251"/>
          </reference>
        </references>
      </pivotArea>
    </format>
    <format dxfId="5877">
      <pivotArea dataOnly="0" labelOnly="1" fieldPosition="0">
        <references count="2">
          <reference field="6" count="1" selected="0">
            <x v="45"/>
          </reference>
          <reference field="7" count="1">
            <x v="799"/>
          </reference>
        </references>
      </pivotArea>
    </format>
    <format dxfId="5876">
      <pivotArea dataOnly="0" labelOnly="1" fieldPosition="0">
        <references count="2">
          <reference field="6" count="1" selected="0">
            <x v="46"/>
          </reference>
          <reference field="7" count="1">
            <x v="619"/>
          </reference>
        </references>
      </pivotArea>
    </format>
    <format dxfId="5875">
      <pivotArea dataOnly="0" labelOnly="1" fieldPosition="0">
        <references count="2">
          <reference field="6" count="1" selected="0">
            <x v="47"/>
          </reference>
          <reference field="7" count="1">
            <x v="62"/>
          </reference>
        </references>
      </pivotArea>
    </format>
    <format dxfId="5874">
      <pivotArea dataOnly="0" labelOnly="1" fieldPosition="0">
        <references count="2">
          <reference field="6" count="1" selected="0">
            <x v="48"/>
          </reference>
          <reference field="7" count="1">
            <x v="51"/>
          </reference>
        </references>
      </pivotArea>
    </format>
    <format dxfId="5873">
      <pivotArea dataOnly="0" labelOnly="1" fieldPosition="0">
        <references count="2">
          <reference field="6" count="1" selected="0">
            <x v="49"/>
          </reference>
          <reference field="7" count="1">
            <x v="55"/>
          </reference>
        </references>
      </pivotArea>
    </format>
    <format dxfId="5872">
      <pivotArea dataOnly="0" labelOnly="1" fieldPosition="0">
        <references count="2">
          <reference field="6" count="1" selected="0">
            <x v="50"/>
          </reference>
          <reference field="7" count="1">
            <x v="689"/>
          </reference>
        </references>
      </pivotArea>
    </format>
    <format dxfId="5871">
      <pivotArea dataOnly="0" labelOnly="1" fieldPosition="0">
        <references count="2">
          <reference field="6" count="1" selected="0">
            <x v="51"/>
          </reference>
          <reference field="7" count="1">
            <x v="1340"/>
          </reference>
        </references>
      </pivotArea>
    </format>
    <format dxfId="5870">
      <pivotArea dataOnly="0" labelOnly="1" fieldPosition="0">
        <references count="2">
          <reference field="6" count="1" selected="0">
            <x v="52"/>
          </reference>
          <reference field="7" count="1">
            <x v="626"/>
          </reference>
        </references>
      </pivotArea>
    </format>
    <format dxfId="5869">
      <pivotArea dataOnly="0" labelOnly="1" fieldPosition="0">
        <references count="2">
          <reference field="6" count="1" selected="0">
            <x v="53"/>
          </reference>
          <reference field="7" count="1">
            <x v="52"/>
          </reference>
        </references>
      </pivotArea>
    </format>
    <format dxfId="5868">
      <pivotArea dataOnly="0" labelOnly="1" fieldPosition="0">
        <references count="2">
          <reference field="6" count="1" selected="0">
            <x v="54"/>
          </reference>
          <reference field="7" count="1">
            <x v="1177"/>
          </reference>
        </references>
      </pivotArea>
    </format>
    <format dxfId="5867">
      <pivotArea dataOnly="0" labelOnly="1" fieldPosition="0">
        <references count="2">
          <reference field="6" count="1" selected="0">
            <x v="55"/>
          </reference>
          <reference field="7" count="1">
            <x v="63"/>
          </reference>
        </references>
      </pivotArea>
    </format>
    <format dxfId="5866">
      <pivotArea dataOnly="0" labelOnly="1" fieldPosition="0">
        <references count="2">
          <reference field="6" count="1" selected="0">
            <x v="56"/>
          </reference>
          <reference field="7" count="1">
            <x v="1412"/>
          </reference>
        </references>
      </pivotArea>
    </format>
    <format dxfId="5865">
      <pivotArea dataOnly="0" labelOnly="1" fieldPosition="0">
        <references count="2">
          <reference field="6" count="1" selected="0">
            <x v="57"/>
          </reference>
          <reference field="7" count="1">
            <x v="582"/>
          </reference>
        </references>
      </pivotArea>
    </format>
    <format dxfId="5864">
      <pivotArea dataOnly="0" labelOnly="1" fieldPosition="0">
        <references count="2">
          <reference field="6" count="1" selected="0">
            <x v="58"/>
          </reference>
          <reference field="7" count="1">
            <x v="1335"/>
          </reference>
        </references>
      </pivotArea>
    </format>
    <format dxfId="5863">
      <pivotArea dataOnly="0" labelOnly="1" fieldPosition="0">
        <references count="2">
          <reference field="6" count="1" selected="0">
            <x v="60"/>
          </reference>
          <reference field="7" count="1">
            <x v="584"/>
          </reference>
        </references>
      </pivotArea>
    </format>
    <format dxfId="5862">
      <pivotArea dataOnly="0" labelOnly="1" fieldPosition="0">
        <references count="2">
          <reference field="6" count="1" selected="0">
            <x v="61"/>
          </reference>
          <reference field="7" count="1">
            <x v="58"/>
          </reference>
        </references>
      </pivotArea>
    </format>
    <format dxfId="5861">
      <pivotArea dataOnly="0" labelOnly="1" fieldPosition="0">
        <references count="2">
          <reference field="6" count="1" selected="0">
            <x v="63"/>
          </reference>
          <reference field="7" count="1">
            <x v="895"/>
          </reference>
        </references>
      </pivotArea>
    </format>
    <format dxfId="5860">
      <pivotArea dataOnly="0" labelOnly="1" fieldPosition="0">
        <references count="2">
          <reference field="6" count="1" selected="0">
            <x v="64"/>
          </reference>
          <reference field="7" count="1">
            <x v="1083"/>
          </reference>
        </references>
      </pivotArea>
    </format>
    <format dxfId="5859">
      <pivotArea dataOnly="0" labelOnly="1" fieldPosition="0">
        <references count="2">
          <reference field="6" count="1" selected="0">
            <x v="65"/>
          </reference>
          <reference field="7" count="1">
            <x v="722"/>
          </reference>
        </references>
      </pivotArea>
    </format>
    <format dxfId="5858">
      <pivotArea dataOnly="0" labelOnly="1" fieldPosition="0">
        <references count="2">
          <reference field="6" count="1" selected="0">
            <x v="67"/>
          </reference>
          <reference field="7" count="1">
            <x v="1368"/>
          </reference>
        </references>
      </pivotArea>
    </format>
    <format dxfId="5857">
      <pivotArea dataOnly="0" labelOnly="1" fieldPosition="0">
        <references count="2">
          <reference field="6" count="1" selected="0">
            <x v="68"/>
          </reference>
          <reference field="7" count="1">
            <x v="33"/>
          </reference>
        </references>
      </pivotArea>
    </format>
    <format dxfId="5856">
      <pivotArea dataOnly="0" labelOnly="1" fieldPosition="0">
        <references count="2">
          <reference field="6" count="1" selected="0">
            <x v="70"/>
          </reference>
          <reference field="7" count="3">
            <x v="709"/>
            <x v="710"/>
            <x v="1249"/>
          </reference>
        </references>
      </pivotArea>
    </format>
    <format dxfId="5855">
      <pivotArea dataOnly="0" labelOnly="1" fieldPosition="0">
        <references count="2">
          <reference field="6" count="1" selected="0">
            <x v="71"/>
          </reference>
          <reference field="7" count="10">
            <x v="2"/>
            <x v="3"/>
            <x v="392"/>
            <x v="393"/>
            <x v="394"/>
            <x v="395"/>
            <x v="396"/>
            <x v="696"/>
            <x v="697"/>
            <x v="1386"/>
          </reference>
        </references>
      </pivotArea>
    </format>
    <format dxfId="5854">
      <pivotArea dataOnly="0" labelOnly="1" fieldPosition="0">
        <references count="2">
          <reference field="6" count="1" selected="0">
            <x v="77"/>
          </reference>
          <reference field="7" count="1">
            <x v="1336"/>
          </reference>
        </references>
      </pivotArea>
    </format>
    <format dxfId="5853">
      <pivotArea dataOnly="0" labelOnly="1" fieldPosition="0">
        <references count="2">
          <reference field="6" count="1" selected="0">
            <x v="78"/>
          </reference>
          <reference field="7" count="1">
            <x v="942"/>
          </reference>
        </references>
      </pivotArea>
    </format>
    <format dxfId="5852">
      <pivotArea dataOnly="0" labelOnly="1" fieldPosition="0">
        <references count="2">
          <reference field="6" count="1" selected="0">
            <x v="79"/>
          </reference>
          <reference field="7" count="2">
            <x v="304"/>
            <x v="305"/>
          </reference>
        </references>
      </pivotArea>
    </format>
    <format dxfId="5851">
      <pivotArea dataOnly="0" labelOnly="1" fieldPosition="0">
        <references count="2">
          <reference field="6" count="1" selected="0">
            <x v="80"/>
          </reference>
          <reference field="7" count="1">
            <x v="1109"/>
          </reference>
        </references>
      </pivotArea>
    </format>
    <format dxfId="5850">
      <pivotArea dataOnly="0" labelOnly="1" fieldPosition="0">
        <references count="2">
          <reference field="6" count="1" selected="0">
            <x v="81"/>
          </reference>
          <reference field="7" count="5">
            <x v="810"/>
            <x v="831"/>
            <x v="836"/>
            <x v="1317"/>
            <x v="1321"/>
          </reference>
        </references>
      </pivotArea>
    </format>
    <format dxfId="5849">
      <pivotArea dataOnly="0" labelOnly="1" fieldPosition="0">
        <references count="2">
          <reference field="6" count="1" selected="0">
            <x v="82"/>
          </reference>
          <reference field="7" count="4">
            <x v="599"/>
            <x v="600"/>
            <x v="658"/>
            <x v="680"/>
          </reference>
        </references>
      </pivotArea>
    </format>
    <format dxfId="5848">
      <pivotArea dataOnly="0" labelOnly="1" fieldPosition="0">
        <references count="2">
          <reference field="6" count="1" selected="0">
            <x v="83"/>
          </reference>
          <reference field="7" count="2">
            <x v="712"/>
            <x v="1275"/>
          </reference>
        </references>
      </pivotArea>
    </format>
    <format dxfId="5847">
      <pivotArea dataOnly="0" labelOnly="1" fieldPosition="0">
        <references count="2">
          <reference field="6" count="1" selected="0">
            <x v="84"/>
          </reference>
          <reference field="7" count="2">
            <x v="337"/>
            <x v="794"/>
          </reference>
        </references>
      </pivotArea>
    </format>
    <format dxfId="5846">
      <pivotArea dataOnly="0" labelOnly="1" fieldPosition="0">
        <references count="2">
          <reference field="6" count="1" selected="0">
            <x v="85"/>
          </reference>
          <reference field="7" count="1">
            <x v="1399"/>
          </reference>
        </references>
      </pivotArea>
    </format>
    <format dxfId="5845">
      <pivotArea dataOnly="0" labelOnly="1" fieldPosition="0">
        <references count="2">
          <reference field="6" count="1" selected="0">
            <x v="86"/>
          </reference>
          <reference field="7" count="1">
            <x v="896"/>
          </reference>
        </references>
      </pivotArea>
    </format>
    <format dxfId="5844">
      <pivotArea dataOnly="0" labelOnly="1" fieldPosition="0">
        <references count="2">
          <reference field="6" count="1" selected="0">
            <x v="88"/>
          </reference>
          <reference field="7" count="2">
            <x v="46"/>
            <x v="666"/>
          </reference>
        </references>
      </pivotArea>
    </format>
    <format dxfId="5843">
      <pivotArea dataOnly="0" labelOnly="1" fieldPosition="0">
        <references count="2">
          <reference field="6" count="1" selected="0">
            <x v="89"/>
          </reference>
          <reference field="7" count="4">
            <x v="383"/>
            <x v="384"/>
            <x v="654"/>
            <x v="1307"/>
          </reference>
        </references>
      </pivotArea>
    </format>
    <format dxfId="5842">
      <pivotArea dataOnly="0" labelOnly="1" fieldPosition="0">
        <references count="2">
          <reference field="6" count="1" selected="0">
            <x v="90"/>
          </reference>
          <reference field="7" count="1">
            <x v="426"/>
          </reference>
        </references>
      </pivotArea>
    </format>
    <format dxfId="5841">
      <pivotArea dataOnly="0" labelOnly="1" fieldPosition="0">
        <references count="2">
          <reference field="6" count="1" selected="0">
            <x v="91"/>
          </reference>
          <reference field="7" count="5">
            <x v="419"/>
            <x v="427"/>
            <x v="502"/>
            <x v="674"/>
            <x v="1347"/>
          </reference>
        </references>
      </pivotArea>
    </format>
    <format dxfId="5840">
      <pivotArea dataOnly="0" labelOnly="1" fieldPosition="0">
        <references count="2">
          <reference field="6" count="1" selected="0">
            <x v="93"/>
          </reference>
          <reference field="7" count="1">
            <x v="1091"/>
          </reference>
        </references>
      </pivotArea>
    </format>
    <format dxfId="5839">
      <pivotArea dataOnly="0" labelOnly="1" fieldPosition="0">
        <references count="2">
          <reference field="6" count="1" selected="0">
            <x v="94"/>
          </reference>
          <reference field="7" count="1">
            <x v="527"/>
          </reference>
        </references>
      </pivotArea>
    </format>
    <format dxfId="5838">
      <pivotArea dataOnly="0" labelOnly="1" fieldPosition="0">
        <references count="2">
          <reference field="6" count="1" selected="0">
            <x v="97"/>
          </reference>
          <reference field="7" count="1">
            <x v="412"/>
          </reference>
        </references>
      </pivotArea>
    </format>
    <format dxfId="5837">
      <pivotArea dataOnly="0" labelOnly="1" fieldPosition="0">
        <references count="2">
          <reference field="6" count="1" selected="0">
            <x v="98"/>
          </reference>
          <reference field="7" count="1">
            <x v="914"/>
          </reference>
        </references>
      </pivotArea>
    </format>
    <format dxfId="5836">
      <pivotArea dataOnly="0" labelOnly="1" fieldPosition="0">
        <references count="2">
          <reference field="6" count="1" selected="0">
            <x v="99"/>
          </reference>
          <reference field="7" count="1">
            <x v="1106"/>
          </reference>
        </references>
      </pivotArea>
    </format>
    <format dxfId="5835">
      <pivotArea dataOnly="0" labelOnly="1" fieldPosition="0">
        <references count="2">
          <reference field="6" count="1" selected="0">
            <x v="102"/>
          </reference>
          <reference field="7" count="1">
            <x v="389"/>
          </reference>
        </references>
      </pivotArea>
    </format>
    <format dxfId="5834">
      <pivotArea dataOnly="0" labelOnly="1" fieldPosition="0">
        <references count="2">
          <reference field="6" count="1" selected="0">
            <x v="103"/>
          </reference>
          <reference field="7" count="1">
            <x v="1117"/>
          </reference>
        </references>
      </pivotArea>
    </format>
    <format dxfId="5833">
      <pivotArea dataOnly="0" labelOnly="1" fieldPosition="0">
        <references count="2">
          <reference field="6" count="1" selected="0">
            <x v="104"/>
          </reference>
          <reference field="7" count="4">
            <x v="433"/>
            <x v="1112"/>
            <x v="1113"/>
            <x v="1119"/>
          </reference>
        </references>
      </pivotArea>
    </format>
    <format dxfId="5832">
      <pivotArea dataOnly="0" labelOnly="1" fieldPosition="0">
        <references count="2">
          <reference field="6" count="1" selected="0">
            <x v="105"/>
          </reference>
          <reference field="7" count="1">
            <x v="750"/>
          </reference>
        </references>
      </pivotArea>
    </format>
    <format dxfId="5831">
      <pivotArea dataOnly="0" labelOnly="1" fieldPosition="0">
        <references count="2">
          <reference field="6" count="1" selected="0">
            <x v="107"/>
          </reference>
          <reference field="7" count="1">
            <x v="1382"/>
          </reference>
        </references>
      </pivotArea>
    </format>
    <format dxfId="5830">
      <pivotArea dataOnly="0" labelOnly="1" fieldPosition="0">
        <references count="2">
          <reference field="6" count="1" selected="0">
            <x v="108"/>
          </reference>
          <reference field="7" count="1">
            <x v="25"/>
          </reference>
        </references>
      </pivotArea>
    </format>
    <format dxfId="5829">
      <pivotArea dataOnly="0" labelOnly="1" fieldPosition="0">
        <references count="2">
          <reference field="6" count="1" selected="0">
            <x v="109"/>
          </reference>
          <reference field="7" count="1">
            <x v="403"/>
          </reference>
        </references>
      </pivotArea>
    </format>
    <format dxfId="5828">
      <pivotArea dataOnly="0" labelOnly="1" fieldPosition="0">
        <references count="2">
          <reference field="6" count="1" selected="0">
            <x v="112"/>
          </reference>
          <reference field="7" count="1">
            <x v="385"/>
          </reference>
        </references>
      </pivotArea>
    </format>
    <format dxfId="5827">
      <pivotArea dataOnly="0" labelOnly="1" fieldPosition="0">
        <references count="2">
          <reference field="6" count="1" selected="0">
            <x v="116"/>
          </reference>
          <reference field="7" count="1">
            <x v="855"/>
          </reference>
        </references>
      </pivotArea>
    </format>
    <format dxfId="5826">
      <pivotArea dataOnly="0" labelOnly="1" fieldPosition="0">
        <references count="2">
          <reference field="6" count="1" selected="0">
            <x v="117"/>
          </reference>
          <reference field="7" count="1">
            <x v="706"/>
          </reference>
        </references>
      </pivotArea>
    </format>
    <format dxfId="5825">
      <pivotArea dataOnly="0" labelOnly="1" fieldPosition="0">
        <references count="2">
          <reference field="6" count="1" selected="0">
            <x v="119"/>
          </reference>
          <reference field="7" count="2">
            <x v="414"/>
            <x v="814"/>
          </reference>
        </references>
      </pivotArea>
    </format>
    <format dxfId="5824">
      <pivotArea dataOnly="0" labelOnly="1" fieldPosition="0">
        <references count="2">
          <reference field="6" count="1" selected="0">
            <x v="120"/>
          </reference>
          <reference field="7" count="1">
            <x v="1136"/>
          </reference>
        </references>
      </pivotArea>
    </format>
    <format dxfId="5823">
      <pivotArea dataOnly="0" labelOnly="1" fieldPosition="0">
        <references count="2">
          <reference field="6" count="1" selected="0">
            <x v="121"/>
          </reference>
          <reference field="7" count="1">
            <x v="1092"/>
          </reference>
        </references>
      </pivotArea>
    </format>
    <format dxfId="5822">
      <pivotArea dataOnly="0" labelOnly="1" fieldPosition="0">
        <references count="2">
          <reference field="6" count="1" selected="0">
            <x v="123"/>
          </reference>
          <reference field="7" count="1">
            <x v="1182"/>
          </reference>
        </references>
      </pivotArea>
    </format>
    <format dxfId="5821">
      <pivotArea dataOnly="0" labelOnly="1" fieldPosition="0">
        <references count="2">
          <reference field="6" count="1" selected="0">
            <x v="124"/>
          </reference>
          <reference field="7" count="1">
            <x v="1395"/>
          </reference>
        </references>
      </pivotArea>
    </format>
    <format dxfId="5820">
      <pivotArea dataOnly="0" labelOnly="1" fieldPosition="0">
        <references count="2">
          <reference field="6" count="1" selected="0">
            <x v="125"/>
          </reference>
          <reference field="7" count="5">
            <x v="275"/>
            <x v="276"/>
            <x v="277"/>
            <x v="278"/>
            <x v="1272"/>
          </reference>
        </references>
      </pivotArea>
    </format>
    <format dxfId="5819">
      <pivotArea dataOnly="0" labelOnly="1" fieldPosition="0">
        <references count="2">
          <reference field="6" count="1" selected="0">
            <x v="126"/>
          </reference>
          <reference field="7" count="4">
            <x v="572"/>
            <x v="573"/>
            <x v="574"/>
            <x v="1165"/>
          </reference>
        </references>
      </pivotArea>
    </format>
    <format dxfId="5818">
      <pivotArea dataOnly="0" labelOnly="1" fieldPosition="0">
        <references count="2">
          <reference field="6" count="1" selected="0">
            <x v="127"/>
          </reference>
          <reference field="7" count="1">
            <x v="891"/>
          </reference>
        </references>
      </pivotArea>
    </format>
    <format dxfId="5817">
      <pivotArea dataOnly="0" labelOnly="1" fieldPosition="0">
        <references count="2">
          <reference field="6" count="1" selected="0">
            <x v="130"/>
          </reference>
          <reference field="7" count="1">
            <x v="455"/>
          </reference>
        </references>
      </pivotArea>
    </format>
    <format dxfId="5816">
      <pivotArea dataOnly="0" labelOnly="1" fieldPosition="0">
        <references count="2">
          <reference field="6" count="1" selected="0">
            <x v="133"/>
          </reference>
          <reference field="7" count="1">
            <x v="1283"/>
          </reference>
        </references>
      </pivotArea>
    </format>
    <format dxfId="5815">
      <pivotArea dataOnly="0" labelOnly="1" fieldPosition="0">
        <references count="2">
          <reference field="6" count="1" selected="0">
            <x v="134"/>
          </reference>
          <reference field="7" count="3">
            <x v="401"/>
            <x v="404"/>
            <x v="922"/>
          </reference>
        </references>
      </pivotArea>
    </format>
    <format dxfId="5814">
      <pivotArea dataOnly="0" labelOnly="1" fieldPosition="0">
        <references count="2">
          <reference field="6" count="1" selected="0">
            <x v="135"/>
          </reference>
          <reference field="7" count="5">
            <x v="320"/>
            <x v="367"/>
            <x v="368"/>
            <x v="1413"/>
            <x v="1414"/>
          </reference>
        </references>
      </pivotArea>
    </format>
    <format dxfId="5813">
      <pivotArea dataOnly="0" labelOnly="1" fieldPosition="0">
        <references count="2">
          <reference field="6" count="1" selected="0">
            <x v="139"/>
          </reference>
          <reference field="7" count="1">
            <x v="1079"/>
          </reference>
        </references>
      </pivotArea>
    </format>
    <format dxfId="5812">
      <pivotArea dataOnly="0" labelOnly="1" fieldPosition="0">
        <references count="2">
          <reference field="6" count="1" selected="0">
            <x v="140"/>
          </reference>
          <reference field="7" count="1">
            <x v="409"/>
          </reference>
        </references>
      </pivotArea>
    </format>
    <format dxfId="5811">
      <pivotArea dataOnly="0" labelOnly="1" fieldPosition="0">
        <references count="2">
          <reference field="6" count="1" selected="0">
            <x v="141"/>
          </reference>
          <reference field="7" count="1">
            <x v="1138"/>
          </reference>
        </references>
      </pivotArea>
    </format>
    <format dxfId="5810">
      <pivotArea dataOnly="0" labelOnly="1" fieldPosition="0">
        <references count="2">
          <reference field="6" count="1" selected="0">
            <x v="142"/>
          </reference>
          <reference field="7" count="1">
            <x v="811"/>
          </reference>
        </references>
      </pivotArea>
    </format>
    <format dxfId="5809">
      <pivotArea dataOnly="0" labelOnly="1" fieldPosition="0">
        <references count="2">
          <reference field="6" count="1" selected="0">
            <x v="143"/>
          </reference>
          <reference field="7" count="1">
            <x v="1364"/>
          </reference>
        </references>
      </pivotArea>
    </format>
    <format dxfId="5808">
      <pivotArea dataOnly="0" labelOnly="1" fieldPosition="0">
        <references count="2">
          <reference field="6" count="1" selected="0">
            <x v="144"/>
          </reference>
          <reference field="7" count="9">
            <x v="432"/>
            <x v="435"/>
            <x v="516"/>
            <x v="528"/>
            <x v="609"/>
            <x v="610"/>
            <x v="787"/>
            <x v="1123"/>
            <x v="1181"/>
          </reference>
        </references>
      </pivotArea>
    </format>
    <format dxfId="5807">
      <pivotArea dataOnly="0" labelOnly="1" fieldPosition="0">
        <references count="2">
          <reference field="6" count="1" selected="0">
            <x v="147"/>
          </reference>
          <reference field="7" count="1">
            <x v="64"/>
          </reference>
        </references>
      </pivotArea>
    </format>
    <format dxfId="5806">
      <pivotArea dataOnly="0" labelOnly="1" fieldPosition="0">
        <references count="2">
          <reference field="6" count="1" selected="0">
            <x v="148"/>
          </reference>
          <reference field="7" count="1">
            <x v="767"/>
          </reference>
        </references>
      </pivotArea>
    </format>
    <format dxfId="5805">
      <pivotArea dataOnly="0" labelOnly="1" fieldPosition="0">
        <references count="2">
          <reference field="6" count="1" selected="0">
            <x v="149"/>
          </reference>
          <reference field="7" count="2">
            <x v="1410"/>
            <x v="1411"/>
          </reference>
        </references>
      </pivotArea>
    </format>
    <format dxfId="5804">
      <pivotArea dataOnly="0" labelOnly="1" fieldPosition="0">
        <references count="2">
          <reference field="6" count="1" selected="0">
            <x v="150"/>
          </reference>
          <reference field="7" count="1">
            <x v="424"/>
          </reference>
        </references>
      </pivotArea>
    </format>
    <format dxfId="5803">
      <pivotArea dataOnly="0" labelOnly="1" fieldPosition="0">
        <references count="2">
          <reference field="6" count="1" selected="0">
            <x v="151"/>
          </reference>
          <reference field="7" count="1">
            <x v="853"/>
          </reference>
        </references>
      </pivotArea>
    </format>
    <format dxfId="5802">
      <pivotArea dataOnly="0" labelOnly="1" fieldPosition="0">
        <references count="2">
          <reference field="6" count="1" selected="0">
            <x v="153"/>
          </reference>
          <reference field="7" count="2">
            <x v="1096"/>
            <x v="1124"/>
          </reference>
        </references>
      </pivotArea>
    </format>
    <format dxfId="5801">
      <pivotArea dataOnly="0" labelOnly="1" fieldPosition="0">
        <references count="2">
          <reference field="6" count="1" selected="0">
            <x v="154"/>
          </reference>
          <reference field="7" count="3">
            <x v="472"/>
            <x v="850"/>
            <x v="897"/>
          </reference>
        </references>
      </pivotArea>
    </format>
    <format dxfId="5800">
      <pivotArea dataOnly="0" labelOnly="1" fieldPosition="0">
        <references count="2">
          <reference field="6" count="1" selected="0">
            <x v="155"/>
          </reference>
          <reference field="7" count="1">
            <x v="1214"/>
          </reference>
        </references>
      </pivotArea>
    </format>
    <format dxfId="5799">
      <pivotArea dataOnly="0" labelOnly="1" fieldPosition="0">
        <references count="2">
          <reference field="6" count="1" selected="0">
            <x v="156"/>
          </reference>
          <reference field="7" count="1">
            <x v="537"/>
          </reference>
        </references>
      </pivotArea>
    </format>
    <format dxfId="5798">
      <pivotArea dataOnly="0" labelOnly="1" fieldPosition="0">
        <references count="2">
          <reference field="6" count="1" selected="0">
            <x v="157"/>
          </reference>
          <reference field="7" count="1">
            <x v="74"/>
          </reference>
        </references>
      </pivotArea>
    </format>
    <format dxfId="5797">
      <pivotArea dataOnly="0" labelOnly="1" fieldPosition="0">
        <references count="2">
          <reference field="6" count="1" selected="0">
            <x v="158"/>
          </reference>
          <reference field="7" count="1">
            <x v="1343"/>
          </reference>
        </references>
      </pivotArea>
    </format>
    <format dxfId="5796">
      <pivotArea dataOnly="0" labelOnly="1" fieldPosition="0">
        <references count="2">
          <reference field="6" count="1" selected="0">
            <x v="159"/>
          </reference>
          <reference field="7" count="2">
            <x v="1056"/>
            <x v="1057"/>
          </reference>
        </references>
      </pivotArea>
    </format>
    <format dxfId="5795">
      <pivotArea dataOnly="0" labelOnly="1" fieldPosition="0">
        <references count="2">
          <reference field="6" count="1" selected="0">
            <x v="160"/>
          </reference>
          <reference field="7" count="2">
            <x v="1093"/>
            <x v="1094"/>
          </reference>
        </references>
      </pivotArea>
    </format>
    <format dxfId="5794">
      <pivotArea dataOnly="0" labelOnly="1" fieldPosition="0">
        <references count="2">
          <reference field="6" count="1" selected="0">
            <x v="161"/>
          </reference>
          <reference field="7" count="1">
            <x v="1332"/>
          </reference>
        </references>
      </pivotArea>
    </format>
    <format dxfId="5793">
      <pivotArea dataOnly="0" labelOnly="1" fieldPosition="0">
        <references count="2">
          <reference field="6" count="1" selected="0">
            <x v="162"/>
          </reference>
          <reference field="7" count="2">
            <x v="467"/>
            <x v="921"/>
          </reference>
        </references>
      </pivotArea>
    </format>
    <format dxfId="5792">
      <pivotArea dataOnly="0" labelOnly="1" fieldPosition="0">
        <references count="2">
          <reference field="6" count="1" selected="0">
            <x v="163"/>
          </reference>
          <reference field="7" count="15">
            <x v="416"/>
            <x v="418"/>
            <x v="657"/>
            <x v="784"/>
            <x v="785"/>
            <x v="846"/>
            <x v="847"/>
            <x v="848"/>
            <x v="851"/>
            <x v="887"/>
            <x v="1263"/>
            <x v="1310"/>
            <x v="1349"/>
            <x v="1350"/>
            <x v="1351"/>
          </reference>
        </references>
      </pivotArea>
    </format>
    <format dxfId="5791">
      <pivotArea dataOnly="0" labelOnly="1" fieldPosition="0">
        <references count="2">
          <reference field="6" count="1" selected="0">
            <x v="164"/>
          </reference>
          <reference field="7" count="1">
            <x v="1128"/>
          </reference>
        </references>
      </pivotArea>
    </format>
    <format dxfId="5790">
      <pivotArea dataOnly="0" labelOnly="1" fieldPosition="0">
        <references count="2">
          <reference field="6" count="1" selected="0">
            <x v="165"/>
          </reference>
          <reference field="7" count="1">
            <x v="676"/>
          </reference>
        </references>
      </pivotArea>
    </format>
    <format dxfId="5789">
      <pivotArea dataOnly="0" labelOnly="1" fieldPosition="0">
        <references count="2">
          <reference field="6" count="1" selected="0">
            <x v="166"/>
          </reference>
          <reference field="7" count="1">
            <x v="1292"/>
          </reference>
        </references>
      </pivotArea>
    </format>
    <format dxfId="5788">
      <pivotArea dataOnly="0" labelOnly="1" fieldPosition="0">
        <references count="2">
          <reference field="6" count="1" selected="0">
            <x v="169"/>
          </reference>
          <reference field="7" count="3">
            <x v="1099"/>
            <x v="1100"/>
            <x v="1345"/>
          </reference>
        </references>
      </pivotArea>
    </format>
    <format dxfId="5787">
      <pivotArea dataOnly="0" labelOnly="1" fieldPosition="0">
        <references count="2">
          <reference field="6" count="1" selected="0">
            <x v="170"/>
          </reference>
          <reference field="7" count="1">
            <x v="602"/>
          </reference>
        </references>
      </pivotArea>
    </format>
    <format dxfId="5786">
      <pivotArea dataOnly="0" labelOnly="1" fieldPosition="0">
        <references count="2">
          <reference field="6" count="1" selected="0">
            <x v="171"/>
          </reference>
          <reference field="7" count="1">
            <x v="43"/>
          </reference>
        </references>
      </pivotArea>
    </format>
    <format dxfId="5785">
      <pivotArea dataOnly="0" labelOnly="1" fieldPosition="0">
        <references count="2">
          <reference field="6" count="1" selected="0">
            <x v="173"/>
          </reference>
          <reference field="7" count="1">
            <x v="1095"/>
          </reference>
        </references>
      </pivotArea>
    </format>
    <format dxfId="5784">
      <pivotArea dataOnly="0" labelOnly="1" fieldPosition="0">
        <references count="2">
          <reference field="6" count="1" selected="0">
            <x v="175"/>
          </reference>
          <reference field="7" count="1">
            <x v="514"/>
          </reference>
        </references>
      </pivotArea>
    </format>
    <format dxfId="5783">
      <pivotArea dataOnly="0" labelOnly="1" fieldPosition="0">
        <references count="2">
          <reference field="6" count="1" selected="0">
            <x v="176"/>
          </reference>
          <reference field="7" count="1">
            <x v="351"/>
          </reference>
        </references>
      </pivotArea>
    </format>
    <format dxfId="5782">
      <pivotArea dataOnly="0" labelOnly="1" fieldPosition="0">
        <references count="2">
          <reference field="6" count="1" selected="0">
            <x v="177"/>
          </reference>
          <reference field="7" count="1">
            <x v="1337"/>
          </reference>
        </references>
      </pivotArea>
    </format>
    <format dxfId="5781">
      <pivotArea dataOnly="0" labelOnly="1" fieldPosition="0">
        <references count="2">
          <reference field="6" count="1" selected="0">
            <x v="178"/>
          </reference>
          <reference field="7" count="1">
            <x v="1089"/>
          </reference>
        </references>
      </pivotArea>
    </format>
    <format dxfId="5780">
      <pivotArea dataOnly="0" labelOnly="1" fieldPosition="0">
        <references count="2">
          <reference field="6" count="1" selected="0">
            <x v="179"/>
          </reference>
          <reference field="7" count="1">
            <x v="411"/>
          </reference>
        </references>
      </pivotArea>
    </format>
    <format dxfId="5779">
      <pivotArea dataOnly="0" labelOnly="1" fieldPosition="0">
        <references count="2">
          <reference field="6" count="1" selected="0">
            <x v="180"/>
          </reference>
          <reference field="7" count="1">
            <x v="387"/>
          </reference>
        </references>
      </pivotArea>
    </format>
    <format dxfId="5778">
      <pivotArea dataOnly="0" labelOnly="1" fieldPosition="0">
        <references count="2">
          <reference field="6" count="1" selected="0">
            <x v="181"/>
          </reference>
          <reference field="7" count="1">
            <x v="1334"/>
          </reference>
        </references>
      </pivotArea>
    </format>
    <format dxfId="5777">
      <pivotArea dataOnly="0" labelOnly="1" fieldPosition="0">
        <references count="2">
          <reference field="6" count="1" selected="0">
            <x v="182"/>
          </reference>
          <reference field="7" count="1">
            <x v="1333"/>
          </reference>
        </references>
      </pivotArea>
    </format>
    <format dxfId="5776">
      <pivotArea dataOnly="0" labelOnly="1" fieldPosition="0">
        <references count="2">
          <reference field="6" count="1" selected="0">
            <x v="184"/>
          </reference>
          <reference field="7" count="1">
            <x v="852"/>
          </reference>
        </references>
      </pivotArea>
    </format>
    <format dxfId="5775">
      <pivotArea dataOnly="0" labelOnly="1" fieldPosition="0">
        <references count="2">
          <reference field="6" count="1" selected="0">
            <x v="185"/>
          </reference>
          <reference field="7" count="1">
            <x v="690"/>
          </reference>
        </references>
      </pivotArea>
    </format>
    <format dxfId="5774">
      <pivotArea dataOnly="0" labelOnly="1" fieldPosition="0">
        <references count="2">
          <reference field="6" count="1" selected="0">
            <x v="186"/>
          </reference>
          <reference field="7" count="2">
            <x v="38"/>
            <x v="39"/>
          </reference>
        </references>
      </pivotArea>
    </format>
    <format dxfId="5773">
      <pivotArea dataOnly="0" labelOnly="1" fieldPosition="0">
        <references count="2">
          <reference field="6" count="1" selected="0">
            <x v="187"/>
          </reference>
          <reference field="7" count="8">
            <x v="40"/>
            <x v="413"/>
            <x v="646"/>
            <x v="953"/>
            <x v="1338"/>
            <x v="1339"/>
            <x v="1341"/>
            <x v="1342"/>
          </reference>
        </references>
      </pivotArea>
    </format>
    <format dxfId="5772">
      <pivotArea dataOnly="0" labelOnly="1" fieldPosition="0">
        <references count="2">
          <reference field="6" count="1" selected="0">
            <x v="188"/>
          </reference>
          <reference field="7" count="2">
            <x v="1199"/>
            <x v="1200"/>
          </reference>
        </references>
      </pivotArea>
    </format>
    <format dxfId="5771">
      <pivotArea dataOnly="0" labelOnly="1" fieldPosition="0">
        <references count="2">
          <reference field="6" count="1" selected="0">
            <x v="190"/>
          </reference>
          <reference field="7" count="1">
            <x v="1101"/>
          </reference>
        </references>
      </pivotArea>
    </format>
    <format dxfId="5770">
      <pivotArea dataOnly="0" labelOnly="1" fieldPosition="0">
        <references count="2">
          <reference field="6" count="1" selected="0">
            <x v="191"/>
          </reference>
          <reference field="7" count="4">
            <x v="34"/>
            <x v="824"/>
            <x v="1307"/>
            <x v="1400"/>
          </reference>
        </references>
      </pivotArea>
    </format>
    <format dxfId="5769">
      <pivotArea dataOnly="0" labelOnly="1" fieldPosition="0">
        <references count="2">
          <reference field="6" count="1" selected="0">
            <x v="195"/>
          </reference>
          <reference field="7" count="1">
            <x v="1111"/>
          </reference>
        </references>
      </pivotArea>
    </format>
    <format dxfId="5768">
      <pivotArea dataOnly="0" labelOnly="1" fieldPosition="0">
        <references count="2">
          <reference field="6" count="1" selected="0">
            <x v="196"/>
          </reference>
          <reference field="7" count="1">
            <x v="1179"/>
          </reference>
        </references>
      </pivotArea>
    </format>
    <format dxfId="5767">
      <pivotArea dataOnly="0" labelOnly="1" fieldPosition="0">
        <references count="2">
          <reference field="6" count="1" selected="0">
            <x v="197"/>
          </reference>
          <reference field="7" count="1">
            <x v="900"/>
          </reference>
        </references>
      </pivotArea>
    </format>
    <format dxfId="5766">
      <pivotArea dataOnly="0" labelOnly="1" fieldPosition="0">
        <references count="2">
          <reference field="6" count="1" selected="0">
            <x v="198"/>
          </reference>
          <reference field="7" count="1">
            <x v="583"/>
          </reference>
        </references>
      </pivotArea>
    </format>
    <format dxfId="5765">
      <pivotArea dataOnly="0" labelOnly="1" fieldPosition="0">
        <references count="2">
          <reference field="6" count="1" selected="0">
            <x v="199"/>
          </reference>
          <reference field="7" count="1">
            <x v="357"/>
          </reference>
        </references>
      </pivotArea>
    </format>
    <format dxfId="5764">
      <pivotArea dataOnly="0" labelOnly="1" fieldPosition="0">
        <references count="2">
          <reference field="6" count="1" selected="0">
            <x v="201"/>
          </reference>
          <reference field="7" count="3">
            <x v="378"/>
            <x v="437"/>
            <x v="438"/>
          </reference>
        </references>
      </pivotArea>
    </format>
    <format dxfId="5763">
      <pivotArea dataOnly="0" labelOnly="1" fieldPosition="0">
        <references count="2">
          <reference field="6" count="1" selected="0">
            <x v="202"/>
          </reference>
          <reference field="7" count="1">
            <x v="1144"/>
          </reference>
        </references>
      </pivotArea>
    </format>
    <format dxfId="5762">
      <pivotArea dataOnly="0" labelOnly="1" fieldPosition="0">
        <references count="2">
          <reference field="6" count="1" selected="0">
            <x v="203"/>
          </reference>
          <reference field="7" count="2">
            <x v="570"/>
            <x v="1372"/>
          </reference>
        </references>
      </pivotArea>
    </format>
    <format dxfId="5761">
      <pivotArea dataOnly="0" labelOnly="1" fieldPosition="0">
        <references count="2">
          <reference field="6" count="1" selected="0">
            <x v="204"/>
          </reference>
          <reference field="7" count="1">
            <x v="1248"/>
          </reference>
        </references>
      </pivotArea>
    </format>
    <format dxfId="5760">
      <pivotArea dataOnly="0" labelOnly="1" fieldPosition="0">
        <references count="2">
          <reference field="6" count="1" selected="0">
            <x v="206"/>
          </reference>
          <reference field="7" count="1">
            <x v="1140"/>
          </reference>
        </references>
      </pivotArea>
    </format>
    <format dxfId="5759">
      <pivotArea dataOnly="0" labelOnly="1" fieldPosition="0">
        <references count="2">
          <reference field="6" count="1" selected="0">
            <x v="208"/>
          </reference>
          <reference field="7" count="1">
            <x v="1159"/>
          </reference>
        </references>
      </pivotArea>
    </format>
    <format dxfId="5758">
      <pivotArea dataOnly="0" labelOnly="1" fieldPosition="0">
        <references count="2">
          <reference field="6" count="1" selected="0">
            <x v="209"/>
          </reference>
          <reference field="7" count="1">
            <x v="648"/>
          </reference>
        </references>
      </pivotArea>
    </format>
    <format dxfId="5757">
      <pivotArea dataOnly="0" labelOnly="1" fieldPosition="0">
        <references count="2">
          <reference field="6" count="1" selected="0">
            <x v="211"/>
          </reference>
          <reference field="7" count="1">
            <x v="581"/>
          </reference>
        </references>
      </pivotArea>
    </format>
    <format dxfId="5756">
      <pivotArea dataOnly="0" labelOnly="1" fieldPosition="0">
        <references count="2">
          <reference field="6" count="1" selected="0">
            <x v="212"/>
          </reference>
          <reference field="7" count="1">
            <x v="47"/>
          </reference>
        </references>
      </pivotArea>
    </format>
    <format dxfId="5755">
      <pivotArea dataOnly="0" labelOnly="1" fieldPosition="0">
        <references count="2">
          <reference field="6" count="1" selected="0">
            <x v="213"/>
          </reference>
          <reference field="7" count="1">
            <x v="714"/>
          </reference>
        </references>
      </pivotArea>
    </format>
    <format dxfId="5754">
      <pivotArea dataOnly="0" labelOnly="1" fieldPosition="0">
        <references count="2">
          <reference field="6" count="1" selected="0">
            <x v="214"/>
          </reference>
          <reference field="7" count="2">
            <x v="65"/>
            <x v="627"/>
          </reference>
        </references>
      </pivotArea>
    </format>
    <format dxfId="5753">
      <pivotArea dataOnly="0" labelOnly="1" fieldPosition="0">
        <references count="2">
          <reference field="6" count="1" selected="0">
            <x v="215"/>
          </reference>
          <reference field="7" count="1">
            <x v="546"/>
          </reference>
        </references>
      </pivotArea>
    </format>
    <format dxfId="5752">
      <pivotArea dataOnly="0" labelOnly="1" fieldPosition="0">
        <references count="2">
          <reference field="6" count="1" selected="0">
            <x v="216"/>
          </reference>
          <reference field="7" count="5">
            <x v="859"/>
            <x v="875"/>
            <x v="881"/>
            <x v="1158"/>
            <x v="1309"/>
          </reference>
        </references>
      </pivotArea>
    </format>
    <format dxfId="5751">
      <pivotArea dataOnly="0" labelOnly="1" fieldPosition="0">
        <references count="2">
          <reference field="6" count="1" selected="0">
            <x v="219"/>
          </reference>
          <reference field="7" count="1">
            <x v="24"/>
          </reference>
        </references>
      </pivotArea>
    </format>
    <format dxfId="5750">
      <pivotArea dataOnly="0" labelOnly="1" fieldPosition="0">
        <references count="2">
          <reference field="6" count="1" selected="0">
            <x v="220"/>
          </reference>
          <reference field="7" count="2">
            <x v="44"/>
            <x v="45"/>
          </reference>
        </references>
      </pivotArea>
    </format>
    <format dxfId="5749">
      <pivotArea dataOnly="0" labelOnly="1" fieldPosition="0">
        <references count="2">
          <reference field="6" count="1" selected="0">
            <x v="222"/>
          </reference>
          <reference field="7" count="1">
            <x v="1384"/>
          </reference>
        </references>
      </pivotArea>
    </format>
    <format dxfId="5748">
      <pivotArea dataOnly="0" labelOnly="1" fieldPosition="0">
        <references count="2">
          <reference field="6" count="1" selected="0">
            <x v="223"/>
          </reference>
          <reference field="7" count="1">
            <x v="1168"/>
          </reference>
        </references>
      </pivotArea>
    </format>
    <format dxfId="5747">
      <pivotArea dataOnly="0" labelOnly="1" fieldPosition="0">
        <references count="2">
          <reference field="6" count="1" selected="0">
            <x v="224"/>
          </reference>
          <reference field="7" count="4">
            <x v="622"/>
            <x v="845"/>
            <x v="1134"/>
            <x v="1306"/>
          </reference>
        </references>
      </pivotArea>
    </format>
    <format dxfId="5746">
      <pivotArea dataOnly="0" labelOnly="1" fieldPosition="0">
        <references count="2">
          <reference field="6" count="1" selected="0">
            <x v="225"/>
          </reference>
          <reference field="7" count="2">
            <x v="876"/>
            <x v="1307"/>
          </reference>
        </references>
      </pivotArea>
    </format>
    <format dxfId="5745">
      <pivotArea dataOnly="0" labelOnly="1" fieldPosition="0">
        <references count="2">
          <reference field="6" count="1" selected="0">
            <x v="226"/>
          </reference>
          <reference field="7" count="1">
            <x v="1344"/>
          </reference>
        </references>
      </pivotArea>
    </format>
    <format dxfId="5744">
      <pivotArea dataOnly="0" labelOnly="1" fieldPosition="0">
        <references count="2">
          <reference field="6" count="1" selected="0">
            <x v="227"/>
          </reference>
          <reference field="7" count="1">
            <x v="611"/>
          </reference>
        </references>
      </pivotArea>
    </format>
    <format dxfId="5743">
      <pivotArea dataOnly="0" labelOnly="1" fieldPosition="0">
        <references count="2">
          <reference field="6" count="1" selected="0">
            <x v="229"/>
          </reference>
          <reference field="7" count="1">
            <x v="1387"/>
          </reference>
        </references>
      </pivotArea>
    </format>
    <format dxfId="5742">
      <pivotArea dataOnly="0" labelOnly="1" fieldPosition="0">
        <references count="2">
          <reference field="6" count="1" selected="0">
            <x v="231"/>
          </reference>
          <reference field="7" count="3">
            <x v="672"/>
            <x v="677"/>
            <x v="678"/>
          </reference>
        </references>
      </pivotArea>
    </format>
    <format dxfId="5741">
      <pivotArea dataOnly="0" labelOnly="1" fieldPosition="0">
        <references count="2">
          <reference field="6" count="1" selected="0">
            <x v="232"/>
          </reference>
          <reference field="7" count="1">
            <x v="644"/>
          </reference>
        </references>
      </pivotArea>
    </format>
    <format dxfId="5740">
      <pivotArea dataOnly="0" labelOnly="1" fieldPosition="0">
        <references count="2">
          <reference field="6" count="1" selected="0">
            <x v="233"/>
          </reference>
          <reference field="7" count="1">
            <x v="1254"/>
          </reference>
        </references>
      </pivotArea>
    </format>
    <format dxfId="5739">
      <pivotArea dataOnly="0" labelOnly="1" fieldPosition="0">
        <references count="2">
          <reference field="6" count="1" selected="0">
            <x v="235"/>
          </reference>
          <reference field="7" count="2">
            <x v="889"/>
            <x v="890"/>
          </reference>
        </references>
      </pivotArea>
    </format>
    <format dxfId="5738">
      <pivotArea dataOnly="0" labelOnly="1" fieldPosition="0">
        <references count="2">
          <reference field="6" count="1" selected="0">
            <x v="236"/>
          </reference>
          <reference field="7" count="2">
            <x v="494"/>
            <x v="495"/>
          </reference>
        </references>
      </pivotArea>
    </format>
    <format dxfId="5737">
      <pivotArea dataOnly="0" labelOnly="1" fieldPosition="0">
        <references count="2">
          <reference field="6" count="1" selected="0">
            <x v="238"/>
          </reference>
          <reference field="7" count="1">
            <x v="11"/>
          </reference>
        </references>
      </pivotArea>
    </format>
    <format dxfId="5736">
      <pivotArea dataOnly="0" labelOnly="1" fieldPosition="0">
        <references count="2">
          <reference field="6" count="1" selected="0">
            <x v="239"/>
          </reference>
          <reference field="7" count="1">
            <x v="360"/>
          </reference>
        </references>
      </pivotArea>
    </format>
    <format dxfId="5735">
      <pivotArea dataOnly="0" labelOnly="1" fieldPosition="0">
        <references count="2">
          <reference field="6" count="1" selected="0">
            <x v="241"/>
          </reference>
          <reference field="7" count="3">
            <x v="1"/>
            <x v="695"/>
            <x v="742"/>
          </reference>
        </references>
      </pivotArea>
    </format>
    <format dxfId="5734">
      <pivotArea dataOnly="0" labelOnly="1" fieldPosition="0">
        <references count="2">
          <reference field="6" count="1" selected="0">
            <x v="242"/>
          </reference>
          <reference field="7" count="1">
            <x v="321"/>
          </reference>
        </references>
      </pivotArea>
    </format>
    <format dxfId="5733">
      <pivotArea dataOnly="0" labelOnly="1" fieldPosition="0">
        <references count="2">
          <reference field="6" count="1" selected="0">
            <x v="243"/>
          </reference>
          <reference field="7" count="2">
            <x v="1396"/>
            <x v="1397"/>
          </reference>
        </references>
      </pivotArea>
    </format>
    <format dxfId="5732">
      <pivotArea dataOnly="0" labelOnly="1" fieldPosition="0">
        <references count="2">
          <reference field="6" count="1" selected="0">
            <x v="244"/>
          </reference>
          <reference field="7" count="1">
            <x v="423"/>
          </reference>
        </references>
      </pivotArea>
    </format>
    <format dxfId="5731">
      <pivotArea dataOnly="0" labelOnly="1" fieldPosition="0">
        <references count="2">
          <reference field="6" count="1" selected="0">
            <x v="245"/>
          </reference>
          <reference field="7" count="4">
            <x v="698"/>
            <x v="901"/>
            <x v="1131"/>
            <x v="1132"/>
          </reference>
        </references>
      </pivotArea>
    </format>
    <format dxfId="5730">
      <pivotArea dataOnly="0" labelOnly="1" fieldPosition="0">
        <references count="2">
          <reference field="6" count="1" selected="0">
            <x v="246"/>
          </reference>
          <reference field="7" count="1">
            <x v="762"/>
          </reference>
        </references>
      </pivotArea>
    </format>
    <format dxfId="5729">
      <pivotArea dataOnly="0" labelOnly="1" fieldPosition="0">
        <references count="2">
          <reference field="6" count="1" selected="0">
            <x v="247"/>
          </reference>
          <reference field="7" count="1">
            <x v="700"/>
          </reference>
        </references>
      </pivotArea>
    </format>
    <format dxfId="5728">
      <pivotArea dataOnly="0" labelOnly="1" fieldPosition="0">
        <references count="2">
          <reference field="6" count="1" selected="0">
            <x v="248"/>
          </reference>
          <reference field="7" count="1">
            <x v="402"/>
          </reference>
        </references>
      </pivotArea>
    </format>
    <format dxfId="5727">
      <pivotArea dataOnly="0" labelOnly="1" fieldPosition="0">
        <references count="2">
          <reference field="6" count="1" selected="0">
            <x v="249"/>
          </reference>
          <reference field="7" count="1">
            <x v="1298"/>
          </reference>
        </references>
      </pivotArea>
    </format>
    <format dxfId="5726">
      <pivotArea dataOnly="0" labelOnly="1" fieldPosition="0">
        <references count="2">
          <reference field="6" count="1" selected="0">
            <x v="250"/>
          </reference>
          <reference field="7" count="1">
            <x v="1145"/>
          </reference>
        </references>
      </pivotArea>
    </format>
    <format dxfId="5725">
      <pivotArea dataOnly="0" labelOnly="1" fieldPosition="0">
        <references count="2">
          <reference field="6" count="1" selected="0">
            <x v="252"/>
          </reference>
          <reference field="7" count="1">
            <x v="1120"/>
          </reference>
        </references>
      </pivotArea>
    </format>
    <format dxfId="5724">
      <pivotArea dataOnly="0" labelOnly="1" fieldPosition="0">
        <references count="2">
          <reference field="6" count="1" selected="0">
            <x v="255"/>
          </reference>
          <reference field="7" count="1">
            <x v="61"/>
          </reference>
        </references>
      </pivotArea>
    </format>
    <format dxfId="5723">
      <pivotArea dataOnly="0" labelOnly="1" fieldPosition="0">
        <references count="2">
          <reference field="6" count="1" selected="0">
            <x v="256"/>
          </reference>
          <reference field="7" count="1">
            <x v="1278"/>
          </reference>
        </references>
      </pivotArea>
    </format>
    <format dxfId="5722">
      <pivotArea dataOnly="0" labelOnly="1" fieldPosition="0">
        <references count="2">
          <reference field="6" count="1" selected="0">
            <x v="258"/>
          </reference>
          <reference field="7" count="1">
            <x v="8"/>
          </reference>
        </references>
      </pivotArea>
    </format>
    <format dxfId="5721">
      <pivotArea dataOnly="0" labelOnly="1" fieldPosition="0">
        <references count="2">
          <reference field="6" count="1" selected="0">
            <x v="259"/>
          </reference>
          <reference field="7" count="1">
            <x v="42"/>
          </reference>
        </references>
      </pivotArea>
    </format>
    <format dxfId="5720">
      <pivotArea dataOnly="0" labelOnly="1" fieldPosition="0">
        <references count="2">
          <reference field="6" count="1" selected="0">
            <x v="260"/>
          </reference>
          <reference field="7" count="2">
            <x v="579"/>
            <x v="1086"/>
          </reference>
        </references>
      </pivotArea>
    </format>
    <format dxfId="5719">
      <pivotArea dataOnly="0" labelOnly="1" fieldPosition="0">
        <references count="2">
          <reference field="6" count="1" selected="0">
            <x v="261"/>
          </reference>
          <reference field="7" count="1">
            <x v="356"/>
          </reference>
        </references>
      </pivotArea>
    </format>
    <format dxfId="5718">
      <pivotArea dataOnly="0" labelOnly="1" fieldPosition="0">
        <references count="2">
          <reference field="6" count="1" selected="0">
            <x v="262"/>
          </reference>
          <reference field="7" count="1">
            <x v="70"/>
          </reference>
        </references>
      </pivotArea>
    </format>
    <format dxfId="5717">
      <pivotArea dataOnly="0" labelOnly="1" fieldPosition="0">
        <references count="2">
          <reference field="6" count="1" selected="0">
            <x v="263"/>
          </reference>
          <reference field="7" count="1">
            <x v="54"/>
          </reference>
        </references>
      </pivotArea>
    </format>
    <format dxfId="5716">
      <pivotArea dataOnly="0" labelOnly="1" fieldPosition="0">
        <references count="2">
          <reference field="6" count="1" selected="0">
            <x v="264"/>
          </reference>
          <reference field="7" count="1">
            <x v="71"/>
          </reference>
        </references>
      </pivotArea>
    </format>
    <format dxfId="5715">
      <pivotArea dataOnly="0" labelOnly="1" fieldPosition="0">
        <references count="2">
          <reference field="6" count="1" selected="0">
            <x v="265"/>
          </reference>
          <reference field="7" count="1">
            <x v="1307"/>
          </reference>
        </references>
      </pivotArea>
    </format>
    <format dxfId="5714">
      <pivotArea dataOnly="0" labelOnly="1" fieldPosition="0">
        <references count="2">
          <reference field="6" count="1" selected="0">
            <x v="267"/>
          </reference>
          <reference field="7" count="3">
            <x v="759"/>
            <x v="907"/>
            <x v="1082"/>
          </reference>
        </references>
      </pivotArea>
    </format>
    <format dxfId="5713">
      <pivotArea dataOnly="0" labelOnly="1" fieldPosition="0">
        <references count="2">
          <reference field="6" count="1" selected="0">
            <x v="269"/>
          </reference>
          <reference field="7" count="1">
            <x v="923"/>
          </reference>
        </references>
      </pivotArea>
    </format>
    <format dxfId="5712">
      <pivotArea dataOnly="0" labelOnly="1" fieldPosition="0">
        <references count="2">
          <reference field="6" count="1" selected="0">
            <x v="270"/>
          </reference>
          <reference field="7" count="1">
            <x v="1230"/>
          </reference>
        </references>
      </pivotArea>
    </format>
    <format dxfId="5711">
      <pivotArea dataOnly="0" labelOnly="1" fieldPosition="0">
        <references count="2">
          <reference field="6" count="1" selected="0">
            <x v="272"/>
          </reference>
          <reference field="7" count="1">
            <x v="544"/>
          </reference>
        </references>
      </pivotArea>
    </format>
    <format dxfId="5710">
      <pivotArea dataOnly="0" labelOnly="1" fieldPosition="0">
        <references count="2">
          <reference field="6" count="1" selected="0">
            <x v="273"/>
          </reference>
          <reference field="7" count="1">
            <x v="886"/>
          </reference>
        </references>
      </pivotArea>
    </format>
    <format dxfId="5709">
      <pivotArea dataOnly="0" labelOnly="1" fieldPosition="0">
        <references count="2">
          <reference field="6" count="1" selected="0">
            <x v="274"/>
          </reference>
          <reference field="7" count="1">
            <x v="920"/>
          </reference>
        </references>
      </pivotArea>
    </format>
    <format dxfId="5708">
      <pivotArea dataOnly="0" labelOnly="1" fieldPosition="0">
        <references count="2">
          <reference field="6" count="1" selected="0">
            <x v="275"/>
          </reference>
          <reference field="7" count="1">
            <x v="1146"/>
          </reference>
        </references>
      </pivotArea>
    </format>
    <format dxfId="5707">
      <pivotArea dataOnly="0" labelOnly="1" fieldPosition="0">
        <references count="2">
          <reference field="6" count="1" selected="0">
            <x v="276"/>
          </reference>
          <reference field="7" count="1">
            <x v="743"/>
          </reference>
        </references>
      </pivotArea>
    </format>
    <format dxfId="5706">
      <pivotArea dataOnly="0" labelOnly="1" fieldPosition="0">
        <references count="2">
          <reference field="6" count="1" selected="0">
            <x v="277"/>
          </reference>
          <reference field="7" count="1">
            <x v="898"/>
          </reference>
        </references>
      </pivotArea>
    </format>
    <format dxfId="5705">
      <pivotArea dataOnly="0" labelOnly="1" fieldPosition="0">
        <references count="2">
          <reference field="6" count="1" selected="0">
            <x v="279"/>
          </reference>
          <reference field="7" count="3">
            <x v="6"/>
            <x v="871"/>
            <x v="1130"/>
          </reference>
        </references>
      </pivotArea>
    </format>
    <format dxfId="5704">
      <pivotArea dataOnly="0" labelOnly="1" fieldPosition="0">
        <references count="2">
          <reference field="6" count="1" selected="0">
            <x v="281"/>
          </reference>
          <reference field="7" count="1">
            <x v="713"/>
          </reference>
        </references>
      </pivotArea>
    </format>
    <format dxfId="5703">
      <pivotArea dataOnly="0" labelOnly="1" fieldPosition="0">
        <references count="2">
          <reference field="6" count="1" selected="0">
            <x v="284"/>
          </reference>
          <reference field="7" count="3">
            <x v="840"/>
            <x v="1392"/>
            <x v="1393"/>
          </reference>
        </references>
      </pivotArea>
    </format>
    <format dxfId="5702">
      <pivotArea dataOnly="0" labelOnly="1" fieldPosition="0">
        <references count="2">
          <reference field="6" count="1" selected="0">
            <x v="288"/>
          </reference>
          <reference field="7" count="1">
            <x v="372"/>
          </reference>
        </references>
      </pivotArea>
    </format>
    <format dxfId="5701">
      <pivotArea dataOnly="0" labelOnly="1" fieldPosition="0">
        <references count="2">
          <reference field="6" count="1" selected="0">
            <x v="290"/>
          </reference>
          <reference field="7" count="1">
            <x v="361"/>
          </reference>
        </references>
      </pivotArea>
    </format>
    <format dxfId="5700">
      <pivotArea dataOnly="0" labelOnly="1" fieldPosition="0">
        <references count="2">
          <reference field="6" count="1" selected="0">
            <x v="291"/>
          </reference>
          <reference field="7" count="1">
            <x v="909"/>
          </reference>
        </references>
      </pivotArea>
    </format>
    <format dxfId="5699">
      <pivotArea dataOnly="0" labelOnly="1" fieldPosition="0">
        <references count="2">
          <reference field="6" count="1" selected="0">
            <x v="295"/>
          </reference>
          <reference field="7" count="1">
            <x v="417"/>
          </reference>
        </references>
      </pivotArea>
    </format>
    <format dxfId="5698">
      <pivotArea dataOnly="0" labelOnly="1" fieldPosition="0">
        <references count="2">
          <reference field="6" count="1" selected="0">
            <x v="298"/>
          </reference>
          <reference field="7" count="1">
            <x v="562"/>
          </reference>
        </references>
      </pivotArea>
    </format>
    <format dxfId="5697">
      <pivotArea dataOnly="0" labelOnly="1" fieldPosition="0">
        <references count="2">
          <reference field="6" count="1" selected="0">
            <x v="300"/>
          </reference>
          <reference field="7" count="1">
            <x v="812"/>
          </reference>
        </references>
      </pivotArea>
    </format>
    <format dxfId="5696">
      <pivotArea dataOnly="0" labelOnly="1" fieldPosition="0">
        <references count="2">
          <reference field="6" count="1" selected="0">
            <x v="302"/>
          </reference>
          <reference field="7" count="1">
            <x v="1163"/>
          </reference>
        </references>
      </pivotArea>
    </format>
    <format dxfId="5695">
      <pivotArea dataOnly="0" labelOnly="1" fieldPosition="0">
        <references count="2">
          <reference field="6" count="1" selected="0">
            <x v="303"/>
          </reference>
          <reference field="7" count="2">
            <x v="1388"/>
            <x v="1394"/>
          </reference>
        </references>
      </pivotArea>
    </format>
    <format dxfId="5694">
      <pivotArea dataOnly="0" labelOnly="1" fieldPosition="0">
        <references count="2">
          <reference field="6" count="1" selected="0">
            <x v="305"/>
          </reference>
          <reference field="7" count="1">
            <x v="398"/>
          </reference>
        </references>
      </pivotArea>
    </format>
    <format dxfId="5693">
      <pivotArea dataOnly="0" labelOnly="1" fieldPosition="0">
        <references count="2">
          <reference field="6" count="1" selected="0">
            <x v="306"/>
          </reference>
          <reference field="7" count="1">
            <x v="1229"/>
          </reference>
        </references>
      </pivotArea>
    </format>
    <format dxfId="5692">
      <pivotArea dataOnly="0" labelOnly="1" fieldPosition="0">
        <references count="2">
          <reference field="6" count="1" selected="0">
            <x v="309"/>
          </reference>
          <reference field="7" count="11">
            <x v="421"/>
            <x v="738"/>
            <x v="739"/>
            <x v="740"/>
            <x v="766"/>
            <x v="884"/>
            <x v="905"/>
            <x v="911"/>
            <x v="1108"/>
            <x v="1233"/>
            <x v="1241"/>
          </reference>
        </references>
      </pivotArea>
    </format>
    <format dxfId="5691">
      <pivotArea dataOnly="0" labelOnly="1" fieldPosition="0">
        <references count="2">
          <reference field="6" count="1" selected="0">
            <x v="311"/>
          </reference>
          <reference field="7" count="1">
            <x v="1126"/>
          </reference>
        </references>
      </pivotArea>
    </format>
    <format dxfId="5690">
      <pivotArea dataOnly="0" labelOnly="1" fieldPosition="0">
        <references count="2">
          <reference field="6" count="1" selected="0">
            <x v="312"/>
          </reference>
          <reference field="7" count="6">
            <x v="520"/>
            <x v="536"/>
            <x v="795"/>
            <x v="804"/>
            <x v="908"/>
            <x v="1205"/>
          </reference>
        </references>
      </pivotArea>
    </format>
    <format dxfId="5689">
      <pivotArea dataOnly="0" labelOnly="1" fieldPosition="0">
        <references count="2">
          <reference field="6" count="1" selected="0">
            <x v="315"/>
          </reference>
          <reference field="7" count="1">
            <x v="1365"/>
          </reference>
        </references>
      </pivotArea>
    </format>
    <format dxfId="5688">
      <pivotArea dataOnly="0" labelOnly="1" fieldPosition="0">
        <references count="2">
          <reference field="6" count="1" selected="0">
            <x v="318"/>
          </reference>
          <reference field="7" count="2">
            <x v="1098"/>
            <x v="1107"/>
          </reference>
        </references>
      </pivotArea>
    </format>
    <format dxfId="5687">
      <pivotArea dataOnly="0" labelOnly="1" fieldPosition="0">
        <references count="2">
          <reference field="6" count="1" selected="0">
            <x v="319"/>
          </reference>
          <reference field="7" count="1">
            <x v="594"/>
          </reference>
        </references>
      </pivotArea>
    </format>
    <format dxfId="5686">
      <pivotArea dataOnly="0" labelOnly="1" fieldPosition="0">
        <references count="2">
          <reference field="6" count="1" selected="0">
            <x v="320"/>
          </reference>
          <reference field="7" count="1">
            <x v="711"/>
          </reference>
        </references>
      </pivotArea>
    </format>
    <format dxfId="5685">
      <pivotArea dataOnly="0" labelOnly="1" fieldPosition="0">
        <references count="2">
          <reference field="6" count="1" selected="0">
            <x v="321"/>
          </reference>
          <reference field="7" count="1">
            <x v="910"/>
          </reference>
        </references>
      </pivotArea>
    </format>
    <format dxfId="5684">
      <pivotArea dataOnly="0" labelOnly="1" fieldPosition="0">
        <references count="2">
          <reference field="6" count="1" selected="0">
            <x v="323"/>
          </reference>
          <reference field="7" count="1">
            <x v="625"/>
          </reference>
        </references>
      </pivotArea>
    </format>
    <format dxfId="5683">
      <pivotArea dataOnly="0" labelOnly="1" fieldPosition="0">
        <references count="2">
          <reference field="6" count="1" selected="0">
            <x v="324"/>
          </reference>
          <reference field="7" count="4">
            <x v="23"/>
            <x v="580"/>
            <x v="1121"/>
            <x v="1273"/>
          </reference>
        </references>
      </pivotArea>
    </format>
    <format dxfId="5682">
      <pivotArea dataOnly="0" labelOnly="1" fieldPosition="0">
        <references count="2">
          <reference field="6" count="1" selected="0">
            <x v="326"/>
          </reference>
          <reference field="7" count="1">
            <x v="56"/>
          </reference>
        </references>
      </pivotArea>
    </format>
    <format dxfId="5681">
      <pivotArea dataOnly="0" labelOnly="1" fieldPosition="0">
        <references count="2">
          <reference field="6" count="1" selected="0">
            <x v="327"/>
          </reference>
          <reference field="7" count="1">
            <x v="924"/>
          </reference>
        </references>
      </pivotArea>
    </format>
    <format dxfId="5680">
      <pivotArea dataOnly="0" labelOnly="1" fieldPosition="0">
        <references count="2">
          <reference field="6" count="1" selected="0">
            <x v="329"/>
          </reference>
          <reference field="7" count="1">
            <x v="645"/>
          </reference>
        </references>
      </pivotArea>
    </format>
    <format dxfId="5679">
      <pivotArea dataOnly="0" labelOnly="1" fieldPosition="0">
        <references count="2">
          <reference field="6" count="1" selected="0">
            <x v="330"/>
          </reference>
          <reference field="7" count="1">
            <x v="878"/>
          </reference>
        </references>
      </pivotArea>
    </format>
    <format dxfId="5678">
      <pivotArea dataOnly="0" labelOnly="1" fieldPosition="0">
        <references count="2">
          <reference field="6" count="1" selected="0">
            <x v="331"/>
          </reference>
          <reference field="7" count="2">
            <x v="469"/>
            <x v="1080"/>
          </reference>
        </references>
      </pivotArea>
    </format>
    <format dxfId="5677">
      <pivotArea dataOnly="0" labelOnly="1" fieldPosition="0">
        <references count="2">
          <reference field="6" count="1" selected="0">
            <x v="333"/>
          </reference>
          <reference field="7" count="1">
            <x v="381"/>
          </reference>
        </references>
      </pivotArea>
    </format>
    <format dxfId="5676">
      <pivotArea dataOnly="0" labelOnly="1" fieldPosition="0">
        <references count="2">
          <reference field="6" count="1" selected="0">
            <x v="334"/>
          </reference>
          <reference field="7" count="6">
            <x v="671"/>
            <x v="675"/>
            <x v="908"/>
            <x v="925"/>
            <x v="926"/>
            <x v="1313"/>
          </reference>
        </references>
      </pivotArea>
    </format>
    <format dxfId="5675">
      <pivotArea dataOnly="0" labelOnly="1" fieldPosition="0">
        <references count="2">
          <reference field="6" count="1" selected="0">
            <x v="337"/>
          </reference>
          <reference field="7" count="1">
            <x v="904"/>
          </reference>
        </references>
      </pivotArea>
    </format>
    <format dxfId="5674">
      <pivotArea dataOnly="0" labelOnly="1" fieldPosition="0">
        <references count="2">
          <reference field="6" count="1" selected="0">
            <x v="338"/>
          </reference>
          <reference field="7" count="2">
            <x v="747"/>
            <x v="749"/>
          </reference>
        </references>
      </pivotArea>
    </format>
    <format dxfId="5673">
      <pivotArea dataOnly="0" labelOnly="1" fieldPosition="0">
        <references count="2">
          <reference field="6" count="1" selected="0">
            <x v="339"/>
          </reference>
          <reference field="7" count="1">
            <x v="1175"/>
          </reference>
        </references>
      </pivotArea>
    </format>
    <format dxfId="5672">
      <pivotArea dataOnly="0" labelOnly="1" fieldPosition="0">
        <references count="2">
          <reference field="6" count="1" selected="0">
            <x v="340"/>
          </reference>
          <reference field="7" count="1">
            <x v="59"/>
          </reference>
        </references>
      </pivotArea>
    </format>
    <format dxfId="5671">
      <pivotArea dataOnly="0" labelOnly="1" fieldPosition="0">
        <references count="2">
          <reference field="6" count="1" selected="0">
            <x v="341"/>
          </reference>
          <reference field="7" count="1">
            <x v="748"/>
          </reference>
        </references>
      </pivotArea>
    </format>
    <format dxfId="5670">
      <pivotArea dataOnly="0" labelOnly="1" fieldPosition="0">
        <references count="2">
          <reference field="6" count="1" selected="0">
            <x v="343"/>
          </reference>
          <reference field="7" count="1">
            <x v="397"/>
          </reference>
        </references>
      </pivotArea>
    </format>
    <format dxfId="5669">
      <pivotArea dataOnly="0" labelOnly="1" fieldPosition="0">
        <references count="2">
          <reference field="6" count="1" selected="0">
            <x v="346"/>
          </reference>
          <reference field="7" count="1">
            <x v="12"/>
          </reference>
        </references>
      </pivotArea>
    </format>
    <format dxfId="5668">
      <pivotArea dataOnly="0" labelOnly="1" fieldPosition="0">
        <references count="2">
          <reference field="6" count="1" selected="0">
            <x v="347"/>
          </reference>
          <reference field="7" count="1">
            <x v="1076"/>
          </reference>
        </references>
      </pivotArea>
    </format>
    <format dxfId="5667">
      <pivotArea dataOnly="0" labelOnly="1" fieldPosition="0">
        <references count="2">
          <reference field="6" count="1" selected="0">
            <x v="348"/>
          </reference>
          <reference field="7" count="1">
            <x v="665"/>
          </reference>
        </references>
      </pivotArea>
    </format>
    <format dxfId="5666">
      <pivotArea dataOnly="0" labelOnly="1" fieldPosition="0">
        <references count="2">
          <reference field="6" count="1" selected="0">
            <x v="353"/>
          </reference>
          <reference field="7" count="1">
            <x v="1279"/>
          </reference>
        </references>
      </pivotArea>
    </format>
    <format dxfId="5665">
      <pivotArea dataOnly="0" labelOnly="1" fieldPosition="0">
        <references count="2">
          <reference field="6" count="1" selected="0">
            <x v="354"/>
          </reference>
          <reference field="7" count="1">
            <x v="60"/>
          </reference>
        </references>
      </pivotArea>
    </format>
    <format dxfId="5664">
      <pivotArea dataOnly="0" labelOnly="1" fieldPosition="0">
        <references count="2">
          <reference field="6" count="1" selected="0">
            <x v="355"/>
          </reference>
          <reference field="7" count="1">
            <x v="1105"/>
          </reference>
        </references>
      </pivotArea>
    </format>
    <format dxfId="5663">
      <pivotArea dataOnly="0" labelOnly="1" fieldPosition="0">
        <references count="2">
          <reference field="6" count="1" selected="0">
            <x v="356"/>
          </reference>
          <reference field="7" count="1">
            <x v="940"/>
          </reference>
        </references>
      </pivotArea>
    </format>
    <format dxfId="5662">
      <pivotArea dataOnly="0" labelOnly="1" fieldPosition="0">
        <references count="2">
          <reference field="6" count="1" selected="0">
            <x v="357"/>
          </reference>
          <reference field="7" count="1">
            <x v="1383"/>
          </reference>
        </references>
      </pivotArea>
    </format>
    <format dxfId="5661">
      <pivotArea dataOnly="0" labelOnly="1" fieldPosition="0">
        <references count="2">
          <reference field="6" count="1" selected="0">
            <x v="359"/>
          </reference>
          <reference field="7" count="2">
            <x v="369"/>
            <x v="954"/>
          </reference>
        </references>
      </pivotArea>
    </format>
    <format dxfId="5660">
      <pivotArea dataOnly="0" labelOnly="1" fieldPosition="0">
        <references count="2">
          <reference field="6" count="1" selected="0">
            <x v="360"/>
          </reference>
          <reference field="7" count="1">
            <x v="1166"/>
          </reference>
        </references>
      </pivotArea>
    </format>
    <format dxfId="5659">
      <pivotArea dataOnly="0" labelOnly="1" fieldPosition="0">
        <references count="2">
          <reference field="6" count="1" selected="0">
            <x v="361"/>
          </reference>
          <reference field="7" count="1">
            <x v="69"/>
          </reference>
        </references>
      </pivotArea>
    </format>
    <format dxfId="5658">
      <pivotArea dataOnly="0" labelOnly="1" fieldPosition="0">
        <references count="2">
          <reference field="6" count="1" selected="0">
            <x v="362"/>
          </reference>
          <reference field="7" count="1">
            <x v="1363"/>
          </reference>
        </references>
      </pivotArea>
    </format>
    <format dxfId="5657">
      <pivotArea dataOnly="0" labelOnly="1" fieldPosition="0">
        <references count="2">
          <reference field="6" count="1" selected="0">
            <x v="363"/>
          </reference>
          <reference field="7" count="1">
            <x v="603"/>
          </reference>
        </references>
      </pivotArea>
    </format>
    <format dxfId="5656">
      <pivotArea dataOnly="0" labelOnly="1" fieldPosition="0">
        <references count="2">
          <reference field="6" count="1" selected="0">
            <x v="364"/>
          </reference>
          <reference field="7" count="1">
            <x v="68"/>
          </reference>
        </references>
      </pivotArea>
    </format>
    <format dxfId="5655">
      <pivotArea dataOnly="0" labelOnly="1" fieldPosition="0">
        <references count="2">
          <reference field="6" count="1" selected="0">
            <x v="366"/>
          </reference>
          <reference field="7" count="1">
            <x v="601"/>
          </reference>
        </references>
      </pivotArea>
    </format>
    <format dxfId="5654">
      <pivotArea dataOnly="0" labelOnly="1" fieldPosition="0">
        <references count="2">
          <reference field="6" count="1" selected="0">
            <x v="367"/>
          </reference>
          <reference field="7" count="2">
            <x v="436"/>
            <x v="1377"/>
          </reference>
        </references>
      </pivotArea>
    </format>
    <format dxfId="5653">
      <pivotArea dataOnly="0" labelOnly="1" fieldPosition="0">
        <references count="2">
          <reference field="6" count="1" selected="0">
            <x v="368"/>
          </reference>
          <reference field="7" count="1">
            <x v="67"/>
          </reference>
        </references>
      </pivotArea>
    </format>
    <format dxfId="5652">
      <pivotArea dataOnly="0" labelOnly="1" fieldPosition="0">
        <references count="2">
          <reference field="6" count="1" selected="0">
            <x v="370"/>
          </reference>
          <reference field="7" count="1">
            <x v="1240"/>
          </reference>
        </references>
      </pivotArea>
    </format>
    <format dxfId="5651">
      <pivotArea dataOnly="0" labelOnly="1" fieldPosition="0">
        <references count="2">
          <reference field="6" count="1" selected="0">
            <x v="371"/>
          </reference>
          <reference field="7" count="1">
            <x v="728"/>
          </reference>
        </references>
      </pivotArea>
    </format>
    <format dxfId="5650">
      <pivotArea dataOnly="0" labelOnly="1" fieldPosition="0">
        <references count="2">
          <reference field="6" count="1" selected="0">
            <x v="372"/>
          </reference>
          <reference field="7" count="1">
            <x v="843"/>
          </reference>
        </references>
      </pivotArea>
    </format>
    <format dxfId="5649">
      <pivotArea dataOnly="0" labelOnly="1" fieldPosition="0">
        <references count="2">
          <reference field="6" count="1" selected="0">
            <x v="373"/>
          </reference>
          <reference field="7" count="7">
            <x v="15"/>
            <x v="16"/>
            <x v="571"/>
            <x v="723"/>
            <x v="724"/>
            <x v="1084"/>
            <x v="1369"/>
          </reference>
        </references>
      </pivotArea>
    </format>
    <format dxfId="5648">
      <pivotArea dataOnly="0" labelOnly="1" fieldPosition="0">
        <references count="2">
          <reference field="6" count="1" selected="0">
            <x v="374"/>
          </reference>
          <reference field="7" count="1">
            <x v="53"/>
          </reference>
        </references>
      </pivotArea>
    </format>
    <format dxfId="5647">
      <pivotArea dataOnly="0" labelOnly="1" fieldPosition="0">
        <references count="2">
          <reference field="6" count="1" selected="0">
            <x v="375"/>
          </reference>
          <reference field="7" count="1">
            <x v="373"/>
          </reference>
        </references>
      </pivotArea>
    </format>
    <format dxfId="5646">
      <pivotArea dataOnly="0" labelOnly="1" fieldPosition="0">
        <references count="2">
          <reference field="6" count="1" selected="0">
            <x v="377"/>
          </reference>
          <reference field="7" count="3">
            <x v="913"/>
            <x v="936"/>
            <x v="937"/>
          </reference>
        </references>
      </pivotArea>
    </format>
    <format dxfId="5645">
      <pivotArea dataOnly="0" labelOnly="1" fieldPosition="0">
        <references count="2">
          <reference field="6" count="1" selected="0">
            <x v="378"/>
          </reference>
          <reference field="7" count="1">
            <x v="803"/>
          </reference>
        </references>
      </pivotArea>
    </format>
    <format dxfId="5644">
      <pivotArea dataOnly="0" labelOnly="1" fieldPosition="0">
        <references count="2">
          <reference field="6" count="1" selected="0">
            <x v="380"/>
          </reference>
          <reference field="7" count="2">
            <x v="440"/>
            <x v="1360"/>
          </reference>
        </references>
      </pivotArea>
    </format>
    <format dxfId="5643">
      <pivotArea dataOnly="0" labelOnly="1" fieldPosition="0">
        <references count="2">
          <reference field="6" count="1" selected="0">
            <x v="381"/>
          </reference>
          <reference field="7" count="3">
            <x v="408"/>
            <x v="888"/>
            <x v="943"/>
          </reference>
        </references>
      </pivotArea>
    </format>
    <format dxfId="5642">
      <pivotArea dataOnly="0" labelOnly="1" fieldPosition="0">
        <references count="2">
          <reference field="6" count="1" selected="0">
            <x v="383"/>
          </reference>
          <reference field="7" count="2">
            <x v="1147"/>
            <x v="1330"/>
          </reference>
        </references>
      </pivotArea>
    </format>
    <format dxfId="5641">
      <pivotArea dataOnly="0" labelOnly="1" fieldPosition="0">
        <references count="2">
          <reference field="6" count="1" selected="0">
            <x v="384"/>
          </reference>
          <reference field="7" count="1">
            <x v="434"/>
          </reference>
        </references>
      </pivotArea>
    </format>
    <format dxfId="5640">
      <pivotArea dataOnly="0" labelOnly="1" fieldPosition="0">
        <references count="2">
          <reference field="6" count="1" selected="0">
            <x v="385"/>
          </reference>
          <reference field="7" count="1">
            <x v="1329"/>
          </reference>
        </references>
      </pivotArea>
    </format>
    <format dxfId="5639">
      <pivotArea dataOnly="0" labelOnly="1" fieldPosition="0">
        <references count="2">
          <reference field="6" count="1" selected="0">
            <x v="389"/>
          </reference>
          <reference field="7" count="1">
            <x v="73"/>
          </reference>
        </references>
      </pivotArea>
    </format>
    <format dxfId="5638">
      <pivotArea dataOnly="0" labelOnly="1" fieldPosition="0">
        <references count="2">
          <reference field="6" count="1" selected="0">
            <x v="391"/>
          </reference>
          <reference field="7" count="1">
            <x v="593"/>
          </reference>
        </references>
      </pivotArea>
    </format>
    <format dxfId="5637">
      <pivotArea dataOnly="0" labelOnly="1" fieldPosition="0">
        <references count="2">
          <reference field="6" count="1" selected="0">
            <x v="392"/>
          </reference>
          <reference field="7" count="2">
            <x v="607"/>
            <x v="746"/>
          </reference>
        </references>
      </pivotArea>
    </format>
    <format dxfId="5636">
      <pivotArea dataOnly="0" labelOnly="1" fieldPosition="0">
        <references count="2">
          <reference field="6" count="1" selected="0">
            <x v="393"/>
          </reference>
          <reference field="7" count="1">
            <x v="597"/>
          </reference>
        </references>
      </pivotArea>
    </format>
    <format dxfId="5635">
      <pivotArea dataOnly="0" labelOnly="1" fieldPosition="0">
        <references count="2">
          <reference field="6" count="1" selected="0">
            <x v="396"/>
          </reference>
          <reference field="7" count="1">
            <x v="443"/>
          </reference>
        </references>
      </pivotArea>
    </format>
    <format dxfId="5634">
      <pivotArea dataOnly="0" labelOnly="1" fieldPosition="0">
        <references count="2">
          <reference field="6" count="1" selected="0">
            <x v="398"/>
          </reference>
          <reference field="7" count="3">
            <x v="512"/>
            <x v="559"/>
            <x v="1239"/>
          </reference>
        </references>
      </pivotArea>
    </format>
    <format dxfId="5633">
      <pivotArea dataOnly="0" labelOnly="1" fieldPosition="0">
        <references count="2">
          <reference field="6" count="1" selected="0">
            <x v="399"/>
          </reference>
          <reference field="7" count="1">
            <x v="1223"/>
          </reference>
        </references>
      </pivotArea>
    </format>
    <format dxfId="5632">
      <pivotArea dataOnly="0" labelOnly="1" fieldPosition="0">
        <references count="2">
          <reference field="6" count="1" selected="0">
            <x v="401"/>
          </reference>
          <reference field="7" count="1">
            <x v="35"/>
          </reference>
        </references>
      </pivotArea>
    </format>
    <format dxfId="5631">
      <pivotArea dataOnly="0" labelOnly="1" fieldPosition="0">
        <references count="2">
          <reference field="6" count="1" selected="0">
            <x v="402"/>
          </reference>
          <reference field="7" count="1">
            <x v="1367"/>
          </reference>
        </references>
      </pivotArea>
    </format>
    <format dxfId="5630">
      <pivotArea dataOnly="0" labelOnly="1" fieldPosition="0">
        <references count="2">
          <reference field="6" count="1" selected="0">
            <x v="403"/>
          </reference>
          <reference field="7" count="1">
            <x v="598"/>
          </reference>
        </references>
      </pivotArea>
    </format>
    <format dxfId="5629">
      <pivotArea dataOnly="0" labelOnly="1" fieldPosition="0">
        <references count="2">
          <reference field="6" count="1" selected="0">
            <x v="405"/>
          </reference>
          <reference field="7" count="1">
            <x v="378"/>
          </reference>
        </references>
      </pivotArea>
    </format>
    <format dxfId="5628">
      <pivotArea dataOnly="0" labelOnly="1" fieldPosition="0">
        <references count="2">
          <reference field="6" count="1" selected="0">
            <x v="406"/>
          </reference>
          <reference field="7" count="1">
            <x v="415"/>
          </reference>
        </references>
      </pivotArea>
    </format>
    <format dxfId="5627">
      <pivotArea dataOnly="0" labelOnly="1" fieldPosition="0">
        <references count="2">
          <reference field="6" count="1" selected="0">
            <x v="408"/>
          </reference>
          <reference field="7" count="1">
            <x v="1373"/>
          </reference>
        </references>
      </pivotArea>
    </format>
    <format dxfId="5626">
      <pivotArea dataOnly="0" labelOnly="1" fieldPosition="0">
        <references count="2">
          <reference field="6" count="1" selected="0">
            <x v="409"/>
          </reference>
          <reference field="7" count="2">
            <x v="1379"/>
            <x v="1380"/>
          </reference>
        </references>
      </pivotArea>
    </format>
    <format dxfId="5625">
      <pivotArea dataOnly="0" labelOnly="1" fieldPosition="0">
        <references count="2">
          <reference field="6" count="1" selected="0">
            <x v="410"/>
          </reference>
          <reference field="7" count="1">
            <x v="1409"/>
          </reference>
        </references>
      </pivotArea>
    </format>
    <format dxfId="5624">
      <pivotArea dataOnly="0" labelOnly="1" fieldPosition="0">
        <references count="2">
          <reference field="6" count="1" selected="0">
            <x v="411"/>
          </reference>
          <reference field="7" count="1">
            <x v="1327"/>
          </reference>
        </references>
      </pivotArea>
    </format>
    <format dxfId="5623">
      <pivotArea dataOnly="0" labelOnly="1" fieldPosition="0">
        <references count="2">
          <reference field="6" count="1" selected="0">
            <x v="412"/>
          </reference>
          <reference field="7" count="1">
            <x v="933"/>
          </reference>
        </references>
      </pivotArea>
    </format>
    <format dxfId="5622">
      <pivotArea dataOnly="0" labelOnly="1" fieldPosition="0">
        <references count="2">
          <reference field="6" count="1" selected="0">
            <x v="413"/>
          </reference>
          <reference field="7" count="1">
            <x v="1291"/>
          </reference>
        </references>
      </pivotArea>
    </format>
    <format dxfId="5621">
      <pivotArea dataOnly="0" labelOnly="1" fieldPosition="0">
        <references count="2">
          <reference field="6" count="1" selected="0">
            <x v="414"/>
          </reference>
          <reference field="7" count="1">
            <x v="1139"/>
          </reference>
        </references>
      </pivotArea>
    </format>
    <format dxfId="5620">
      <pivotArea dataOnly="0" labelOnly="1" fieldPosition="0">
        <references count="2">
          <reference field="6" count="1" selected="0">
            <x v="415"/>
          </reference>
          <reference field="7" count="1">
            <x v="800"/>
          </reference>
        </references>
      </pivotArea>
    </format>
    <format dxfId="5619">
      <pivotArea dataOnly="0" labelOnly="1" fieldPosition="0">
        <references count="2">
          <reference field="6" count="1" selected="0">
            <x v="416"/>
          </reference>
          <reference field="7" count="1">
            <x v="1085"/>
          </reference>
        </references>
      </pivotArea>
    </format>
    <format dxfId="5618">
      <pivotArea dataOnly="0" labelOnly="1" fieldPosition="0">
        <references count="2">
          <reference field="6" count="1" selected="0">
            <x v="417"/>
          </reference>
          <reference field="7" count="1">
            <x v="1170"/>
          </reference>
        </references>
      </pivotArea>
    </format>
    <format dxfId="5617">
      <pivotArea dataOnly="0" labelOnly="1" fieldPosition="0">
        <references count="2">
          <reference field="6" count="1" selected="0">
            <x v="418"/>
          </reference>
          <reference field="7" count="4">
            <x v="591"/>
            <x v="592"/>
            <x v="955"/>
            <x v="1312"/>
          </reference>
        </references>
      </pivotArea>
    </format>
    <format dxfId="5616">
      <pivotArea dataOnly="0" labelOnly="1" fieldPosition="0">
        <references count="2">
          <reference field="6" count="1" selected="0">
            <x v="419"/>
          </reference>
          <reference field="7" count="1">
            <x v="317"/>
          </reference>
        </references>
      </pivotArea>
    </format>
    <format dxfId="5615">
      <pivotArea dataOnly="0" labelOnly="1" fieldPosition="0">
        <references count="2">
          <reference field="6" count="1" selected="0">
            <x v="422"/>
          </reference>
          <reference field="7" count="2">
            <x v="707"/>
            <x v="708"/>
          </reference>
        </references>
      </pivotArea>
    </format>
    <format dxfId="5614">
      <pivotArea dataOnly="0" labelOnly="1" fieldPosition="0">
        <references count="2">
          <reference field="6" count="1" selected="0">
            <x v="423"/>
          </reference>
          <reference field="7" count="1">
            <x v="1122"/>
          </reference>
        </references>
      </pivotArea>
    </format>
    <format dxfId="5613">
      <pivotArea dataOnly="0" labelOnly="1" fieldPosition="0">
        <references count="2">
          <reference field="6" count="1" selected="0">
            <x v="426"/>
          </reference>
          <reference field="7" count="2">
            <x v="781"/>
            <x v="1141"/>
          </reference>
        </references>
      </pivotArea>
    </format>
    <format dxfId="5612">
      <pivotArea dataOnly="0" labelOnly="1" fieldPosition="0">
        <references count="2">
          <reference field="6" count="1" selected="0">
            <x v="427"/>
          </reference>
          <reference field="7" count="1">
            <x v="899"/>
          </reference>
        </references>
      </pivotArea>
    </format>
    <format dxfId="5611">
      <pivotArea dataOnly="0" labelOnly="1" fieldPosition="0">
        <references count="2">
          <reference field="6" count="1" selected="0">
            <x v="430"/>
          </reference>
          <reference field="7" count="2">
            <x v="410"/>
            <x v="1104"/>
          </reference>
        </references>
      </pivotArea>
    </format>
    <format dxfId="5610">
      <pivotArea dataOnly="0" labelOnly="1" fieldPosition="0">
        <references count="2">
          <reference field="6" count="1" selected="0">
            <x v="432"/>
          </reference>
          <reference field="7" count="2">
            <x v="13"/>
            <x v="14"/>
          </reference>
        </references>
      </pivotArea>
    </format>
    <format dxfId="5609">
      <pivotArea dataOnly="0" labelOnly="1" fieldPosition="0">
        <references count="2">
          <reference field="6" count="1" selected="0">
            <x v="433"/>
          </reference>
          <reference field="7" count="1">
            <x v="461"/>
          </reference>
        </references>
      </pivotArea>
    </format>
    <format dxfId="5608">
      <pivotArea dataOnly="0" labelOnly="1" fieldPosition="0">
        <references count="2">
          <reference field="6" count="1" selected="0">
            <x v="434"/>
          </reference>
          <reference field="7" count="1">
            <x v="908"/>
          </reference>
        </references>
      </pivotArea>
    </format>
    <format dxfId="5607">
      <pivotArea dataOnly="0" labelOnly="1" fieldPosition="0">
        <references count="2">
          <reference field="6" count="1" selected="0">
            <x v="436"/>
          </reference>
          <reference field="7" count="1">
            <x v="1164"/>
          </reference>
        </references>
      </pivotArea>
    </format>
    <format dxfId="5606">
      <pivotArea dataOnly="0" labelOnly="1" fieldPosition="0">
        <references count="2">
          <reference field="6" count="1" selected="0">
            <x v="437"/>
          </reference>
          <reference field="7" count="2">
            <x v="1142"/>
            <x v="1143"/>
          </reference>
        </references>
      </pivotArea>
    </format>
    <format dxfId="5605">
      <pivotArea dataOnly="0" labelOnly="1" fieldPosition="0">
        <references count="2">
          <reference field="6" count="1" selected="0">
            <x v="438"/>
          </reference>
          <reference field="7" count="1">
            <x v="1167"/>
          </reference>
        </references>
      </pivotArea>
    </format>
    <format dxfId="5604">
      <pivotArea dataOnly="0" labelOnly="1" fieldPosition="0">
        <references count="2">
          <reference field="6" count="1" selected="0">
            <x v="440"/>
          </reference>
          <reference field="7" count="1">
            <x v="596"/>
          </reference>
        </references>
      </pivotArea>
    </format>
    <format dxfId="5603">
      <pivotArea dataOnly="0" labelOnly="1" fieldPosition="0">
        <references count="2">
          <reference field="6" count="1" selected="0">
            <x v="441"/>
          </reference>
          <reference field="7" count="1">
            <x v="618"/>
          </reference>
        </references>
      </pivotArea>
    </format>
    <format dxfId="5602">
      <pivotArea dataOnly="0" labelOnly="1" fieldPosition="0">
        <references count="2">
          <reference field="6" count="1" selected="0">
            <x v="442"/>
          </reference>
          <reference field="7" count="1">
            <x v="1293"/>
          </reference>
        </references>
      </pivotArea>
    </format>
    <format dxfId="5601">
      <pivotArea dataOnly="0" labelOnly="1" fieldPosition="0">
        <references count="2">
          <reference field="6" count="1" selected="0">
            <x v="443"/>
          </reference>
          <reference field="7" count="4">
            <x v="400"/>
            <x v="893"/>
            <x v="928"/>
            <x v="1281"/>
          </reference>
        </references>
      </pivotArea>
    </format>
    <format dxfId="5600">
      <pivotArea dataOnly="0" labelOnly="1" fieldPosition="0">
        <references count="2">
          <reference field="6" count="1" selected="0">
            <x v="444"/>
          </reference>
          <reference field="7" count="7">
            <x v="613"/>
            <x v="614"/>
            <x v="615"/>
            <x v="916"/>
            <x v="917"/>
            <x v="938"/>
            <x v="939"/>
          </reference>
        </references>
      </pivotArea>
    </format>
    <format dxfId="5599">
      <pivotArea dataOnly="0" labelOnly="1" fieldPosition="0">
        <references count="2">
          <reference field="6" count="1" selected="0">
            <x v="445"/>
          </reference>
          <reference field="7" count="1">
            <x v="518"/>
          </reference>
        </references>
      </pivotArea>
    </format>
    <format dxfId="5598">
      <pivotArea dataOnly="0" labelOnly="1" fieldPosition="0">
        <references count="2">
          <reference field="6" count="1" selected="0">
            <x v="449"/>
          </reference>
          <reference field="7" count="1">
            <x v="1270"/>
          </reference>
        </references>
      </pivotArea>
    </format>
    <format dxfId="5597">
      <pivotArea dataOnly="0" labelOnly="1" fieldPosition="0">
        <references count="2">
          <reference field="6" count="1" selected="0">
            <x v="453"/>
          </reference>
          <reference field="7" count="1">
            <x v="735"/>
          </reference>
        </references>
      </pivotArea>
    </format>
    <format dxfId="5596">
      <pivotArea dataOnly="0" labelOnly="1" fieldPosition="0">
        <references count="2">
          <reference field="6" count="1" selected="0">
            <x v="455"/>
          </reference>
          <reference field="7" count="3">
            <x v="1135"/>
            <x v="1286"/>
            <x v="1287"/>
          </reference>
        </references>
      </pivotArea>
    </format>
    <format dxfId="5595">
      <pivotArea dataOnly="0" labelOnly="1" fieldPosition="0">
        <references count="2">
          <reference field="6" count="1" selected="0">
            <x v="456"/>
          </reference>
          <reference field="7" count="17">
            <x v="549"/>
            <x v="650"/>
            <x v="818"/>
            <x v="820"/>
            <x v="844"/>
            <x v="849"/>
            <x v="862"/>
            <x v="863"/>
            <x v="870"/>
            <x v="872"/>
            <x v="930"/>
            <x v="931"/>
            <x v="932"/>
            <x v="1116"/>
            <x v="1268"/>
            <x v="1289"/>
            <x v="1331"/>
          </reference>
        </references>
      </pivotArea>
    </format>
    <format dxfId="5594">
      <pivotArea dataOnly="0" labelOnly="1" fieldPosition="0">
        <references count="2">
          <reference field="6" count="1" selected="0">
            <x v="457"/>
          </reference>
          <reference field="7" count="1">
            <x v="734"/>
          </reference>
        </references>
      </pivotArea>
    </format>
    <format dxfId="5593">
      <pivotArea dataOnly="0" labelOnly="1" fieldPosition="0">
        <references count="2">
          <reference field="6" count="1" selected="0">
            <x v="458"/>
          </reference>
          <reference field="7" count="1">
            <x v="744"/>
          </reference>
        </references>
      </pivotArea>
    </format>
    <format dxfId="5592">
      <pivotArea dataOnly="0" labelOnly="1" fieldPosition="0">
        <references count="2">
          <reference field="6" count="1" selected="0">
            <x v="459"/>
          </reference>
          <reference field="7" count="2">
            <x v="1133"/>
            <x v="1385"/>
          </reference>
        </references>
      </pivotArea>
    </format>
    <format dxfId="5591">
      <pivotArea dataOnly="0" labelOnly="1" fieldPosition="0">
        <references count="2">
          <reference field="6" count="1" selected="0">
            <x v="460"/>
          </reference>
          <reference field="7" count="1">
            <x v="1178"/>
          </reference>
        </references>
      </pivotArea>
    </format>
    <format dxfId="5590">
      <pivotArea dataOnly="0" labelOnly="1" fieldPosition="0">
        <references count="2">
          <reference field="6" count="1" selected="0">
            <x v="462"/>
          </reference>
          <reference field="7" count="1">
            <x v="662"/>
          </reference>
        </references>
      </pivotArea>
    </format>
    <format dxfId="5589">
      <pivotArea dataOnly="0" labelOnly="1" fieldPosition="0">
        <references count="2">
          <reference field="6" count="1" selected="0">
            <x v="463"/>
          </reference>
          <reference field="7" count="2">
            <x v="808"/>
            <x v="809"/>
          </reference>
        </references>
      </pivotArea>
    </format>
    <format dxfId="5588">
      <pivotArea dataOnly="0" labelOnly="1" fieldPosition="0">
        <references count="2">
          <reference field="6" count="1" selected="0">
            <x v="465"/>
          </reference>
          <reference field="7" count="1">
            <x v="802"/>
          </reference>
        </references>
      </pivotArea>
    </format>
    <format dxfId="5587">
      <pivotArea dataOnly="0" labelOnly="1" fieldPosition="0">
        <references count="2">
          <reference field="6" count="1" selected="0">
            <x v="467"/>
          </reference>
          <reference field="7" count="1">
            <x v="10"/>
          </reference>
        </references>
      </pivotArea>
    </format>
    <format dxfId="5586">
      <pivotArea dataOnly="0" labelOnly="1" fieldPosition="0">
        <references count="2">
          <reference field="6" count="1" selected="0">
            <x v="469"/>
          </reference>
          <reference field="7" count="1">
            <x v="934"/>
          </reference>
        </references>
      </pivotArea>
    </format>
    <format dxfId="5585">
      <pivotArea dataOnly="0" labelOnly="1" fieldPosition="0">
        <references count="2">
          <reference field="6" count="1" selected="0">
            <x v="470"/>
          </reference>
          <reference field="7" count="1">
            <x v="1311"/>
          </reference>
        </references>
      </pivotArea>
    </format>
    <format dxfId="5584">
      <pivotArea dataOnly="0" labelOnly="1" fieldPosition="0">
        <references count="2">
          <reference field="6" count="1" selected="0">
            <x v="471"/>
          </reference>
          <reference field="7" count="1">
            <x v="1238"/>
          </reference>
        </references>
      </pivotArea>
    </format>
    <format dxfId="5583">
      <pivotArea dataOnly="0" labelOnly="1" fieldPosition="0">
        <references count="2">
          <reference field="6" count="1" selected="0">
            <x v="472"/>
          </reference>
          <reference field="7" count="1">
            <x v="745"/>
          </reference>
        </references>
      </pivotArea>
    </format>
    <format dxfId="5582">
      <pivotArea dataOnly="0" labelOnly="1" fieldPosition="0">
        <references count="2">
          <reference field="6" count="1" selected="0">
            <x v="473"/>
          </reference>
          <reference field="7" count="1">
            <x v="1148"/>
          </reference>
        </references>
      </pivotArea>
    </format>
    <format dxfId="5581">
      <pivotArea dataOnly="0" labelOnly="1" fieldPosition="0">
        <references count="2">
          <reference field="6" count="1" selected="0">
            <x v="474"/>
          </reference>
          <reference field="7" count="4">
            <x v="420"/>
            <x v="718"/>
            <x v="761"/>
            <x v="1378"/>
          </reference>
        </references>
      </pivotArea>
    </format>
    <format dxfId="5580">
      <pivotArea dataOnly="0" labelOnly="1" fieldPosition="0">
        <references count="2">
          <reference field="6" count="1" selected="0">
            <x v="476"/>
          </reference>
          <reference field="7" count="1">
            <x v="587"/>
          </reference>
        </references>
      </pivotArea>
    </format>
    <format dxfId="5579">
      <pivotArea dataOnly="0" labelOnly="1" fieldPosition="0">
        <references count="2">
          <reference field="6" count="1" selected="0">
            <x v="477"/>
          </reference>
          <reference field="7" count="2">
            <x v="694"/>
            <x v="1297"/>
          </reference>
        </references>
      </pivotArea>
    </format>
    <format dxfId="5578">
      <pivotArea dataOnly="0" labelOnly="1" fieldPosition="0">
        <references count="2">
          <reference field="6" count="1" selected="0">
            <x v="480"/>
          </reference>
          <reference field="7" count="1">
            <x v="382"/>
          </reference>
        </references>
      </pivotArea>
    </format>
    <format dxfId="5577">
      <pivotArea dataOnly="0" labelOnly="1" fieldPosition="0">
        <references count="2">
          <reference field="6" count="1" selected="0">
            <x v="482"/>
          </reference>
          <reference field="7" count="3">
            <x v="842"/>
            <x v="1307"/>
            <x v="1308"/>
          </reference>
        </references>
      </pivotArea>
    </format>
    <format dxfId="5576">
      <pivotArea dataOnly="0" labelOnly="1" fieldPosition="0">
        <references count="2">
          <reference field="6" count="1" selected="0">
            <x v="484"/>
          </reference>
          <reference field="7" count="1">
            <x v="1207"/>
          </reference>
        </references>
      </pivotArea>
    </format>
    <format dxfId="5575">
      <pivotArea dataOnly="0" labelOnly="1" fieldPosition="0">
        <references count="2">
          <reference field="6" count="1" selected="0">
            <x v="485"/>
          </reference>
          <reference field="7" count="1">
            <x v="1381"/>
          </reference>
        </references>
      </pivotArea>
    </format>
    <format dxfId="5574">
      <pivotArea dataOnly="0" labelOnly="1" fieldPosition="0">
        <references count="2">
          <reference field="6" count="1" selected="0">
            <x v="486"/>
          </reference>
          <reference field="7" count="3">
            <x v="9"/>
            <x v="1137"/>
            <x v="1150"/>
          </reference>
        </references>
      </pivotArea>
    </format>
    <format dxfId="5573">
      <pivotArea dataOnly="0" labelOnly="1" fieldPosition="0">
        <references count="2">
          <reference field="6" count="1" selected="0">
            <x v="487"/>
          </reference>
          <reference field="7" count="1">
            <x v="725"/>
          </reference>
        </references>
      </pivotArea>
    </format>
    <format dxfId="5572">
      <pivotArea dataOnly="0" labelOnly="1" fieldPosition="0">
        <references count="2">
          <reference field="6" count="1" selected="0">
            <x v="489"/>
          </reference>
          <reference field="7" count="1">
            <x v="535"/>
          </reference>
        </references>
      </pivotArea>
    </format>
    <format dxfId="5571">
      <pivotArea dataOnly="0" labelOnly="1" fieldPosition="0">
        <references count="2">
          <reference field="6" count="1" selected="0">
            <x v="491"/>
          </reference>
          <reference field="7" count="3">
            <x v="37"/>
            <x v="585"/>
            <x v="586"/>
          </reference>
        </references>
      </pivotArea>
    </format>
    <format dxfId="5570">
      <pivotArea dataOnly="0" labelOnly="1" fieldPosition="0">
        <references count="2">
          <reference field="6" count="1" selected="0">
            <x v="492"/>
          </reference>
          <reference field="7" count="1">
            <x v="783"/>
          </reference>
        </references>
      </pivotArea>
    </format>
    <format dxfId="5569">
      <pivotArea dataOnly="0" labelOnly="1" fieldPosition="0">
        <references count="2">
          <reference field="6" count="1" selected="0">
            <x v="496"/>
          </reference>
          <reference field="7" count="1">
            <x v="883"/>
          </reference>
        </references>
      </pivotArea>
    </format>
    <format dxfId="5568">
      <pivotArea dataOnly="0" labelOnly="1" fieldPosition="0">
        <references count="2">
          <reference field="6" count="1" selected="0">
            <x v="497"/>
          </reference>
          <reference field="7" count="1">
            <x v="1118"/>
          </reference>
        </references>
      </pivotArea>
    </format>
    <format dxfId="5567">
      <pivotArea dataOnly="0" labelOnly="1" fieldPosition="0">
        <references count="2">
          <reference field="6" count="1" selected="0">
            <x v="498"/>
          </reference>
          <reference field="7" count="1">
            <x v="1180"/>
          </reference>
        </references>
      </pivotArea>
    </format>
    <format dxfId="5566">
      <pivotArea dataOnly="0" labelOnly="1" fieldPosition="0">
        <references count="2">
          <reference field="6" count="1" selected="0">
            <x v="499"/>
          </reference>
          <reference field="7" count="6">
            <x v="431"/>
            <x v="515"/>
            <x v="670"/>
            <x v="793"/>
            <x v="1102"/>
            <x v="1115"/>
          </reference>
        </references>
      </pivotArea>
    </format>
    <format dxfId="5565">
      <pivotArea dataOnly="0" labelOnly="1" fieldPosition="0">
        <references count="2">
          <reference field="6" count="1" selected="0">
            <x v="500"/>
          </reference>
          <reference field="7" count="1">
            <x v="1316"/>
          </reference>
        </references>
      </pivotArea>
    </format>
    <format dxfId="5564">
      <pivotArea dataOnly="0" labelOnly="1" fieldPosition="0">
        <references count="2">
          <reference field="6" count="1" selected="0">
            <x v="501"/>
          </reference>
          <reference field="7" count="1">
            <x v="703"/>
          </reference>
        </references>
      </pivotArea>
    </format>
    <format dxfId="5563">
      <pivotArea dataOnly="0" labelOnly="1" fieldPosition="0">
        <references count="2">
          <reference field="6" count="1" selected="0">
            <x v="502"/>
          </reference>
          <reference field="7" count="1">
            <x v="1348"/>
          </reference>
        </references>
      </pivotArea>
    </format>
    <format dxfId="5562">
      <pivotArea dataOnly="0" labelOnly="1" fieldPosition="0">
        <references count="2">
          <reference field="6" count="1" selected="0">
            <x v="504"/>
          </reference>
          <reference field="7" count="1">
            <x v="1305"/>
          </reference>
        </references>
      </pivotArea>
    </format>
    <format dxfId="5561">
      <pivotArea dataOnly="0" labelOnly="1" fieldPosition="0">
        <references count="2">
          <reference field="6" count="1" selected="0">
            <x v="505"/>
          </reference>
          <reference field="7" count="1">
            <x v="513"/>
          </reference>
        </references>
      </pivotArea>
    </format>
    <format dxfId="5560">
      <pivotArea dataOnly="0" labelOnly="1" fieldPosition="0">
        <references count="2">
          <reference field="6" count="1" selected="0">
            <x v="506"/>
          </reference>
          <reference field="7" count="1">
            <x v="751"/>
          </reference>
        </references>
      </pivotArea>
    </format>
    <format dxfId="5559">
      <pivotArea dataOnly="0" labelOnly="1" fieldPosition="0">
        <references count="2">
          <reference field="6" count="1" selected="0">
            <x v="507"/>
          </reference>
          <reference field="7" count="1">
            <x v="1217"/>
          </reference>
        </references>
      </pivotArea>
    </format>
    <format dxfId="5558">
      <pivotArea dataOnly="0" labelOnly="1" fieldPosition="0">
        <references count="2">
          <reference field="6" count="1" selected="0">
            <x v="508"/>
          </reference>
          <reference field="7" count="1">
            <x v="621"/>
          </reference>
        </references>
      </pivotArea>
    </format>
    <format dxfId="5557">
      <pivotArea dataOnly="0" labelOnly="1" fieldPosition="0">
        <references count="2">
          <reference field="6" count="1" selected="0">
            <x v="509"/>
          </reference>
          <reference field="7" count="2">
            <x v="36"/>
            <x v="359"/>
          </reference>
        </references>
      </pivotArea>
    </format>
    <format dxfId="5556">
      <pivotArea dataOnly="0" labelOnly="1" fieldPosition="0">
        <references count="2">
          <reference field="6" count="1" selected="0">
            <x v="510"/>
          </reference>
          <reference field="7" count="1">
            <x v="1149"/>
          </reference>
        </references>
      </pivotArea>
    </format>
    <format dxfId="5555">
      <pivotArea dataOnly="0" labelOnly="1" fieldPosition="0">
        <references count="2">
          <reference field="6" count="1" selected="0">
            <x v="512"/>
          </reference>
          <reference field="7" count="5">
            <x v="28"/>
            <x v="29"/>
            <x v="32"/>
            <x v="941"/>
            <x v="1081"/>
          </reference>
        </references>
      </pivotArea>
    </format>
    <format dxfId="5554">
      <pivotArea dataOnly="0" labelOnly="1" fieldPosition="0">
        <references count="2">
          <reference field="6" count="1" selected="0">
            <x v="513"/>
          </reference>
          <reference field="7" count="1">
            <x v="72"/>
          </reference>
        </references>
      </pivotArea>
    </format>
    <format dxfId="5553">
      <pivotArea dataOnly="0" labelOnly="1" fieldPosition="0">
        <references count="2">
          <reference field="6" count="1" selected="0">
            <x v="514"/>
          </reference>
          <reference field="7" count="1">
            <x v="731"/>
          </reference>
        </references>
      </pivotArea>
    </format>
    <format dxfId="5552">
      <pivotArea dataOnly="0" labelOnly="1" fieldPosition="0">
        <references count="2">
          <reference field="6" count="1" selected="0">
            <x v="515"/>
          </reference>
          <reference field="7" count="2">
            <x v="732"/>
            <x v="733"/>
          </reference>
        </references>
      </pivotArea>
    </format>
    <format dxfId="5551">
      <pivotArea dataOnly="0" labelOnly="1" fieldPosition="0">
        <references count="2">
          <reference field="6" count="1" selected="0">
            <x v="520"/>
          </reference>
          <reference field="7" count="1">
            <x v="1277"/>
          </reference>
        </references>
      </pivotArea>
    </format>
    <format dxfId="5550">
      <pivotArea dataOnly="0" labelOnly="1" fieldPosition="0">
        <references count="2">
          <reference field="6" count="1" selected="0">
            <x v="521"/>
          </reference>
          <reference field="7" count="1">
            <x v="407"/>
          </reference>
        </references>
      </pivotArea>
    </format>
    <format dxfId="5549">
      <pivotArea dataOnly="0" labelOnly="1" fieldPosition="0">
        <references count="2">
          <reference field="6" count="1" selected="0">
            <x v="529"/>
          </reference>
          <reference field="7" count="1">
            <x v="608"/>
          </reference>
        </references>
      </pivotArea>
    </format>
    <format dxfId="5548">
      <pivotArea dataOnly="0" labelOnly="1" fieldPosition="0">
        <references count="2">
          <reference field="6" count="1" selected="0">
            <x v="531"/>
          </reference>
          <reference field="7" count="12">
            <x v="659"/>
            <x v="892"/>
            <x v="912"/>
            <x v="1151"/>
            <x v="1152"/>
            <x v="1153"/>
            <x v="1154"/>
            <x v="1155"/>
            <x v="1156"/>
            <x v="1157"/>
            <x v="1271"/>
            <x v="1295"/>
          </reference>
        </references>
      </pivotArea>
    </format>
    <format dxfId="5547">
      <pivotArea dataOnly="0" labelOnly="1" fieldPosition="0">
        <references count="2">
          <reference field="6" count="1" selected="0">
            <x v="532"/>
          </reference>
          <reference field="7" count="1">
            <x v="668"/>
          </reference>
        </references>
      </pivotArea>
    </format>
    <format dxfId="5546">
      <pivotArea dataOnly="0" labelOnly="1" fieldPosition="0">
        <references count="2">
          <reference field="6" count="1" selected="0">
            <x v="533"/>
          </reference>
          <reference field="7" count="1">
            <x v="929"/>
          </reference>
        </references>
      </pivotArea>
    </format>
    <format dxfId="5545">
      <pivotArea dataOnly="0" labelOnly="1" fieldPosition="0">
        <references count="2">
          <reference field="6" count="1" selected="0">
            <x v="534"/>
          </reference>
          <reference field="7" count="1">
            <x v="624"/>
          </reference>
        </references>
      </pivotArea>
    </format>
    <format dxfId="5544">
      <pivotArea dataOnly="0" labelOnly="1" fieldPosition="0">
        <references count="2">
          <reference field="6" count="1" selected="0">
            <x v="535"/>
          </reference>
          <reference field="7" count="1">
            <x v="1232"/>
          </reference>
        </references>
      </pivotArea>
    </format>
    <format dxfId="5543">
      <pivotArea dataOnly="0" labelOnly="1" fieldPosition="0">
        <references count="2">
          <reference field="6" count="1" selected="0">
            <x v="536"/>
          </reference>
          <reference field="7" count="2">
            <x v="1160"/>
            <x v="1391"/>
          </reference>
        </references>
      </pivotArea>
    </format>
    <format dxfId="5542">
      <pivotArea dataOnly="0" labelOnly="1" fieldPosition="0">
        <references count="2">
          <reference field="6" count="1" selected="0">
            <x v="537"/>
          </reference>
          <reference field="7" count="1">
            <x v="428"/>
          </reference>
        </references>
      </pivotArea>
    </format>
    <format dxfId="5541">
      <pivotArea dataOnly="0" labelOnly="1" fieldPosition="0">
        <references count="2">
          <reference field="6" count="1" selected="0">
            <x v="538"/>
          </reference>
          <reference field="7" count="1">
            <x v="760"/>
          </reference>
        </references>
      </pivotArea>
    </format>
    <format dxfId="5540">
      <pivotArea dataOnly="0" labelOnly="1" fieldPosition="0">
        <references count="2">
          <reference field="6" count="1" selected="0">
            <x v="539"/>
          </reference>
          <reference field="7" count="1">
            <x v="399"/>
          </reference>
        </references>
      </pivotArea>
    </format>
    <format dxfId="5539">
      <pivotArea dataOnly="0" labelOnly="1" fieldPosition="0">
        <references count="2">
          <reference field="6" count="1" selected="0">
            <x v="540"/>
          </reference>
          <reference field="7" count="1">
            <x v="350"/>
          </reference>
        </references>
      </pivotArea>
    </format>
    <format dxfId="5538">
      <pivotArea dataOnly="0" labelOnly="1" fieldPosition="0">
        <references count="2">
          <reference field="6" count="1" selected="0">
            <x v="541"/>
          </reference>
          <reference field="7" count="1">
            <x v="860"/>
          </reference>
        </references>
      </pivotArea>
    </format>
    <format dxfId="5537">
      <pivotArea dataOnly="0" labelOnly="1" fieldPosition="0">
        <references count="2">
          <reference field="6" count="1" selected="0">
            <x v="542"/>
          </reference>
          <reference field="7" count="1">
            <x v="649"/>
          </reference>
        </references>
      </pivotArea>
    </format>
    <format dxfId="5536">
      <pivotArea dataOnly="0" labelOnly="1" fieldPosition="0">
        <references count="2">
          <reference field="6" count="1" selected="0">
            <x v="543"/>
          </reference>
          <reference field="7" count="2">
            <x v="7"/>
            <x v="352"/>
          </reference>
        </references>
      </pivotArea>
    </format>
    <format dxfId="5535">
      <pivotArea dataOnly="0" labelOnly="1" fieldPosition="0">
        <references count="2">
          <reference field="6" count="1" selected="0">
            <x v="544"/>
          </reference>
          <reference field="7" count="1">
            <x v="388"/>
          </reference>
        </references>
      </pivotArea>
    </format>
    <format dxfId="5534">
      <pivotArea dataOnly="0" labelOnly="1" fieldPosition="0">
        <references count="1">
          <reference field="18" count="0"/>
        </references>
      </pivotArea>
    </format>
    <format dxfId="5533">
      <pivotArea dataOnly="0" labelOnly="1" grandCol="1" outline="0" fieldPosition="0"/>
    </format>
    <format dxfId="5532">
      <pivotArea type="all" dataOnly="0" outline="0" fieldPosition="0"/>
    </format>
    <format dxfId="5531">
      <pivotArea outline="0" collapsedLevelsAreSubtotals="1" fieldPosition="0"/>
    </format>
    <format dxfId="5530">
      <pivotArea type="origin" dataOnly="0" labelOnly="1" outline="0" fieldPosition="0"/>
    </format>
    <format dxfId="5529">
      <pivotArea field="18" type="button" dataOnly="0" labelOnly="1" outline="0" axis="axisCol" fieldPosition="0"/>
    </format>
    <format dxfId="5528">
      <pivotArea type="topRight" dataOnly="0" labelOnly="1" outline="0" fieldPosition="0"/>
    </format>
    <format dxfId="5527">
      <pivotArea field="6" type="button" dataOnly="0" labelOnly="1" outline="0" axis="axisRow" fieldPosition="0"/>
    </format>
    <format dxfId="5526">
      <pivotArea dataOnly="0" labelOnly="1" fieldPosition="0">
        <references count="1">
          <reference field="6" count="50">
            <x v="1"/>
            <x v="2"/>
            <x v="4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20"/>
            <x v="21"/>
            <x v="22"/>
            <x v="24"/>
            <x v="25"/>
            <x v="26"/>
            <x v="27"/>
            <x v="28"/>
            <x v="30"/>
            <x v="32"/>
            <x v="33"/>
            <x v="34"/>
            <x v="35"/>
            <x v="40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7"/>
          </reference>
        </references>
      </pivotArea>
    </format>
    <format dxfId="5525">
      <pivotArea dataOnly="0" labelOnly="1" fieldPosition="0">
        <references count="1">
          <reference field="6" count="50">
            <x v="68"/>
            <x v="70"/>
            <x v="71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3"/>
            <x v="94"/>
            <x v="97"/>
            <x v="98"/>
            <x v="99"/>
            <x v="102"/>
            <x v="103"/>
            <x v="104"/>
            <x v="105"/>
            <x v="107"/>
            <x v="108"/>
            <x v="109"/>
            <x v="112"/>
            <x v="116"/>
            <x v="117"/>
            <x v="119"/>
            <x v="120"/>
            <x v="121"/>
            <x v="123"/>
            <x v="124"/>
            <x v="125"/>
            <x v="126"/>
            <x v="127"/>
            <x v="130"/>
            <x v="133"/>
            <x v="134"/>
            <x v="135"/>
            <x v="139"/>
            <x v="140"/>
            <x v="141"/>
            <x v="142"/>
            <x v="143"/>
            <x v="144"/>
          </reference>
        </references>
      </pivotArea>
    </format>
    <format dxfId="5524">
      <pivotArea dataOnly="0" labelOnly="1" fieldPosition="0">
        <references count="1">
          <reference field="6" count="50">
            <x v="147"/>
            <x v="148"/>
            <x v="149"/>
            <x v="150"/>
            <x v="151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9"/>
            <x v="170"/>
            <x v="171"/>
            <x v="173"/>
            <x v="175"/>
            <x v="176"/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90"/>
            <x v="191"/>
            <x v="195"/>
            <x v="196"/>
            <x v="197"/>
            <x v="198"/>
            <x v="199"/>
            <x v="201"/>
            <x v="202"/>
            <x v="203"/>
            <x v="204"/>
            <x v="206"/>
            <x v="208"/>
            <x v="209"/>
          </reference>
        </references>
      </pivotArea>
    </format>
    <format dxfId="5523">
      <pivotArea dataOnly="0" labelOnly="1" fieldPosition="0">
        <references count="1">
          <reference field="6" count="50">
            <x v="211"/>
            <x v="212"/>
            <x v="213"/>
            <x v="214"/>
            <x v="215"/>
            <x v="216"/>
            <x v="219"/>
            <x v="220"/>
            <x v="222"/>
            <x v="223"/>
            <x v="224"/>
            <x v="225"/>
            <x v="226"/>
            <x v="227"/>
            <x v="229"/>
            <x v="231"/>
            <x v="232"/>
            <x v="233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5"/>
            <x v="256"/>
            <x v="258"/>
            <x v="259"/>
            <x v="260"/>
            <x v="261"/>
            <x v="262"/>
            <x v="263"/>
            <x v="264"/>
            <x v="265"/>
            <x v="267"/>
            <x v="269"/>
            <x v="270"/>
            <x v="272"/>
            <x v="273"/>
            <x v="274"/>
            <x v="275"/>
          </reference>
        </references>
      </pivotArea>
    </format>
    <format dxfId="5522">
      <pivotArea dataOnly="0" labelOnly="1" fieldPosition="0">
        <references count="1">
          <reference field="6" count="50">
            <x v="276"/>
            <x v="277"/>
            <x v="279"/>
            <x v="281"/>
            <x v="284"/>
            <x v="288"/>
            <x v="290"/>
            <x v="291"/>
            <x v="295"/>
            <x v="298"/>
            <x v="300"/>
            <x v="302"/>
            <x v="303"/>
            <x v="305"/>
            <x v="306"/>
            <x v="309"/>
            <x v="311"/>
            <x v="312"/>
            <x v="315"/>
            <x v="318"/>
            <x v="319"/>
            <x v="320"/>
            <x v="321"/>
            <x v="323"/>
            <x v="324"/>
            <x v="326"/>
            <x v="327"/>
            <x v="329"/>
            <x v="330"/>
            <x v="331"/>
            <x v="333"/>
            <x v="334"/>
            <x v="337"/>
            <x v="338"/>
            <x v="339"/>
            <x v="340"/>
            <x v="341"/>
            <x v="343"/>
            <x v="346"/>
            <x v="347"/>
            <x v="348"/>
            <x v="353"/>
            <x v="354"/>
            <x v="355"/>
            <x v="356"/>
            <x v="357"/>
            <x v="359"/>
            <x v="360"/>
            <x v="361"/>
            <x v="362"/>
          </reference>
        </references>
      </pivotArea>
    </format>
    <format dxfId="5521">
      <pivotArea dataOnly="0" labelOnly="1" fieldPosition="0">
        <references count="1">
          <reference field="6" count="50">
            <x v="363"/>
            <x v="364"/>
            <x v="366"/>
            <x v="367"/>
            <x v="368"/>
            <x v="370"/>
            <x v="371"/>
            <x v="372"/>
            <x v="373"/>
            <x v="374"/>
            <x v="375"/>
            <x v="377"/>
            <x v="378"/>
            <x v="380"/>
            <x v="381"/>
            <x v="383"/>
            <x v="384"/>
            <x v="385"/>
            <x v="389"/>
            <x v="391"/>
            <x v="392"/>
            <x v="393"/>
            <x v="396"/>
            <x v="398"/>
            <x v="399"/>
            <x v="401"/>
            <x v="402"/>
            <x v="403"/>
            <x v="405"/>
            <x v="406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2"/>
            <x v="423"/>
            <x v="426"/>
            <x v="427"/>
            <x v="430"/>
            <x v="432"/>
            <x v="433"/>
            <x v="434"/>
          </reference>
        </references>
      </pivotArea>
    </format>
    <format dxfId="5520">
      <pivotArea dataOnly="0" labelOnly="1" fieldPosition="0">
        <references count="1">
          <reference field="6" count="50">
            <x v="436"/>
            <x v="437"/>
            <x v="438"/>
            <x v="440"/>
            <x v="441"/>
            <x v="442"/>
            <x v="443"/>
            <x v="444"/>
            <x v="445"/>
            <x v="449"/>
            <x v="453"/>
            <x v="455"/>
            <x v="456"/>
            <x v="457"/>
            <x v="458"/>
            <x v="459"/>
            <x v="460"/>
            <x v="462"/>
            <x v="463"/>
            <x v="465"/>
            <x v="467"/>
            <x v="469"/>
            <x v="470"/>
            <x v="471"/>
            <x v="472"/>
            <x v="473"/>
            <x v="474"/>
            <x v="476"/>
            <x v="477"/>
            <x v="480"/>
            <x v="482"/>
            <x v="484"/>
            <x v="485"/>
            <x v="486"/>
            <x v="487"/>
            <x v="489"/>
            <x v="491"/>
            <x v="492"/>
            <x v="496"/>
            <x v="497"/>
            <x v="498"/>
            <x v="499"/>
            <x v="500"/>
            <x v="501"/>
            <x v="502"/>
            <x v="504"/>
            <x v="505"/>
            <x v="506"/>
            <x v="507"/>
            <x v="508"/>
          </reference>
        </references>
      </pivotArea>
    </format>
    <format dxfId="5519">
      <pivotArea dataOnly="0" labelOnly="1" fieldPosition="0">
        <references count="1">
          <reference field="6" count="23">
            <x v="509"/>
            <x v="510"/>
            <x v="512"/>
            <x v="513"/>
            <x v="514"/>
            <x v="515"/>
            <x v="520"/>
            <x v="521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</reference>
        </references>
      </pivotArea>
    </format>
    <format dxfId="5518">
      <pivotArea dataOnly="0" labelOnly="1" grandRow="1" outline="0" fieldPosition="0"/>
    </format>
    <format dxfId="5517">
      <pivotArea dataOnly="0" labelOnly="1" fieldPosition="0">
        <references count="2">
          <reference field="6" count="1" selected="0">
            <x v="1"/>
          </reference>
          <reference field="7" count="1">
            <x v="442"/>
          </reference>
        </references>
      </pivotArea>
    </format>
    <format dxfId="5516">
      <pivotArea dataOnly="0" labelOnly="1" fieldPosition="0">
        <references count="2">
          <reference field="6" count="1" selected="0">
            <x v="2"/>
          </reference>
          <reference field="7" count="1">
            <x v="790"/>
          </reference>
        </references>
      </pivotArea>
    </format>
    <format dxfId="5515">
      <pivotArea dataOnly="0" labelOnly="1" fieldPosition="0">
        <references count="2">
          <reference field="6" count="1" selected="0">
            <x v="4"/>
          </reference>
          <reference field="7" count="1">
            <x v="1208"/>
          </reference>
        </references>
      </pivotArea>
    </format>
    <format dxfId="5514">
      <pivotArea dataOnly="0" labelOnly="1" fieldPosition="0">
        <references count="2">
          <reference field="6" count="1" selected="0">
            <x v="7"/>
          </reference>
          <reference field="7" count="4">
            <x v="588"/>
            <x v="589"/>
            <x v="590"/>
            <x v="1375"/>
          </reference>
        </references>
      </pivotArea>
    </format>
    <format dxfId="5513">
      <pivotArea dataOnly="0" labelOnly="1" fieldPosition="0">
        <references count="2">
          <reference field="6" count="1" selected="0">
            <x v="8"/>
          </reference>
          <reference field="7" count="1">
            <x v="529"/>
          </reference>
        </references>
      </pivotArea>
    </format>
    <format dxfId="5512">
      <pivotArea dataOnly="0" labelOnly="1" fieldPosition="0">
        <references count="2">
          <reference field="6" count="1" selected="0">
            <x v="9"/>
          </reference>
          <reference field="7" count="2">
            <x v="48"/>
            <x v="1222"/>
          </reference>
        </references>
      </pivotArea>
    </format>
    <format dxfId="5511">
      <pivotArea dataOnly="0" labelOnly="1" fieldPosition="0">
        <references count="2">
          <reference field="6" count="1" selected="0">
            <x v="10"/>
          </reference>
          <reference field="7" count="1">
            <x v="49"/>
          </reference>
        </references>
      </pivotArea>
    </format>
    <format dxfId="5510">
      <pivotArea dataOnly="0" labelOnly="1" fieldPosition="0">
        <references count="2">
          <reference field="6" count="1" selected="0">
            <x v="11"/>
          </reference>
          <reference field="7" count="1">
            <x v="1055"/>
          </reference>
        </references>
      </pivotArea>
    </format>
    <format dxfId="5509">
      <pivotArea dataOnly="0" labelOnly="1" fieldPosition="0">
        <references count="2">
          <reference field="6" count="1" selected="0">
            <x v="12"/>
          </reference>
          <reference field="7" count="2">
            <x v="340"/>
            <x v="1090"/>
          </reference>
        </references>
      </pivotArea>
    </format>
    <format dxfId="5508">
      <pivotArea dataOnly="0" labelOnly="1" fieldPosition="0">
        <references count="2">
          <reference field="6" count="1" selected="0">
            <x v="13"/>
          </reference>
          <reference field="7" count="1">
            <x v="1398"/>
          </reference>
        </references>
      </pivotArea>
    </format>
    <format dxfId="5507">
      <pivotArea dataOnly="0" labelOnly="1" fieldPosition="0">
        <references count="2">
          <reference field="6" count="1" selected="0">
            <x v="14"/>
          </reference>
          <reference field="7" count="4">
            <x v="822"/>
            <x v="867"/>
            <x v="873"/>
            <x v="874"/>
          </reference>
        </references>
      </pivotArea>
    </format>
    <format dxfId="5506">
      <pivotArea dataOnly="0" labelOnly="1" fieldPosition="0">
        <references count="2">
          <reference field="6" count="1" selected="0">
            <x v="15"/>
          </reference>
          <reference field="7" count="1">
            <x v="705"/>
          </reference>
        </references>
      </pivotArea>
    </format>
    <format dxfId="5505">
      <pivotArea dataOnly="0" labelOnly="1" fieldPosition="0">
        <references count="2">
          <reference field="6" count="1" selected="0">
            <x v="16"/>
          </reference>
          <reference field="7" count="1">
            <x v="341"/>
          </reference>
        </references>
      </pivotArea>
    </format>
    <format dxfId="5504">
      <pivotArea dataOnly="0" labelOnly="1" fieldPosition="0">
        <references count="2">
          <reference field="6" count="1" selected="0">
            <x v="17"/>
          </reference>
          <reference field="7" count="1">
            <x v="57"/>
          </reference>
        </references>
      </pivotArea>
    </format>
    <format dxfId="5503">
      <pivotArea dataOnly="0" labelOnly="1" fieldPosition="0">
        <references count="2">
          <reference field="6" count="1" selected="0">
            <x v="20"/>
          </reference>
          <reference field="7" count="1">
            <x v="691"/>
          </reference>
        </references>
      </pivotArea>
    </format>
    <format dxfId="5502">
      <pivotArea dataOnly="0" labelOnly="1" fieldPosition="0">
        <references count="2">
          <reference field="6" count="1" selected="0">
            <x v="21"/>
          </reference>
          <reference field="7" count="4">
            <x v="456"/>
            <x v="475"/>
            <x v="566"/>
            <x v="569"/>
          </reference>
        </references>
      </pivotArea>
    </format>
    <format dxfId="5501">
      <pivotArea dataOnly="0" labelOnly="1" fieldPosition="0">
        <references count="2">
          <reference field="6" count="1" selected="0">
            <x v="22"/>
          </reference>
          <reference field="7" count="1">
            <x v="1257"/>
          </reference>
        </references>
      </pivotArea>
    </format>
    <format dxfId="5500">
      <pivotArea dataOnly="0" labelOnly="1" fieldPosition="0">
        <references count="2">
          <reference field="6" count="1" selected="0">
            <x v="24"/>
          </reference>
          <reference field="7" count="1">
            <x v="519"/>
          </reference>
        </references>
      </pivotArea>
    </format>
    <format dxfId="5499">
      <pivotArea dataOnly="0" labelOnly="1" fieldPosition="0">
        <references count="2">
          <reference field="6" count="1" selected="0">
            <x v="25"/>
          </reference>
          <reference field="7" count="1">
            <x v="1162"/>
          </reference>
        </references>
      </pivotArea>
    </format>
    <format dxfId="5498">
      <pivotArea dataOnly="0" labelOnly="1" fieldPosition="0">
        <references count="2">
          <reference field="6" count="1" selected="0">
            <x v="26"/>
          </reference>
          <reference field="7" count="1">
            <x v="741"/>
          </reference>
        </references>
      </pivotArea>
    </format>
    <format dxfId="5497">
      <pivotArea dataOnly="0" labelOnly="1" fieldPosition="0">
        <references count="2">
          <reference field="6" count="1" selected="0">
            <x v="27"/>
          </reference>
          <reference field="7" count="1">
            <x v="50"/>
          </reference>
        </references>
      </pivotArea>
    </format>
    <format dxfId="5496">
      <pivotArea dataOnly="0" labelOnly="1" fieldPosition="0">
        <references count="2">
          <reference field="6" count="1" selected="0">
            <x v="28"/>
          </reference>
          <reference field="7" count="2">
            <x v="318"/>
            <x v="319"/>
          </reference>
        </references>
      </pivotArea>
    </format>
    <format dxfId="5495">
      <pivotArea dataOnly="0" labelOnly="1" fieldPosition="0">
        <references count="2">
          <reference field="6" count="1" selected="0">
            <x v="30"/>
          </reference>
          <reference field="7" count="2">
            <x v="355"/>
            <x v="386"/>
          </reference>
        </references>
      </pivotArea>
    </format>
    <format dxfId="5494">
      <pivotArea dataOnly="0" labelOnly="1" fieldPosition="0">
        <references count="2">
          <reference field="6" count="1" selected="0">
            <x v="32"/>
          </reference>
          <reference field="7" count="1">
            <x v="5"/>
          </reference>
        </references>
      </pivotArea>
    </format>
    <format dxfId="5493">
      <pivotArea dataOnly="0" labelOnly="1" fieldPosition="0">
        <references count="2">
          <reference field="6" count="1" selected="0">
            <x v="33"/>
          </reference>
          <reference field="7" count="1">
            <x v="1346"/>
          </reference>
        </references>
      </pivotArea>
    </format>
    <format dxfId="5492">
      <pivotArea dataOnly="0" labelOnly="1" fieldPosition="0">
        <references count="2">
          <reference field="6" count="1" selected="0">
            <x v="34"/>
          </reference>
          <reference field="7" count="1">
            <x v="66"/>
          </reference>
        </references>
      </pivotArea>
    </format>
    <format dxfId="5491">
      <pivotArea dataOnly="0" labelOnly="1" fieldPosition="0">
        <references count="2">
          <reference field="6" count="1" selected="0">
            <x v="35"/>
          </reference>
          <reference field="7" count="2">
            <x v="915"/>
            <x v="1288"/>
          </reference>
        </references>
      </pivotArea>
    </format>
    <format dxfId="5490">
      <pivotArea dataOnly="0" labelOnly="1" fieldPosition="0">
        <references count="2">
          <reference field="6" count="1" selected="0">
            <x v="40"/>
          </reference>
          <reference field="7" count="1">
            <x v="1097"/>
          </reference>
        </references>
      </pivotArea>
    </format>
    <format dxfId="5489">
      <pivotArea dataOnly="0" labelOnly="1" fieldPosition="0">
        <references count="2">
          <reference field="6" count="1" selected="0">
            <x v="43"/>
          </reference>
          <reference field="7" count="1">
            <x v="1129"/>
          </reference>
        </references>
      </pivotArea>
    </format>
    <format dxfId="5488">
      <pivotArea dataOnly="0" labelOnly="1" fieldPosition="0">
        <references count="2">
          <reference field="6" count="1" selected="0">
            <x v="44"/>
          </reference>
          <reference field="7" count="2">
            <x v="1250"/>
            <x v="1251"/>
          </reference>
        </references>
      </pivotArea>
    </format>
    <format dxfId="5487">
      <pivotArea dataOnly="0" labelOnly="1" fieldPosition="0">
        <references count="2">
          <reference field="6" count="1" selected="0">
            <x v="45"/>
          </reference>
          <reference field="7" count="1">
            <x v="799"/>
          </reference>
        </references>
      </pivotArea>
    </format>
    <format dxfId="5486">
      <pivotArea dataOnly="0" labelOnly="1" fieldPosition="0">
        <references count="2">
          <reference field="6" count="1" selected="0">
            <x v="46"/>
          </reference>
          <reference field="7" count="1">
            <x v="619"/>
          </reference>
        </references>
      </pivotArea>
    </format>
    <format dxfId="5485">
      <pivotArea dataOnly="0" labelOnly="1" fieldPosition="0">
        <references count="2">
          <reference field="6" count="1" selected="0">
            <x v="47"/>
          </reference>
          <reference field="7" count="1">
            <x v="62"/>
          </reference>
        </references>
      </pivotArea>
    </format>
    <format dxfId="5484">
      <pivotArea dataOnly="0" labelOnly="1" fieldPosition="0">
        <references count="2">
          <reference field="6" count="1" selected="0">
            <x v="48"/>
          </reference>
          <reference field="7" count="1">
            <x v="51"/>
          </reference>
        </references>
      </pivotArea>
    </format>
    <format dxfId="5483">
      <pivotArea dataOnly="0" labelOnly="1" fieldPosition="0">
        <references count="2">
          <reference field="6" count="1" selected="0">
            <x v="49"/>
          </reference>
          <reference field="7" count="1">
            <x v="55"/>
          </reference>
        </references>
      </pivotArea>
    </format>
    <format dxfId="5482">
      <pivotArea dataOnly="0" labelOnly="1" fieldPosition="0">
        <references count="2">
          <reference field="6" count="1" selected="0">
            <x v="50"/>
          </reference>
          <reference field="7" count="1">
            <x v="689"/>
          </reference>
        </references>
      </pivotArea>
    </format>
    <format dxfId="5481">
      <pivotArea dataOnly="0" labelOnly="1" fieldPosition="0">
        <references count="2">
          <reference field="6" count="1" selected="0">
            <x v="51"/>
          </reference>
          <reference field="7" count="1">
            <x v="1340"/>
          </reference>
        </references>
      </pivotArea>
    </format>
    <format dxfId="5480">
      <pivotArea dataOnly="0" labelOnly="1" fieldPosition="0">
        <references count="2">
          <reference field="6" count="1" selected="0">
            <x v="52"/>
          </reference>
          <reference field="7" count="1">
            <x v="626"/>
          </reference>
        </references>
      </pivotArea>
    </format>
    <format dxfId="5479">
      <pivotArea dataOnly="0" labelOnly="1" fieldPosition="0">
        <references count="2">
          <reference field="6" count="1" selected="0">
            <x v="53"/>
          </reference>
          <reference field="7" count="1">
            <x v="52"/>
          </reference>
        </references>
      </pivotArea>
    </format>
    <format dxfId="5478">
      <pivotArea dataOnly="0" labelOnly="1" fieldPosition="0">
        <references count="2">
          <reference field="6" count="1" selected="0">
            <x v="54"/>
          </reference>
          <reference field="7" count="1">
            <x v="1177"/>
          </reference>
        </references>
      </pivotArea>
    </format>
    <format dxfId="5477">
      <pivotArea dataOnly="0" labelOnly="1" fieldPosition="0">
        <references count="2">
          <reference field="6" count="1" selected="0">
            <x v="55"/>
          </reference>
          <reference field="7" count="1">
            <x v="63"/>
          </reference>
        </references>
      </pivotArea>
    </format>
    <format dxfId="5476">
      <pivotArea dataOnly="0" labelOnly="1" fieldPosition="0">
        <references count="2">
          <reference field="6" count="1" selected="0">
            <x v="56"/>
          </reference>
          <reference field="7" count="1">
            <x v="1412"/>
          </reference>
        </references>
      </pivotArea>
    </format>
    <format dxfId="5475">
      <pivotArea dataOnly="0" labelOnly="1" fieldPosition="0">
        <references count="2">
          <reference field="6" count="1" selected="0">
            <x v="57"/>
          </reference>
          <reference field="7" count="1">
            <x v="582"/>
          </reference>
        </references>
      </pivotArea>
    </format>
    <format dxfId="5474">
      <pivotArea dataOnly="0" labelOnly="1" fieldPosition="0">
        <references count="2">
          <reference field="6" count="1" selected="0">
            <x v="58"/>
          </reference>
          <reference field="7" count="1">
            <x v="1335"/>
          </reference>
        </references>
      </pivotArea>
    </format>
    <format dxfId="5473">
      <pivotArea dataOnly="0" labelOnly="1" fieldPosition="0">
        <references count="2">
          <reference field="6" count="1" selected="0">
            <x v="60"/>
          </reference>
          <reference field="7" count="1">
            <x v="584"/>
          </reference>
        </references>
      </pivotArea>
    </format>
    <format dxfId="5472">
      <pivotArea dataOnly="0" labelOnly="1" fieldPosition="0">
        <references count="2">
          <reference field="6" count="1" selected="0">
            <x v="61"/>
          </reference>
          <reference field="7" count="1">
            <x v="58"/>
          </reference>
        </references>
      </pivotArea>
    </format>
    <format dxfId="5471">
      <pivotArea dataOnly="0" labelOnly="1" fieldPosition="0">
        <references count="2">
          <reference field="6" count="1" selected="0">
            <x v="63"/>
          </reference>
          <reference field="7" count="1">
            <x v="895"/>
          </reference>
        </references>
      </pivotArea>
    </format>
    <format dxfId="5470">
      <pivotArea dataOnly="0" labelOnly="1" fieldPosition="0">
        <references count="2">
          <reference field="6" count="1" selected="0">
            <x v="64"/>
          </reference>
          <reference field="7" count="1">
            <x v="1083"/>
          </reference>
        </references>
      </pivotArea>
    </format>
    <format dxfId="5469">
      <pivotArea dataOnly="0" labelOnly="1" fieldPosition="0">
        <references count="2">
          <reference field="6" count="1" selected="0">
            <x v="65"/>
          </reference>
          <reference field="7" count="1">
            <x v="722"/>
          </reference>
        </references>
      </pivotArea>
    </format>
    <format dxfId="5468">
      <pivotArea dataOnly="0" labelOnly="1" fieldPosition="0">
        <references count="2">
          <reference field="6" count="1" selected="0">
            <x v="67"/>
          </reference>
          <reference field="7" count="1">
            <x v="1368"/>
          </reference>
        </references>
      </pivotArea>
    </format>
    <format dxfId="5467">
      <pivotArea dataOnly="0" labelOnly="1" fieldPosition="0">
        <references count="2">
          <reference field="6" count="1" selected="0">
            <x v="68"/>
          </reference>
          <reference field="7" count="1">
            <x v="33"/>
          </reference>
        </references>
      </pivotArea>
    </format>
    <format dxfId="5466">
      <pivotArea dataOnly="0" labelOnly="1" fieldPosition="0">
        <references count="2">
          <reference field="6" count="1" selected="0">
            <x v="70"/>
          </reference>
          <reference field="7" count="3">
            <x v="709"/>
            <x v="710"/>
            <x v="1249"/>
          </reference>
        </references>
      </pivotArea>
    </format>
    <format dxfId="5465">
      <pivotArea dataOnly="0" labelOnly="1" fieldPosition="0">
        <references count="2">
          <reference field="6" count="1" selected="0">
            <x v="71"/>
          </reference>
          <reference field="7" count="10">
            <x v="2"/>
            <x v="3"/>
            <x v="392"/>
            <x v="393"/>
            <x v="394"/>
            <x v="395"/>
            <x v="396"/>
            <x v="696"/>
            <x v="697"/>
            <x v="1386"/>
          </reference>
        </references>
      </pivotArea>
    </format>
    <format dxfId="5464">
      <pivotArea dataOnly="0" labelOnly="1" fieldPosition="0">
        <references count="2">
          <reference field="6" count="1" selected="0">
            <x v="77"/>
          </reference>
          <reference field="7" count="1">
            <x v="1336"/>
          </reference>
        </references>
      </pivotArea>
    </format>
    <format dxfId="5463">
      <pivotArea dataOnly="0" labelOnly="1" fieldPosition="0">
        <references count="2">
          <reference field="6" count="1" selected="0">
            <x v="78"/>
          </reference>
          <reference field="7" count="1">
            <x v="942"/>
          </reference>
        </references>
      </pivotArea>
    </format>
    <format dxfId="5462">
      <pivotArea dataOnly="0" labelOnly="1" fieldPosition="0">
        <references count="2">
          <reference field="6" count="1" selected="0">
            <x v="79"/>
          </reference>
          <reference field="7" count="2">
            <x v="304"/>
            <x v="305"/>
          </reference>
        </references>
      </pivotArea>
    </format>
    <format dxfId="5461">
      <pivotArea dataOnly="0" labelOnly="1" fieldPosition="0">
        <references count="2">
          <reference field="6" count="1" selected="0">
            <x v="80"/>
          </reference>
          <reference field="7" count="1">
            <x v="1109"/>
          </reference>
        </references>
      </pivotArea>
    </format>
    <format dxfId="5460">
      <pivotArea dataOnly="0" labelOnly="1" fieldPosition="0">
        <references count="2">
          <reference field="6" count="1" selected="0">
            <x v="81"/>
          </reference>
          <reference field="7" count="5">
            <x v="810"/>
            <x v="831"/>
            <x v="836"/>
            <x v="1317"/>
            <x v="1321"/>
          </reference>
        </references>
      </pivotArea>
    </format>
    <format dxfId="5459">
      <pivotArea dataOnly="0" labelOnly="1" fieldPosition="0">
        <references count="2">
          <reference field="6" count="1" selected="0">
            <x v="82"/>
          </reference>
          <reference field="7" count="4">
            <x v="599"/>
            <x v="600"/>
            <x v="658"/>
            <x v="680"/>
          </reference>
        </references>
      </pivotArea>
    </format>
    <format dxfId="5458">
      <pivotArea dataOnly="0" labelOnly="1" fieldPosition="0">
        <references count="2">
          <reference field="6" count="1" selected="0">
            <x v="83"/>
          </reference>
          <reference field="7" count="2">
            <x v="712"/>
            <x v="1275"/>
          </reference>
        </references>
      </pivotArea>
    </format>
    <format dxfId="5457">
      <pivotArea dataOnly="0" labelOnly="1" fieldPosition="0">
        <references count="2">
          <reference field="6" count="1" selected="0">
            <x v="84"/>
          </reference>
          <reference field="7" count="2">
            <x v="337"/>
            <x v="794"/>
          </reference>
        </references>
      </pivotArea>
    </format>
    <format dxfId="5456">
      <pivotArea dataOnly="0" labelOnly="1" fieldPosition="0">
        <references count="2">
          <reference field="6" count="1" selected="0">
            <x v="85"/>
          </reference>
          <reference field="7" count="1">
            <x v="1399"/>
          </reference>
        </references>
      </pivotArea>
    </format>
    <format dxfId="5455">
      <pivotArea dataOnly="0" labelOnly="1" fieldPosition="0">
        <references count="2">
          <reference field="6" count="1" selected="0">
            <x v="86"/>
          </reference>
          <reference field="7" count="1">
            <x v="896"/>
          </reference>
        </references>
      </pivotArea>
    </format>
    <format dxfId="5454">
      <pivotArea dataOnly="0" labelOnly="1" fieldPosition="0">
        <references count="2">
          <reference field="6" count="1" selected="0">
            <x v="88"/>
          </reference>
          <reference field="7" count="2">
            <x v="46"/>
            <x v="666"/>
          </reference>
        </references>
      </pivotArea>
    </format>
    <format dxfId="5453">
      <pivotArea dataOnly="0" labelOnly="1" fieldPosition="0">
        <references count="2">
          <reference field="6" count="1" selected="0">
            <x v="89"/>
          </reference>
          <reference field="7" count="4">
            <x v="383"/>
            <x v="384"/>
            <x v="654"/>
            <x v="1307"/>
          </reference>
        </references>
      </pivotArea>
    </format>
    <format dxfId="5452">
      <pivotArea dataOnly="0" labelOnly="1" fieldPosition="0">
        <references count="2">
          <reference field="6" count="1" selected="0">
            <x v="90"/>
          </reference>
          <reference field="7" count="1">
            <x v="426"/>
          </reference>
        </references>
      </pivotArea>
    </format>
    <format dxfId="5451">
      <pivotArea dataOnly="0" labelOnly="1" fieldPosition="0">
        <references count="2">
          <reference field="6" count="1" selected="0">
            <x v="91"/>
          </reference>
          <reference field="7" count="5">
            <x v="419"/>
            <x v="427"/>
            <x v="502"/>
            <x v="674"/>
            <x v="1347"/>
          </reference>
        </references>
      </pivotArea>
    </format>
    <format dxfId="5450">
      <pivotArea dataOnly="0" labelOnly="1" fieldPosition="0">
        <references count="2">
          <reference field="6" count="1" selected="0">
            <x v="93"/>
          </reference>
          <reference field="7" count="1">
            <x v="1091"/>
          </reference>
        </references>
      </pivotArea>
    </format>
    <format dxfId="5449">
      <pivotArea dataOnly="0" labelOnly="1" fieldPosition="0">
        <references count="2">
          <reference field="6" count="1" selected="0">
            <x v="94"/>
          </reference>
          <reference field="7" count="1">
            <x v="527"/>
          </reference>
        </references>
      </pivotArea>
    </format>
    <format dxfId="5448">
      <pivotArea dataOnly="0" labelOnly="1" fieldPosition="0">
        <references count="2">
          <reference field="6" count="1" selected="0">
            <x v="97"/>
          </reference>
          <reference field="7" count="1">
            <x v="412"/>
          </reference>
        </references>
      </pivotArea>
    </format>
    <format dxfId="5447">
      <pivotArea dataOnly="0" labelOnly="1" fieldPosition="0">
        <references count="2">
          <reference field="6" count="1" selected="0">
            <x v="98"/>
          </reference>
          <reference field="7" count="1">
            <x v="914"/>
          </reference>
        </references>
      </pivotArea>
    </format>
    <format dxfId="5446">
      <pivotArea dataOnly="0" labelOnly="1" fieldPosition="0">
        <references count="2">
          <reference field="6" count="1" selected="0">
            <x v="99"/>
          </reference>
          <reference field="7" count="1">
            <x v="1106"/>
          </reference>
        </references>
      </pivotArea>
    </format>
    <format dxfId="5445">
      <pivotArea dataOnly="0" labelOnly="1" fieldPosition="0">
        <references count="2">
          <reference field="6" count="1" selected="0">
            <x v="102"/>
          </reference>
          <reference field="7" count="1">
            <x v="389"/>
          </reference>
        </references>
      </pivotArea>
    </format>
    <format dxfId="5444">
      <pivotArea dataOnly="0" labelOnly="1" fieldPosition="0">
        <references count="2">
          <reference field="6" count="1" selected="0">
            <x v="103"/>
          </reference>
          <reference field="7" count="1">
            <x v="1117"/>
          </reference>
        </references>
      </pivotArea>
    </format>
    <format dxfId="5443">
      <pivotArea dataOnly="0" labelOnly="1" fieldPosition="0">
        <references count="2">
          <reference field="6" count="1" selected="0">
            <x v="104"/>
          </reference>
          <reference field="7" count="4">
            <x v="433"/>
            <x v="1112"/>
            <x v="1113"/>
            <x v="1119"/>
          </reference>
        </references>
      </pivotArea>
    </format>
    <format dxfId="5442">
      <pivotArea dataOnly="0" labelOnly="1" fieldPosition="0">
        <references count="2">
          <reference field="6" count="1" selected="0">
            <x v="105"/>
          </reference>
          <reference field="7" count="1">
            <x v="750"/>
          </reference>
        </references>
      </pivotArea>
    </format>
    <format dxfId="5441">
      <pivotArea dataOnly="0" labelOnly="1" fieldPosition="0">
        <references count="2">
          <reference field="6" count="1" selected="0">
            <x v="107"/>
          </reference>
          <reference field="7" count="1">
            <x v="1382"/>
          </reference>
        </references>
      </pivotArea>
    </format>
    <format dxfId="5440">
      <pivotArea dataOnly="0" labelOnly="1" fieldPosition="0">
        <references count="2">
          <reference field="6" count="1" selected="0">
            <x v="108"/>
          </reference>
          <reference field="7" count="1">
            <x v="25"/>
          </reference>
        </references>
      </pivotArea>
    </format>
    <format dxfId="5439">
      <pivotArea dataOnly="0" labelOnly="1" fieldPosition="0">
        <references count="2">
          <reference field="6" count="1" selected="0">
            <x v="109"/>
          </reference>
          <reference field="7" count="1">
            <x v="403"/>
          </reference>
        </references>
      </pivotArea>
    </format>
    <format dxfId="5438">
      <pivotArea dataOnly="0" labelOnly="1" fieldPosition="0">
        <references count="2">
          <reference field="6" count="1" selected="0">
            <x v="112"/>
          </reference>
          <reference field="7" count="1">
            <x v="385"/>
          </reference>
        </references>
      </pivotArea>
    </format>
    <format dxfId="5437">
      <pivotArea dataOnly="0" labelOnly="1" fieldPosition="0">
        <references count="2">
          <reference field="6" count="1" selected="0">
            <x v="116"/>
          </reference>
          <reference field="7" count="1">
            <x v="855"/>
          </reference>
        </references>
      </pivotArea>
    </format>
    <format dxfId="5436">
      <pivotArea dataOnly="0" labelOnly="1" fieldPosition="0">
        <references count="2">
          <reference field="6" count="1" selected="0">
            <x v="117"/>
          </reference>
          <reference field="7" count="1">
            <x v="706"/>
          </reference>
        </references>
      </pivotArea>
    </format>
    <format dxfId="5435">
      <pivotArea dataOnly="0" labelOnly="1" fieldPosition="0">
        <references count="2">
          <reference field="6" count="1" selected="0">
            <x v="119"/>
          </reference>
          <reference field="7" count="2">
            <x v="414"/>
            <x v="814"/>
          </reference>
        </references>
      </pivotArea>
    </format>
    <format dxfId="5434">
      <pivotArea dataOnly="0" labelOnly="1" fieldPosition="0">
        <references count="2">
          <reference field="6" count="1" selected="0">
            <x v="120"/>
          </reference>
          <reference field="7" count="1">
            <x v="1136"/>
          </reference>
        </references>
      </pivotArea>
    </format>
    <format dxfId="5433">
      <pivotArea dataOnly="0" labelOnly="1" fieldPosition="0">
        <references count="2">
          <reference field="6" count="1" selected="0">
            <x v="121"/>
          </reference>
          <reference field="7" count="1">
            <x v="1092"/>
          </reference>
        </references>
      </pivotArea>
    </format>
    <format dxfId="5432">
      <pivotArea dataOnly="0" labelOnly="1" fieldPosition="0">
        <references count="2">
          <reference field="6" count="1" selected="0">
            <x v="123"/>
          </reference>
          <reference field="7" count="1">
            <x v="1182"/>
          </reference>
        </references>
      </pivotArea>
    </format>
    <format dxfId="5431">
      <pivotArea dataOnly="0" labelOnly="1" fieldPosition="0">
        <references count="2">
          <reference field="6" count="1" selected="0">
            <x v="124"/>
          </reference>
          <reference field="7" count="1">
            <x v="1395"/>
          </reference>
        </references>
      </pivotArea>
    </format>
    <format dxfId="5430">
      <pivotArea dataOnly="0" labelOnly="1" fieldPosition="0">
        <references count="2">
          <reference field="6" count="1" selected="0">
            <x v="125"/>
          </reference>
          <reference field="7" count="5">
            <x v="275"/>
            <x v="276"/>
            <x v="277"/>
            <x v="278"/>
            <x v="1272"/>
          </reference>
        </references>
      </pivotArea>
    </format>
    <format dxfId="5429">
      <pivotArea dataOnly="0" labelOnly="1" fieldPosition="0">
        <references count="2">
          <reference field="6" count="1" selected="0">
            <x v="126"/>
          </reference>
          <reference field="7" count="4">
            <x v="572"/>
            <x v="573"/>
            <x v="574"/>
            <x v="1165"/>
          </reference>
        </references>
      </pivotArea>
    </format>
    <format dxfId="5428">
      <pivotArea dataOnly="0" labelOnly="1" fieldPosition="0">
        <references count="2">
          <reference field="6" count="1" selected="0">
            <x v="127"/>
          </reference>
          <reference field="7" count="1">
            <x v="891"/>
          </reference>
        </references>
      </pivotArea>
    </format>
    <format dxfId="5427">
      <pivotArea dataOnly="0" labelOnly="1" fieldPosition="0">
        <references count="2">
          <reference field="6" count="1" selected="0">
            <x v="130"/>
          </reference>
          <reference field="7" count="1">
            <x v="455"/>
          </reference>
        </references>
      </pivotArea>
    </format>
    <format dxfId="5426">
      <pivotArea dataOnly="0" labelOnly="1" fieldPosition="0">
        <references count="2">
          <reference field="6" count="1" selected="0">
            <x v="133"/>
          </reference>
          <reference field="7" count="1">
            <x v="1283"/>
          </reference>
        </references>
      </pivotArea>
    </format>
    <format dxfId="5425">
      <pivotArea dataOnly="0" labelOnly="1" fieldPosition="0">
        <references count="2">
          <reference field="6" count="1" selected="0">
            <x v="134"/>
          </reference>
          <reference field="7" count="3">
            <x v="401"/>
            <x v="404"/>
            <x v="922"/>
          </reference>
        </references>
      </pivotArea>
    </format>
    <format dxfId="5424">
      <pivotArea dataOnly="0" labelOnly="1" fieldPosition="0">
        <references count="2">
          <reference field="6" count="1" selected="0">
            <x v="135"/>
          </reference>
          <reference field="7" count="5">
            <x v="320"/>
            <x v="367"/>
            <x v="368"/>
            <x v="1413"/>
            <x v="1414"/>
          </reference>
        </references>
      </pivotArea>
    </format>
    <format dxfId="5423">
      <pivotArea dataOnly="0" labelOnly="1" fieldPosition="0">
        <references count="2">
          <reference field="6" count="1" selected="0">
            <x v="139"/>
          </reference>
          <reference field="7" count="1">
            <x v="1079"/>
          </reference>
        </references>
      </pivotArea>
    </format>
    <format dxfId="5422">
      <pivotArea dataOnly="0" labelOnly="1" fieldPosition="0">
        <references count="2">
          <reference field="6" count="1" selected="0">
            <x v="140"/>
          </reference>
          <reference field="7" count="1">
            <x v="409"/>
          </reference>
        </references>
      </pivotArea>
    </format>
    <format dxfId="5421">
      <pivotArea dataOnly="0" labelOnly="1" fieldPosition="0">
        <references count="2">
          <reference field="6" count="1" selected="0">
            <x v="141"/>
          </reference>
          <reference field="7" count="1">
            <x v="1138"/>
          </reference>
        </references>
      </pivotArea>
    </format>
    <format dxfId="5420">
      <pivotArea dataOnly="0" labelOnly="1" fieldPosition="0">
        <references count="2">
          <reference field="6" count="1" selected="0">
            <x v="142"/>
          </reference>
          <reference field="7" count="1">
            <x v="811"/>
          </reference>
        </references>
      </pivotArea>
    </format>
    <format dxfId="5419">
      <pivotArea dataOnly="0" labelOnly="1" fieldPosition="0">
        <references count="2">
          <reference field="6" count="1" selected="0">
            <x v="143"/>
          </reference>
          <reference field="7" count="1">
            <x v="1364"/>
          </reference>
        </references>
      </pivotArea>
    </format>
    <format dxfId="5418">
      <pivotArea dataOnly="0" labelOnly="1" fieldPosition="0">
        <references count="2">
          <reference field="6" count="1" selected="0">
            <x v="144"/>
          </reference>
          <reference field="7" count="9">
            <x v="432"/>
            <x v="435"/>
            <x v="516"/>
            <x v="528"/>
            <x v="609"/>
            <x v="610"/>
            <x v="787"/>
            <x v="1123"/>
            <x v="1181"/>
          </reference>
        </references>
      </pivotArea>
    </format>
    <format dxfId="5417">
      <pivotArea dataOnly="0" labelOnly="1" fieldPosition="0">
        <references count="2">
          <reference field="6" count="1" selected="0">
            <x v="147"/>
          </reference>
          <reference field="7" count="1">
            <x v="64"/>
          </reference>
        </references>
      </pivotArea>
    </format>
    <format dxfId="5416">
      <pivotArea dataOnly="0" labelOnly="1" fieldPosition="0">
        <references count="2">
          <reference field="6" count="1" selected="0">
            <x v="148"/>
          </reference>
          <reference field="7" count="1">
            <x v="767"/>
          </reference>
        </references>
      </pivotArea>
    </format>
    <format dxfId="5415">
      <pivotArea dataOnly="0" labelOnly="1" fieldPosition="0">
        <references count="2">
          <reference field="6" count="1" selected="0">
            <x v="149"/>
          </reference>
          <reference field="7" count="2">
            <x v="1410"/>
            <x v="1411"/>
          </reference>
        </references>
      </pivotArea>
    </format>
    <format dxfId="5414">
      <pivotArea dataOnly="0" labelOnly="1" fieldPosition="0">
        <references count="2">
          <reference field="6" count="1" selected="0">
            <x v="150"/>
          </reference>
          <reference field="7" count="1">
            <x v="424"/>
          </reference>
        </references>
      </pivotArea>
    </format>
    <format dxfId="5413">
      <pivotArea dataOnly="0" labelOnly="1" fieldPosition="0">
        <references count="2">
          <reference field="6" count="1" selected="0">
            <x v="151"/>
          </reference>
          <reference field="7" count="1">
            <x v="853"/>
          </reference>
        </references>
      </pivotArea>
    </format>
    <format dxfId="5412">
      <pivotArea dataOnly="0" labelOnly="1" fieldPosition="0">
        <references count="2">
          <reference field="6" count="1" selected="0">
            <x v="153"/>
          </reference>
          <reference field="7" count="2">
            <x v="1096"/>
            <x v="1124"/>
          </reference>
        </references>
      </pivotArea>
    </format>
    <format dxfId="5411">
      <pivotArea dataOnly="0" labelOnly="1" fieldPosition="0">
        <references count="2">
          <reference field="6" count="1" selected="0">
            <x v="154"/>
          </reference>
          <reference field="7" count="3">
            <x v="472"/>
            <x v="850"/>
            <x v="897"/>
          </reference>
        </references>
      </pivotArea>
    </format>
    <format dxfId="5410">
      <pivotArea dataOnly="0" labelOnly="1" fieldPosition="0">
        <references count="2">
          <reference field="6" count="1" selected="0">
            <x v="155"/>
          </reference>
          <reference field="7" count="1">
            <x v="1214"/>
          </reference>
        </references>
      </pivotArea>
    </format>
    <format dxfId="5409">
      <pivotArea dataOnly="0" labelOnly="1" fieldPosition="0">
        <references count="2">
          <reference field="6" count="1" selected="0">
            <x v="156"/>
          </reference>
          <reference field="7" count="1">
            <x v="537"/>
          </reference>
        </references>
      </pivotArea>
    </format>
    <format dxfId="5408">
      <pivotArea dataOnly="0" labelOnly="1" fieldPosition="0">
        <references count="2">
          <reference field="6" count="1" selected="0">
            <x v="157"/>
          </reference>
          <reference field="7" count="1">
            <x v="74"/>
          </reference>
        </references>
      </pivotArea>
    </format>
    <format dxfId="5407">
      <pivotArea dataOnly="0" labelOnly="1" fieldPosition="0">
        <references count="2">
          <reference field="6" count="1" selected="0">
            <x v="158"/>
          </reference>
          <reference field="7" count="1">
            <x v="1343"/>
          </reference>
        </references>
      </pivotArea>
    </format>
    <format dxfId="5406">
      <pivotArea dataOnly="0" labelOnly="1" fieldPosition="0">
        <references count="2">
          <reference field="6" count="1" selected="0">
            <x v="159"/>
          </reference>
          <reference field="7" count="2">
            <x v="1056"/>
            <x v="1057"/>
          </reference>
        </references>
      </pivotArea>
    </format>
    <format dxfId="5405">
      <pivotArea dataOnly="0" labelOnly="1" fieldPosition="0">
        <references count="2">
          <reference field="6" count="1" selected="0">
            <x v="160"/>
          </reference>
          <reference field="7" count="2">
            <x v="1093"/>
            <x v="1094"/>
          </reference>
        </references>
      </pivotArea>
    </format>
    <format dxfId="5404">
      <pivotArea dataOnly="0" labelOnly="1" fieldPosition="0">
        <references count="2">
          <reference field="6" count="1" selected="0">
            <x v="161"/>
          </reference>
          <reference field="7" count="1">
            <x v="1332"/>
          </reference>
        </references>
      </pivotArea>
    </format>
    <format dxfId="5403">
      <pivotArea dataOnly="0" labelOnly="1" fieldPosition="0">
        <references count="2">
          <reference field="6" count="1" selected="0">
            <x v="162"/>
          </reference>
          <reference field="7" count="2">
            <x v="467"/>
            <x v="921"/>
          </reference>
        </references>
      </pivotArea>
    </format>
    <format dxfId="5402">
      <pivotArea dataOnly="0" labelOnly="1" fieldPosition="0">
        <references count="2">
          <reference field="6" count="1" selected="0">
            <x v="163"/>
          </reference>
          <reference field="7" count="15">
            <x v="416"/>
            <x v="418"/>
            <x v="657"/>
            <x v="784"/>
            <x v="785"/>
            <x v="846"/>
            <x v="847"/>
            <x v="848"/>
            <x v="851"/>
            <x v="887"/>
            <x v="1263"/>
            <x v="1310"/>
            <x v="1349"/>
            <x v="1350"/>
            <x v="1351"/>
          </reference>
        </references>
      </pivotArea>
    </format>
    <format dxfId="5401">
      <pivotArea dataOnly="0" labelOnly="1" fieldPosition="0">
        <references count="2">
          <reference field="6" count="1" selected="0">
            <x v="164"/>
          </reference>
          <reference field="7" count="1">
            <x v="1128"/>
          </reference>
        </references>
      </pivotArea>
    </format>
    <format dxfId="5400">
      <pivotArea dataOnly="0" labelOnly="1" fieldPosition="0">
        <references count="2">
          <reference field="6" count="1" selected="0">
            <x v="165"/>
          </reference>
          <reference field="7" count="1">
            <x v="676"/>
          </reference>
        </references>
      </pivotArea>
    </format>
    <format dxfId="5399">
      <pivotArea dataOnly="0" labelOnly="1" fieldPosition="0">
        <references count="2">
          <reference field="6" count="1" selected="0">
            <x v="166"/>
          </reference>
          <reference field="7" count="1">
            <x v="1292"/>
          </reference>
        </references>
      </pivotArea>
    </format>
    <format dxfId="5398">
      <pivotArea dataOnly="0" labelOnly="1" fieldPosition="0">
        <references count="2">
          <reference field="6" count="1" selected="0">
            <x v="169"/>
          </reference>
          <reference field="7" count="3">
            <x v="1099"/>
            <x v="1100"/>
            <x v="1345"/>
          </reference>
        </references>
      </pivotArea>
    </format>
    <format dxfId="5397">
      <pivotArea dataOnly="0" labelOnly="1" fieldPosition="0">
        <references count="2">
          <reference field="6" count="1" selected="0">
            <x v="170"/>
          </reference>
          <reference field="7" count="1">
            <x v="602"/>
          </reference>
        </references>
      </pivotArea>
    </format>
    <format dxfId="5396">
      <pivotArea dataOnly="0" labelOnly="1" fieldPosition="0">
        <references count="2">
          <reference field="6" count="1" selected="0">
            <x v="171"/>
          </reference>
          <reference field="7" count="1">
            <x v="43"/>
          </reference>
        </references>
      </pivotArea>
    </format>
    <format dxfId="5395">
      <pivotArea dataOnly="0" labelOnly="1" fieldPosition="0">
        <references count="2">
          <reference field="6" count="1" selected="0">
            <x v="173"/>
          </reference>
          <reference field="7" count="1">
            <x v="1095"/>
          </reference>
        </references>
      </pivotArea>
    </format>
    <format dxfId="5394">
      <pivotArea dataOnly="0" labelOnly="1" fieldPosition="0">
        <references count="2">
          <reference field="6" count="1" selected="0">
            <x v="175"/>
          </reference>
          <reference field="7" count="1">
            <x v="514"/>
          </reference>
        </references>
      </pivotArea>
    </format>
    <format dxfId="5393">
      <pivotArea dataOnly="0" labelOnly="1" fieldPosition="0">
        <references count="2">
          <reference field="6" count="1" selected="0">
            <x v="176"/>
          </reference>
          <reference field="7" count="1">
            <x v="351"/>
          </reference>
        </references>
      </pivotArea>
    </format>
    <format dxfId="5392">
      <pivotArea dataOnly="0" labelOnly="1" fieldPosition="0">
        <references count="2">
          <reference field="6" count="1" selected="0">
            <x v="177"/>
          </reference>
          <reference field="7" count="1">
            <x v="1337"/>
          </reference>
        </references>
      </pivotArea>
    </format>
    <format dxfId="5391">
      <pivotArea dataOnly="0" labelOnly="1" fieldPosition="0">
        <references count="2">
          <reference field="6" count="1" selected="0">
            <x v="178"/>
          </reference>
          <reference field="7" count="1">
            <x v="1089"/>
          </reference>
        </references>
      </pivotArea>
    </format>
    <format dxfId="5390">
      <pivotArea dataOnly="0" labelOnly="1" fieldPosition="0">
        <references count="2">
          <reference field="6" count="1" selected="0">
            <x v="179"/>
          </reference>
          <reference field="7" count="1">
            <x v="411"/>
          </reference>
        </references>
      </pivotArea>
    </format>
    <format dxfId="5389">
      <pivotArea dataOnly="0" labelOnly="1" fieldPosition="0">
        <references count="2">
          <reference field="6" count="1" selected="0">
            <x v="180"/>
          </reference>
          <reference field="7" count="1">
            <x v="387"/>
          </reference>
        </references>
      </pivotArea>
    </format>
    <format dxfId="5388">
      <pivotArea dataOnly="0" labelOnly="1" fieldPosition="0">
        <references count="2">
          <reference field="6" count="1" selected="0">
            <x v="181"/>
          </reference>
          <reference field="7" count="1">
            <x v="1334"/>
          </reference>
        </references>
      </pivotArea>
    </format>
    <format dxfId="5387">
      <pivotArea dataOnly="0" labelOnly="1" fieldPosition="0">
        <references count="2">
          <reference field="6" count="1" selected="0">
            <x v="182"/>
          </reference>
          <reference field="7" count="1">
            <x v="1333"/>
          </reference>
        </references>
      </pivotArea>
    </format>
    <format dxfId="5386">
      <pivotArea dataOnly="0" labelOnly="1" fieldPosition="0">
        <references count="2">
          <reference field="6" count="1" selected="0">
            <x v="184"/>
          </reference>
          <reference field="7" count="1">
            <x v="852"/>
          </reference>
        </references>
      </pivotArea>
    </format>
    <format dxfId="5385">
      <pivotArea dataOnly="0" labelOnly="1" fieldPosition="0">
        <references count="2">
          <reference field="6" count="1" selected="0">
            <x v="185"/>
          </reference>
          <reference field="7" count="1">
            <x v="690"/>
          </reference>
        </references>
      </pivotArea>
    </format>
    <format dxfId="5384">
      <pivotArea dataOnly="0" labelOnly="1" fieldPosition="0">
        <references count="2">
          <reference field="6" count="1" selected="0">
            <x v="186"/>
          </reference>
          <reference field="7" count="2">
            <x v="38"/>
            <x v="39"/>
          </reference>
        </references>
      </pivotArea>
    </format>
    <format dxfId="5383">
      <pivotArea dataOnly="0" labelOnly="1" fieldPosition="0">
        <references count="2">
          <reference field="6" count="1" selected="0">
            <x v="187"/>
          </reference>
          <reference field="7" count="8">
            <x v="40"/>
            <x v="413"/>
            <x v="646"/>
            <x v="953"/>
            <x v="1338"/>
            <x v="1339"/>
            <x v="1341"/>
            <x v="1342"/>
          </reference>
        </references>
      </pivotArea>
    </format>
    <format dxfId="5382">
      <pivotArea dataOnly="0" labelOnly="1" fieldPosition="0">
        <references count="2">
          <reference field="6" count="1" selected="0">
            <x v="188"/>
          </reference>
          <reference field="7" count="2">
            <x v="1199"/>
            <x v="1200"/>
          </reference>
        </references>
      </pivotArea>
    </format>
    <format dxfId="5381">
      <pivotArea dataOnly="0" labelOnly="1" fieldPosition="0">
        <references count="2">
          <reference field="6" count="1" selected="0">
            <x v="190"/>
          </reference>
          <reference field="7" count="1">
            <x v="1101"/>
          </reference>
        </references>
      </pivotArea>
    </format>
    <format dxfId="5380">
      <pivotArea dataOnly="0" labelOnly="1" fieldPosition="0">
        <references count="2">
          <reference field="6" count="1" selected="0">
            <x v="191"/>
          </reference>
          <reference field="7" count="4">
            <x v="34"/>
            <x v="824"/>
            <x v="1307"/>
            <x v="1400"/>
          </reference>
        </references>
      </pivotArea>
    </format>
    <format dxfId="5379">
      <pivotArea dataOnly="0" labelOnly="1" fieldPosition="0">
        <references count="2">
          <reference field="6" count="1" selected="0">
            <x v="195"/>
          </reference>
          <reference field="7" count="1">
            <x v="1111"/>
          </reference>
        </references>
      </pivotArea>
    </format>
    <format dxfId="5378">
      <pivotArea dataOnly="0" labelOnly="1" fieldPosition="0">
        <references count="2">
          <reference field="6" count="1" selected="0">
            <x v="196"/>
          </reference>
          <reference field="7" count="1">
            <x v="1179"/>
          </reference>
        </references>
      </pivotArea>
    </format>
    <format dxfId="5377">
      <pivotArea dataOnly="0" labelOnly="1" fieldPosition="0">
        <references count="2">
          <reference field="6" count="1" selected="0">
            <x v="197"/>
          </reference>
          <reference field="7" count="1">
            <x v="900"/>
          </reference>
        </references>
      </pivotArea>
    </format>
    <format dxfId="5376">
      <pivotArea dataOnly="0" labelOnly="1" fieldPosition="0">
        <references count="2">
          <reference field="6" count="1" selected="0">
            <x v="198"/>
          </reference>
          <reference field="7" count="1">
            <x v="583"/>
          </reference>
        </references>
      </pivotArea>
    </format>
    <format dxfId="5375">
      <pivotArea dataOnly="0" labelOnly="1" fieldPosition="0">
        <references count="2">
          <reference field="6" count="1" selected="0">
            <x v="199"/>
          </reference>
          <reference field="7" count="1">
            <x v="357"/>
          </reference>
        </references>
      </pivotArea>
    </format>
    <format dxfId="5374">
      <pivotArea dataOnly="0" labelOnly="1" fieldPosition="0">
        <references count="2">
          <reference field="6" count="1" selected="0">
            <x v="201"/>
          </reference>
          <reference field="7" count="3">
            <x v="378"/>
            <x v="437"/>
            <x v="438"/>
          </reference>
        </references>
      </pivotArea>
    </format>
    <format dxfId="5373">
      <pivotArea dataOnly="0" labelOnly="1" fieldPosition="0">
        <references count="2">
          <reference field="6" count="1" selected="0">
            <x v="202"/>
          </reference>
          <reference field="7" count="1">
            <x v="1144"/>
          </reference>
        </references>
      </pivotArea>
    </format>
    <format dxfId="5372">
      <pivotArea dataOnly="0" labelOnly="1" fieldPosition="0">
        <references count="2">
          <reference field="6" count="1" selected="0">
            <x v="203"/>
          </reference>
          <reference field="7" count="2">
            <x v="570"/>
            <x v="1372"/>
          </reference>
        </references>
      </pivotArea>
    </format>
    <format dxfId="5371">
      <pivotArea dataOnly="0" labelOnly="1" fieldPosition="0">
        <references count="2">
          <reference field="6" count="1" selected="0">
            <x v="204"/>
          </reference>
          <reference field="7" count="1">
            <x v="1248"/>
          </reference>
        </references>
      </pivotArea>
    </format>
    <format dxfId="5370">
      <pivotArea dataOnly="0" labelOnly="1" fieldPosition="0">
        <references count="2">
          <reference field="6" count="1" selected="0">
            <x v="206"/>
          </reference>
          <reference field="7" count="1">
            <x v="1140"/>
          </reference>
        </references>
      </pivotArea>
    </format>
    <format dxfId="5369">
      <pivotArea dataOnly="0" labelOnly="1" fieldPosition="0">
        <references count="2">
          <reference field="6" count="1" selected="0">
            <x v="208"/>
          </reference>
          <reference field="7" count="1">
            <x v="1159"/>
          </reference>
        </references>
      </pivotArea>
    </format>
    <format dxfId="5368">
      <pivotArea dataOnly="0" labelOnly="1" fieldPosition="0">
        <references count="2">
          <reference field="6" count="1" selected="0">
            <x v="209"/>
          </reference>
          <reference field="7" count="1">
            <x v="648"/>
          </reference>
        </references>
      </pivotArea>
    </format>
    <format dxfId="5367">
      <pivotArea dataOnly="0" labelOnly="1" fieldPosition="0">
        <references count="2">
          <reference field="6" count="1" selected="0">
            <x v="211"/>
          </reference>
          <reference field="7" count="1">
            <x v="581"/>
          </reference>
        </references>
      </pivotArea>
    </format>
    <format dxfId="5366">
      <pivotArea dataOnly="0" labelOnly="1" fieldPosition="0">
        <references count="2">
          <reference field="6" count="1" selected="0">
            <x v="212"/>
          </reference>
          <reference field="7" count="1">
            <x v="47"/>
          </reference>
        </references>
      </pivotArea>
    </format>
    <format dxfId="5365">
      <pivotArea dataOnly="0" labelOnly="1" fieldPosition="0">
        <references count="2">
          <reference field="6" count="1" selected="0">
            <x v="213"/>
          </reference>
          <reference field="7" count="1">
            <x v="714"/>
          </reference>
        </references>
      </pivotArea>
    </format>
    <format dxfId="5364">
      <pivotArea dataOnly="0" labelOnly="1" fieldPosition="0">
        <references count="2">
          <reference field="6" count="1" selected="0">
            <x v="214"/>
          </reference>
          <reference field="7" count="2">
            <x v="65"/>
            <x v="627"/>
          </reference>
        </references>
      </pivotArea>
    </format>
    <format dxfId="5363">
      <pivotArea dataOnly="0" labelOnly="1" fieldPosition="0">
        <references count="2">
          <reference field="6" count="1" selected="0">
            <x v="215"/>
          </reference>
          <reference field="7" count="1">
            <x v="546"/>
          </reference>
        </references>
      </pivotArea>
    </format>
    <format dxfId="5362">
      <pivotArea dataOnly="0" labelOnly="1" fieldPosition="0">
        <references count="2">
          <reference field="6" count="1" selected="0">
            <x v="216"/>
          </reference>
          <reference field="7" count="5">
            <x v="859"/>
            <x v="875"/>
            <x v="881"/>
            <x v="1158"/>
            <x v="1309"/>
          </reference>
        </references>
      </pivotArea>
    </format>
    <format dxfId="5361">
      <pivotArea dataOnly="0" labelOnly="1" fieldPosition="0">
        <references count="2">
          <reference field="6" count="1" selected="0">
            <x v="219"/>
          </reference>
          <reference field="7" count="1">
            <x v="24"/>
          </reference>
        </references>
      </pivotArea>
    </format>
    <format dxfId="5360">
      <pivotArea dataOnly="0" labelOnly="1" fieldPosition="0">
        <references count="2">
          <reference field="6" count="1" selected="0">
            <x v="220"/>
          </reference>
          <reference field="7" count="2">
            <x v="44"/>
            <x v="45"/>
          </reference>
        </references>
      </pivotArea>
    </format>
    <format dxfId="5359">
      <pivotArea dataOnly="0" labelOnly="1" fieldPosition="0">
        <references count="2">
          <reference field="6" count="1" selected="0">
            <x v="222"/>
          </reference>
          <reference field="7" count="1">
            <x v="1384"/>
          </reference>
        </references>
      </pivotArea>
    </format>
    <format dxfId="5358">
      <pivotArea dataOnly="0" labelOnly="1" fieldPosition="0">
        <references count="2">
          <reference field="6" count="1" selected="0">
            <x v="223"/>
          </reference>
          <reference field="7" count="1">
            <x v="1168"/>
          </reference>
        </references>
      </pivotArea>
    </format>
    <format dxfId="5357">
      <pivotArea dataOnly="0" labelOnly="1" fieldPosition="0">
        <references count="2">
          <reference field="6" count="1" selected="0">
            <x v="224"/>
          </reference>
          <reference field="7" count="4">
            <x v="622"/>
            <x v="845"/>
            <x v="1134"/>
            <x v="1306"/>
          </reference>
        </references>
      </pivotArea>
    </format>
    <format dxfId="5356">
      <pivotArea dataOnly="0" labelOnly="1" fieldPosition="0">
        <references count="2">
          <reference field="6" count="1" selected="0">
            <x v="225"/>
          </reference>
          <reference field="7" count="2">
            <x v="876"/>
            <x v="1307"/>
          </reference>
        </references>
      </pivotArea>
    </format>
    <format dxfId="5355">
      <pivotArea dataOnly="0" labelOnly="1" fieldPosition="0">
        <references count="2">
          <reference field="6" count="1" selected="0">
            <x v="226"/>
          </reference>
          <reference field="7" count="1">
            <x v="1344"/>
          </reference>
        </references>
      </pivotArea>
    </format>
    <format dxfId="5354">
      <pivotArea dataOnly="0" labelOnly="1" fieldPosition="0">
        <references count="2">
          <reference field="6" count="1" selected="0">
            <x v="227"/>
          </reference>
          <reference field="7" count="1">
            <x v="611"/>
          </reference>
        </references>
      </pivotArea>
    </format>
    <format dxfId="5353">
      <pivotArea dataOnly="0" labelOnly="1" fieldPosition="0">
        <references count="2">
          <reference field="6" count="1" selected="0">
            <x v="229"/>
          </reference>
          <reference field="7" count="1">
            <x v="1387"/>
          </reference>
        </references>
      </pivotArea>
    </format>
    <format dxfId="5352">
      <pivotArea dataOnly="0" labelOnly="1" fieldPosition="0">
        <references count="2">
          <reference field="6" count="1" selected="0">
            <x v="231"/>
          </reference>
          <reference field="7" count="3">
            <x v="672"/>
            <x v="677"/>
            <x v="678"/>
          </reference>
        </references>
      </pivotArea>
    </format>
    <format dxfId="5351">
      <pivotArea dataOnly="0" labelOnly="1" fieldPosition="0">
        <references count="2">
          <reference field="6" count="1" selected="0">
            <x v="232"/>
          </reference>
          <reference field="7" count="1">
            <x v="644"/>
          </reference>
        </references>
      </pivotArea>
    </format>
    <format dxfId="5350">
      <pivotArea dataOnly="0" labelOnly="1" fieldPosition="0">
        <references count="2">
          <reference field="6" count="1" selected="0">
            <x v="233"/>
          </reference>
          <reference field="7" count="1">
            <x v="1254"/>
          </reference>
        </references>
      </pivotArea>
    </format>
    <format dxfId="5349">
      <pivotArea dataOnly="0" labelOnly="1" fieldPosition="0">
        <references count="2">
          <reference field="6" count="1" selected="0">
            <x v="235"/>
          </reference>
          <reference field="7" count="2">
            <x v="889"/>
            <x v="890"/>
          </reference>
        </references>
      </pivotArea>
    </format>
    <format dxfId="5348">
      <pivotArea dataOnly="0" labelOnly="1" fieldPosition="0">
        <references count="2">
          <reference field="6" count="1" selected="0">
            <x v="236"/>
          </reference>
          <reference field="7" count="2">
            <x v="494"/>
            <x v="495"/>
          </reference>
        </references>
      </pivotArea>
    </format>
    <format dxfId="5347">
      <pivotArea dataOnly="0" labelOnly="1" fieldPosition="0">
        <references count="2">
          <reference field="6" count="1" selected="0">
            <x v="238"/>
          </reference>
          <reference field="7" count="1">
            <x v="11"/>
          </reference>
        </references>
      </pivotArea>
    </format>
    <format dxfId="5346">
      <pivotArea dataOnly="0" labelOnly="1" fieldPosition="0">
        <references count="2">
          <reference field="6" count="1" selected="0">
            <x v="239"/>
          </reference>
          <reference field="7" count="1">
            <x v="360"/>
          </reference>
        </references>
      </pivotArea>
    </format>
    <format dxfId="5345">
      <pivotArea dataOnly="0" labelOnly="1" fieldPosition="0">
        <references count="2">
          <reference field="6" count="1" selected="0">
            <x v="241"/>
          </reference>
          <reference field="7" count="3">
            <x v="1"/>
            <x v="695"/>
            <x v="742"/>
          </reference>
        </references>
      </pivotArea>
    </format>
    <format dxfId="5344">
      <pivotArea dataOnly="0" labelOnly="1" fieldPosition="0">
        <references count="2">
          <reference field="6" count="1" selected="0">
            <x v="242"/>
          </reference>
          <reference field="7" count="1">
            <x v="321"/>
          </reference>
        </references>
      </pivotArea>
    </format>
    <format dxfId="5343">
      <pivotArea dataOnly="0" labelOnly="1" fieldPosition="0">
        <references count="2">
          <reference field="6" count="1" selected="0">
            <x v="243"/>
          </reference>
          <reference field="7" count="2">
            <x v="1396"/>
            <x v="1397"/>
          </reference>
        </references>
      </pivotArea>
    </format>
    <format dxfId="5342">
      <pivotArea dataOnly="0" labelOnly="1" fieldPosition="0">
        <references count="2">
          <reference field="6" count="1" selected="0">
            <x v="244"/>
          </reference>
          <reference field="7" count="1">
            <x v="423"/>
          </reference>
        </references>
      </pivotArea>
    </format>
    <format dxfId="5341">
      <pivotArea dataOnly="0" labelOnly="1" fieldPosition="0">
        <references count="2">
          <reference field="6" count="1" selected="0">
            <x v="245"/>
          </reference>
          <reference field="7" count="4">
            <x v="698"/>
            <x v="901"/>
            <x v="1131"/>
            <x v="1132"/>
          </reference>
        </references>
      </pivotArea>
    </format>
    <format dxfId="5340">
      <pivotArea dataOnly="0" labelOnly="1" fieldPosition="0">
        <references count="2">
          <reference field="6" count="1" selected="0">
            <x v="246"/>
          </reference>
          <reference field="7" count="1">
            <x v="762"/>
          </reference>
        </references>
      </pivotArea>
    </format>
    <format dxfId="5339">
      <pivotArea dataOnly="0" labelOnly="1" fieldPosition="0">
        <references count="2">
          <reference field="6" count="1" selected="0">
            <x v="247"/>
          </reference>
          <reference field="7" count="1">
            <x v="700"/>
          </reference>
        </references>
      </pivotArea>
    </format>
    <format dxfId="5338">
      <pivotArea dataOnly="0" labelOnly="1" fieldPosition="0">
        <references count="2">
          <reference field="6" count="1" selected="0">
            <x v="248"/>
          </reference>
          <reference field="7" count="1">
            <x v="402"/>
          </reference>
        </references>
      </pivotArea>
    </format>
    <format dxfId="5337">
      <pivotArea dataOnly="0" labelOnly="1" fieldPosition="0">
        <references count="2">
          <reference field="6" count="1" selected="0">
            <x v="249"/>
          </reference>
          <reference field="7" count="1">
            <x v="1298"/>
          </reference>
        </references>
      </pivotArea>
    </format>
    <format dxfId="5336">
      <pivotArea dataOnly="0" labelOnly="1" fieldPosition="0">
        <references count="2">
          <reference field="6" count="1" selected="0">
            <x v="250"/>
          </reference>
          <reference field="7" count="1">
            <x v="1145"/>
          </reference>
        </references>
      </pivotArea>
    </format>
    <format dxfId="5335">
      <pivotArea dataOnly="0" labelOnly="1" fieldPosition="0">
        <references count="2">
          <reference field="6" count="1" selected="0">
            <x v="252"/>
          </reference>
          <reference field="7" count="1">
            <x v="1120"/>
          </reference>
        </references>
      </pivotArea>
    </format>
    <format dxfId="5334">
      <pivotArea dataOnly="0" labelOnly="1" fieldPosition="0">
        <references count="2">
          <reference field="6" count="1" selected="0">
            <x v="255"/>
          </reference>
          <reference field="7" count="1">
            <x v="61"/>
          </reference>
        </references>
      </pivotArea>
    </format>
    <format dxfId="5333">
      <pivotArea dataOnly="0" labelOnly="1" fieldPosition="0">
        <references count="2">
          <reference field="6" count="1" selected="0">
            <x v="256"/>
          </reference>
          <reference field="7" count="1">
            <x v="1278"/>
          </reference>
        </references>
      </pivotArea>
    </format>
    <format dxfId="5332">
      <pivotArea dataOnly="0" labelOnly="1" fieldPosition="0">
        <references count="2">
          <reference field="6" count="1" selected="0">
            <x v="258"/>
          </reference>
          <reference field="7" count="1">
            <x v="8"/>
          </reference>
        </references>
      </pivotArea>
    </format>
    <format dxfId="5331">
      <pivotArea dataOnly="0" labelOnly="1" fieldPosition="0">
        <references count="2">
          <reference field="6" count="1" selected="0">
            <x v="259"/>
          </reference>
          <reference field="7" count="1">
            <x v="42"/>
          </reference>
        </references>
      </pivotArea>
    </format>
    <format dxfId="5330">
      <pivotArea dataOnly="0" labelOnly="1" fieldPosition="0">
        <references count="2">
          <reference field="6" count="1" selected="0">
            <x v="260"/>
          </reference>
          <reference field="7" count="2">
            <x v="579"/>
            <x v="1086"/>
          </reference>
        </references>
      </pivotArea>
    </format>
    <format dxfId="5329">
      <pivotArea dataOnly="0" labelOnly="1" fieldPosition="0">
        <references count="2">
          <reference field="6" count="1" selected="0">
            <x v="261"/>
          </reference>
          <reference field="7" count="1">
            <x v="356"/>
          </reference>
        </references>
      </pivotArea>
    </format>
    <format dxfId="5328">
      <pivotArea dataOnly="0" labelOnly="1" fieldPosition="0">
        <references count="2">
          <reference field="6" count="1" selected="0">
            <x v="262"/>
          </reference>
          <reference field="7" count="1">
            <x v="70"/>
          </reference>
        </references>
      </pivotArea>
    </format>
    <format dxfId="5327">
      <pivotArea dataOnly="0" labelOnly="1" fieldPosition="0">
        <references count="2">
          <reference field="6" count="1" selected="0">
            <x v="263"/>
          </reference>
          <reference field="7" count="1">
            <x v="54"/>
          </reference>
        </references>
      </pivotArea>
    </format>
    <format dxfId="5326">
      <pivotArea dataOnly="0" labelOnly="1" fieldPosition="0">
        <references count="2">
          <reference field="6" count="1" selected="0">
            <x v="264"/>
          </reference>
          <reference field="7" count="1">
            <x v="71"/>
          </reference>
        </references>
      </pivotArea>
    </format>
    <format dxfId="5325">
      <pivotArea dataOnly="0" labelOnly="1" fieldPosition="0">
        <references count="2">
          <reference field="6" count="1" selected="0">
            <x v="265"/>
          </reference>
          <reference field="7" count="1">
            <x v="1307"/>
          </reference>
        </references>
      </pivotArea>
    </format>
    <format dxfId="5324">
      <pivotArea dataOnly="0" labelOnly="1" fieldPosition="0">
        <references count="2">
          <reference field="6" count="1" selected="0">
            <x v="267"/>
          </reference>
          <reference field="7" count="3">
            <x v="759"/>
            <x v="907"/>
            <x v="1082"/>
          </reference>
        </references>
      </pivotArea>
    </format>
    <format dxfId="5323">
      <pivotArea dataOnly="0" labelOnly="1" fieldPosition="0">
        <references count="2">
          <reference field="6" count="1" selected="0">
            <x v="269"/>
          </reference>
          <reference field="7" count="1">
            <x v="923"/>
          </reference>
        </references>
      </pivotArea>
    </format>
    <format dxfId="5322">
      <pivotArea dataOnly="0" labelOnly="1" fieldPosition="0">
        <references count="2">
          <reference field="6" count="1" selected="0">
            <x v="270"/>
          </reference>
          <reference field="7" count="1">
            <x v="1230"/>
          </reference>
        </references>
      </pivotArea>
    </format>
    <format dxfId="5321">
      <pivotArea dataOnly="0" labelOnly="1" fieldPosition="0">
        <references count="2">
          <reference field="6" count="1" selected="0">
            <x v="272"/>
          </reference>
          <reference field="7" count="1">
            <x v="544"/>
          </reference>
        </references>
      </pivotArea>
    </format>
    <format dxfId="5320">
      <pivotArea dataOnly="0" labelOnly="1" fieldPosition="0">
        <references count="2">
          <reference field="6" count="1" selected="0">
            <x v="273"/>
          </reference>
          <reference field="7" count="1">
            <x v="886"/>
          </reference>
        </references>
      </pivotArea>
    </format>
    <format dxfId="5319">
      <pivotArea dataOnly="0" labelOnly="1" fieldPosition="0">
        <references count="2">
          <reference field="6" count="1" selected="0">
            <x v="274"/>
          </reference>
          <reference field="7" count="1">
            <x v="920"/>
          </reference>
        </references>
      </pivotArea>
    </format>
    <format dxfId="5318">
      <pivotArea dataOnly="0" labelOnly="1" fieldPosition="0">
        <references count="2">
          <reference field="6" count="1" selected="0">
            <x v="275"/>
          </reference>
          <reference field="7" count="1">
            <x v="1146"/>
          </reference>
        </references>
      </pivotArea>
    </format>
    <format dxfId="5317">
      <pivotArea dataOnly="0" labelOnly="1" fieldPosition="0">
        <references count="2">
          <reference field="6" count="1" selected="0">
            <x v="276"/>
          </reference>
          <reference field="7" count="1">
            <x v="743"/>
          </reference>
        </references>
      </pivotArea>
    </format>
    <format dxfId="5316">
      <pivotArea dataOnly="0" labelOnly="1" fieldPosition="0">
        <references count="2">
          <reference field="6" count="1" selected="0">
            <x v="277"/>
          </reference>
          <reference field="7" count="1">
            <x v="898"/>
          </reference>
        </references>
      </pivotArea>
    </format>
    <format dxfId="5315">
      <pivotArea dataOnly="0" labelOnly="1" fieldPosition="0">
        <references count="2">
          <reference field="6" count="1" selected="0">
            <x v="279"/>
          </reference>
          <reference field="7" count="3">
            <x v="6"/>
            <x v="871"/>
            <x v="1130"/>
          </reference>
        </references>
      </pivotArea>
    </format>
    <format dxfId="5314">
      <pivotArea dataOnly="0" labelOnly="1" fieldPosition="0">
        <references count="2">
          <reference field="6" count="1" selected="0">
            <x v="281"/>
          </reference>
          <reference field="7" count="1">
            <x v="713"/>
          </reference>
        </references>
      </pivotArea>
    </format>
    <format dxfId="5313">
      <pivotArea dataOnly="0" labelOnly="1" fieldPosition="0">
        <references count="2">
          <reference field="6" count="1" selected="0">
            <x v="284"/>
          </reference>
          <reference field="7" count="3">
            <x v="840"/>
            <x v="1392"/>
            <x v="1393"/>
          </reference>
        </references>
      </pivotArea>
    </format>
    <format dxfId="5312">
      <pivotArea dataOnly="0" labelOnly="1" fieldPosition="0">
        <references count="2">
          <reference field="6" count="1" selected="0">
            <x v="288"/>
          </reference>
          <reference field="7" count="1">
            <x v="372"/>
          </reference>
        </references>
      </pivotArea>
    </format>
    <format dxfId="5311">
      <pivotArea dataOnly="0" labelOnly="1" fieldPosition="0">
        <references count="2">
          <reference field="6" count="1" selected="0">
            <x v="290"/>
          </reference>
          <reference field="7" count="1">
            <x v="361"/>
          </reference>
        </references>
      </pivotArea>
    </format>
    <format dxfId="5310">
      <pivotArea dataOnly="0" labelOnly="1" fieldPosition="0">
        <references count="2">
          <reference field="6" count="1" selected="0">
            <x v="291"/>
          </reference>
          <reference field="7" count="1">
            <x v="909"/>
          </reference>
        </references>
      </pivotArea>
    </format>
    <format dxfId="5309">
      <pivotArea dataOnly="0" labelOnly="1" fieldPosition="0">
        <references count="2">
          <reference field="6" count="1" selected="0">
            <x v="295"/>
          </reference>
          <reference field="7" count="1">
            <x v="417"/>
          </reference>
        </references>
      </pivotArea>
    </format>
    <format dxfId="5308">
      <pivotArea dataOnly="0" labelOnly="1" fieldPosition="0">
        <references count="2">
          <reference field="6" count="1" selected="0">
            <x v="298"/>
          </reference>
          <reference field="7" count="1">
            <x v="562"/>
          </reference>
        </references>
      </pivotArea>
    </format>
    <format dxfId="5307">
      <pivotArea dataOnly="0" labelOnly="1" fieldPosition="0">
        <references count="2">
          <reference field="6" count="1" selected="0">
            <x v="300"/>
          </reference>
          <reference field="7" count="1">
            <x v="812"/>
          </reference>
        </references>
      </pivotArea>
    </format>
    <format dxfId="5306">
      <pivotArea dataOnly="0" labelOnly="1" fieldPosition="0">
        <references count="2">
          <reference field="6" count="1" selected="0">
            <x v="302"/>
          </reference>
          <reference field="7" count="1">
            <x v="1163"/>
          </reference>
        </references>
      </pivotArea>
    </format>
    <format dxfId="5305">
      <pivotArea dataOnly="0" labelOnly="1" fieldPosition="0">
        <references count="2">
          <reference field="6" count="1" selected="0">
            <x v="303"/>
          </reference>
          <reference field="7" count="2">
            <x v="1388"/>
            <x v="1394"/>
          </reference>
        </references>
      </pivotArea>
    </format>
    <format dxfId="5304">
      <pivotArea dataOnly="0" labelOnly="1" fieldPosition="0">
        <references count="2">
          <reference field="6" count="1" selected="0">
            <x v="305"/>
          </reference>
          <reference field="7" count="1">
            <x v="398"/>
          </reference>
        </references>
      </pivotArea>
    </format>
    <format dxfId="5303">
      <pivotArea dataOnly="0" labelOnly="1" fieldPosition="0">
        <references count="2">
          <reference field="6" count="1" selected="0">
            <x v="306"/>
          </reference>
          <reference field="7" count="1">
            <x v="1229"/>
          </reference>
        </references>
      </pivotArea>
    </format>
    <format dxfId="5302">
      <pivotArea dataOnly="0" labelOnly="1" fieldPosition="0">
        <references count="2">
          <reference field="6" count="1" selected="0">
            <x v="309"/>
          </reference>
          <reference field="7" count="11">
            <x v="421"/>
            <x v="738"/>
            <x v="739"/>
            <x v="740"/>
            <x v="766"/>
            <x v="884"/>
            <x v="905"/>
            <x v="911"/>
            <x v="1108"/>
            <x v="1233"/>
            <x v="1241"/>
          </reference>
        </references>
      </pivotArea>
    </format>
    <format dxfId="5301">
      <pivotArea dataOnly="0" labelOnly="1" fieldPosition="0">
        <references count="2">
          <reference field="6" count="1" selected="0">
            <x v="311"/>
          </reference>
          <reference field="7" count="1">
            <x v="1126"/>
          </reference>
        </references>
      </pivotArea>
    </format>
    <format dxfId="5300">
      <pivotArea dataOnly="0" labelOnly="1" fieldPosition="0">
        <references count="2">
          <reference field="6" count="1" selected="0">
            <x v="312"/>
          </reference>
          <reference field="7" count="6">
            <x v="520"/>
            <x v="536"/>
            <x v="795"/>
            <x v="804"/>
            <x v="908"/>
            <x v="1205"/>
          </reference>
        </references>
      </pivotArea>
    </format>
    <format dxfId="5299">
      <pivotArea dataOnly="0" labelOnly="1" fieldPosition="0">
        <references count="2">
          <reference field="6" count="1" selected="0">
            <x v="315"/>
          </reference>
          <reference field="7" count="1">
            <x v="1365"/>
          </reference>
        </references>
      </pivotArea>
    </format>
    <format dxfId="5298">
      <pivotArea dataOnly="0" labelOnly="1" fieldPosition="0">
        <references count="2">
          <reference field="6" count="1" selected="0">
            <x v="318"/>
          </reference>
          <reference field="7" count="2">
            <x v="1098"/>
            <x v="1107"/>
          </reference>
        </references>
      </pivotArea>
    </format>
    <format dxfId="5297">
      <pivotArea dataOnly="0" labelOnly="1" fieldPosition="0">
        <references count="2">
          <reference field="6" count="1" selected="0">
            <x v="319"/>
          </reference>
          <reference field="7" count="1">
            <x v="594"/>
          </reference>
        </references>
      </pivotArea>
    </format>
    <format dxfId="5296">
      <pivotArea dataOnly="0" labelOnly="1" fieldPosition="0">
        <references count="2">
          <reference field="6" count="1" selected="0">
            <x v="320"/>
          </reference>
          <reference field="7" count="1">
            <x v="711"/>
          </reference>
        </references>
      </pivotArea>
    </format>
    <format dxfId="5295">
      <pivotArea dataOnly="0" labelOnly="1" fieldPosition="0">
        <references count="2">
          <reference field="6" count="1" selected="0">
            <x v="321"/>
          </reference>
          <reference field="7" count="1">
            <x v="910"/>
          </reference>
        </references>
      </pivotArea>
    </format>
    <format dxfId="5294">
      <pivotArea dataOnly="0" labelOnly="1" fieldPosition="0">
        <references count="2">
          <reference field="6" count="1" selected="0">
            <x v="323"/>
          </reference>
          <reference field="7" count="1">
            <x v="625"/>
          </reference>
        </references>
      </pivotArea>
    </format>
    <format dxfId="5293">
      <pivotArea dataOnly="0" labelOnly="1" fieldPosition="0">
        <references count="2">
          <reference field="6" count="1" selected="0">
            <x v="324"/>
          </reference>
          <reference field="7" count="4">
            <x v="23"/>
            <x v="580"/>
            <x v="1121"/>
            <x v="1273"/>
          </reference>
        </references>
      </pivotArea>
    </format>
    <format dxfId="5292">
      <pivotArea dataOnly="0" labelOnly="1" fieldPosition="0">
        <references count="2">
          <reference field="6" count="1" selected="0">
            <x v="326"/>
          </reference>
          <reference field="7" count="1">
            <x v="56"/>
          </reference>
        </references>
      </pivotArea>
    </format>
    <format dxfId="5291">
      <pivotArea dataOnly="0" labelOnly="1" fieldPosition="0">
        <references count="2">
          <reference field="6" count="1" selected="0">
            <x v="327"/>
          </reference>
          <reference field="7" count="1">
            <x v="924"/>
          </reference>
        </references>
      </pivotArea>
    </format>
    <format dxfId="5290">
      <pivotArea dataOnly="0" labelOnly="1" fieldPosition="0">
        <references count="2">
          <reference field="6" count="1" selected="0">
            <x v="329"/>
          </reference>
          <reference field="7" count="1">
            <x v="645"/>
          </reference>
        </references>
      </pivotArea>
    </format>
    <format dxfId="5289">
      <pivotArea dataOnly="0" labelOnly="1" fieldPosition="0">
        <references count="2">
          <reference field="6" count="1" selected="0">
            <x v="330"/>
          </reference>
          <reference field="7" count="1">
            <x v="878"/>
          </reference>
        </references>
      </pivotArea>
    </format>
    <format dxfId="5288">
      <pivotArea dataOnly="0" labelOnly="1" fieldPosition="0">
        <references count="2">
          <reference field="6" count="1" selected="0">
            <x v="331"/>
          </reference>
          <reference field="7" count="2">
            <x v="469"/>
            <x v="1080"/>
          </reference>
        </references>
      </pivotArea>
    </format>
    <format dxfId="5287">
      <pivotArea dataOnly="0" labelOnly="1" fieldPosition="0">
        <references count="2">
          <reference field="6" count="1" selected="0">
            <x v="333"/>
          </reference>
          <reference field="7" count="1">
            <x v="381"/>
          </reference>
        </references>
      </pivotArea>
    </format>
    <format dxfId="5286">
      <pivotArea dataOnly="0" labelOnly="1" fieldPosition="0">
        <references count="2">
          <reference field="6" count="1" selected="0">
            <x v="334"/>
          </reference>
          <reference field="7" count="6">
            <x v="671"/>
            <x v="675"/>
            <x v="908"/>
            <x v="925"/>
            <x v="926"/>
            <x v="1313"/>
          </reference>
        </references>
      </pivotArea>
    </format>
    <format dxfId="5285">
      <pivotArea dataOnly="0" labelOnly="1" fieldPosition="0">
        <references count="2">
          <reference field="6" count="1" selected="0">
            <x v="337"/>
          </reference>
          <reference field="7" count="1">
            <x v="904"/>
          </reference>
        </references>
      </pivotArea>
    </format>
    <format dxfId="5284">
      <pivotArea dataOnly="0" labelOnly="1" fieldPosition="0">
        <references count="2">
          <reference field="6" count="1" selected="0">
            <x v="338"/>
          </reference>
          <reference field="7" count="2">
            <x v="747"/>
            <x v="749"/>
          </reference>
        </references>
      </pivotArea>
    </format>
    <format dxfId="5283">
      <pivotArea dataOnly="0" labelOnly="1" fieldPosition="0">
        <references count="2">
          <reference field="6" count="1" selected="0">
            <x v="339"/>
          </reference>
          <reference field="7" count="1">
            <x v="1175"/>
          </reference>
        </references>
      </pivotArea>
    </format>
    <format dxfId="5282">
      <pivotArea dataOnly="0" labelOnly="1" fieldPosition="0">
        <references count="2">
          <reference field="6" count="1" selected="0">
            <x v="340"/>
          </reference>
          <reference field="7" count="1">
            <x v="59"/>
          </reference>
        </references>
      </pivotArea>
    </format>
    <format dxfId="5281">
      <pivotArea dataOnly="0" labelOnly="1" fieldPosition="0">
        <references count="2">
          <reference field="6" count="1" selected="0">
            <x v="341"/>
          </reference>
          <reference field="7" count="1">
            <x v="748"/>
          </reference>
        </references>
      </pivotArea>
    </format>
    <format dxfId="5280">
      <pivotArea dataOnly="0" labelOnly="1" fieldPosition="0">
        <references count="2">
          <reference field="6" count="1" selected="0">
            <x v="343"/>
          </reference>
          <reference field="7" count="1">
            <x v="397"/>
          </reference>
        </references>
      </pivotArea>
    </format>
    <format dxfId="5279">
      <pivotArea dataOnly="0" labelOnly="1" fieldPosition="0">
        <references count="2">
          <reference field="6" count="1" selected="0">
            <x v="346"/>
          </reference>
          <reference field="7" count="1">
            <x v="12"/>
          </reference>
        </references>
      </pivotArea>
    </format>
    <format dxfId="5278">
      <pivotArea dataOnly="0" labelOnly="1" fieldPosition="0">
        <references count="2">
          <reference field="6" count="1" selected="0">
            <x v="347"/>
          </reference>
          <reference field="7" count="1">
            <x v="1076"/>
          </reference>
        </references>
      </pivotArea>
    </format>
    <format dxfId="5277">
      <pivotArea dataOnly="0" labelOnly="1" fieldPosition="0">
        <references count="2">
          <reference field="6" count="1" selected="0">
            <x v="348"/>
          </reference>
          <reference field="7" count="1">
            <x v="665"/>
          </reference>
        </references>
      </pivotArea>
    </format>
    <format dxfId="5276">
      <pivotArea dataOnly="0" labelOnly="1" fieldPosition="0">
        <references count="2">
          <reference field="6" count="1" selected="0">
            <x v="353"/>
          </reference>
          <reference field="7" count="1">
            <x v="1279"/>
          </reference>
        </references>
      </pivotArea>
    </format>
    <format dxfId="5275">
      <pivotArea dataOnly="0" labelOnly="1" fieldPosition="0">
        <references count="2">
          <reference field="6" count="1" selected="0">
            <x v="354"/>
          </reference>
          <reference field="7" count="1">
            <x v="60"/>
          </reference>
        </references>
      </pivotArea>
    </format>
    <format dxfId="5274">
      <pivotArea dataOnly="0" labelOnly="1" fieldPosition="0">
        <references count="2">
          <reference field="6" count="1" selected="0">
            <x v="355"/>
          </reference>
          <reference field="7" count="1">
            <x v="1105"/>
          </reference>
        </references>
      </pivotArea>
    </format>
    <format dxfId="5273">
      <pivotArea dataOnly="0" labelOnly="1" fieldPosition="0">
        <references count="2">
          <reference field="6" count="1" selected="0">
            <x v="356"/>
          </reference>
          <reference field="7" count="1">
            <x v="940"/>
          </reference>
        </references>
      </pivotArea>
    </format>
    <format dxfId="5272">
      <pivotArea dataOnly="0" labelOnly="1" fieldPosition="0">
        <references count="2">
          <reference field="6" count="1" selected="0">
            <x v="357"/>
          </reference>
          <reference field="7" count="1">
            <x v="1383"/>
          </reference>
        </references>
      </pivotArea>
    </format>
    <format dxfId="5271">
      <pivotArea dataOnly="0" labelOnly="1" fieldPosition="0">
        <references count="2">
          <reference field="6" count="1" selected="0">
            <x v="359"/>
          </reference>
          <reference field="7" count="2">
            <x v="369"/>
            <x v="954"/>
          </reference>
        </references>
      </pivotArea>
    </format>
    <format dxfId="5270">
      <pivotArea dataOnly="0" labelOnly="1" fieldPosition="0">
        <references count="2">
          <reference field="6" count="1" selected="0">
            <x v="360"/>
          </reference>
          <reference field="7" count="1">
            <x v="1166"/>
          </reference>
        </references>
      </pivotArea>
    </format>
    <format dxfId="5269">
      <pivotArea dataOnly="0" labelOnly="1" fieldPosition="0">
        <references count="2">
          <reference field="6" count="1" selected="0">
            <x v="361"/>
          </reference>
          <reference field="7" count="1">
            <x v="69"/>
          </reference>
        </references>
      </pivotArea>
    </format>
    <format dxfId="5268">
      <pivotArea dataOnly="0" labelOnly="1" fieldPosition="0">
        <references count="2">
          <reference field="6" count="1" selected="0">
            <x v="362"/>
          </reference>
          <reference field="7" count="1">
            <x v="1363"/>
          </reference>
        </references>
      </pivotArea>
    </format>
    <format dxfId="5267">
      <pivotArea dataOnly="0" labelOnly="1" fieldPosition="0">
        <references count="2">
          <reference field="6" count="1" selected="0">
            <x v="363"/>
          </reference>
          <reference field="7" count="1">
            <x v="603"/>
          </reference>
        </references>
      </pivotArea>
    </format>
    <format dxfId="5266">
      <pivotArea dataOnly="0" labelOnly="1" fieldPosition="0">
        <references count="2">
          <reference field="6" count="1" selected="0">
            <x v="364"/>
          </reference>
          <reference field="7" count="1">
            <x v="68"/>
          </reference>
        </references>
      </pivotArea>
    </format>
    <format dxfId="5265">
      <pivotArea dataOnly="0" labelOnly="1" fieldPosition="0">
        <references count="2">
          <reference field="6" count="1" selected="0">
            <x v="366"/>
          </reference>
          <reference field="7" count="1">
            <x v="601"/>
          </reference>
        </references>
      </pivotArea>
    </format>
    <format dxfId="5264">
      <pivotArea dataOnly="0" labelOnly="1" fieldPosition="0">
        <references count="2">
          <reference field="6" count="1" selected="0">
            <x v="367"/>
          </reference>
          <reference field="7" count="2">
            <x v="436"/>
            <x v="1377"/>
          </reference>
        </references>
      </pivotArea>
    </format>
    <format dxfId="5263">
      <pivotArea dataOnly="0" labelOnly="1" fieldPosition="0">
        <references count="2">
          <reference field="6" count="1" selected="0">
            <x v="368"/>
          </reference>
          <reference field="7" count="1">
            <x v="67"/>
          </reference>
        </references>
      </pivotArea>
    </format>
    <format dxfId="5262">
      <pivotArea dataOnly="0" labelOnly="1" fieldPosition="0">
        <references count="2">
          <reference field="6" count="1" selected="0">
            <x v="370"/>
          </reference>
          <reference field="7" count="1">
            <x v="1240"/>
          </reference>
        </references>
      </pivotArea>
    </format>
    <format dxfId="5261">
      <pivotArea dataOnly="0" labelOnly="1" fieldPosition="0">
        <references count="2">
          <reference field="6" count="1" selected="0">
            <x v="371"/>
          </reference>
          <reference field="7" count="1">
            <x v="728"/>
          </reference>
        </references>
      </pivotArea>
    </format>
    <format dxfId="5260">
      <pivotArea dataOnly="0" labelOnly="1" fieldPosition="0">
        <references count="2">
          <reference field="6" count="1" selected="0">
            <x v="372"/>
          </reference>
          <reference field="7" count="1">
            <x v="843"/>
          </reference>
        </references>
      </pivotArea>
    </format>
    <format dxfId="5259">
      <pivotArea dataOnly="0" labelOnly="1" fieldPosition="0">
        <references count="2">
          <reference field="6" count="1" selected="0">
            <x v="373"/>
          </reference>
          <reference field="7" count="7">
            <x v="15"/>
            <x v="16"/>
            <x v="571"/>
            <x v="723"/>
            <x v="724"/>
            <x v="1084"/>
            <x v="1369"/>
          </reference>
        </references>
      </pivotArea>
    </format>
    <format dxfId="5258">
      <pivotArea dataOnly="0" labelOnly="1" fieldPosition="0">
        <references count="2">
          <reference field="6" count="1" selected="0">
            <x v="374"/>
          </reference>
          <reference field="7" count="1">
            <x v="53"/>
          </reference>
        </references>
      </pivotArea>
    </format>
    <format dxfId="5257">
      <pivotArea dataOnly="0" labelOnly="1" fieldPosition="0">
        <references count="2">
          <reference field="6" count="1" selected="0">
            <x v="375"/>
          </reference>
          <reference field="7" count="1">
            <x v="373"/>
          </reference>
        </references>
      </pivotArea>
    </format>
    <format dxfId="5256">
      <pivotArea dataOnly="0" labelOnly="1" fieldPosition="0">
        <references count="2">
          <reference field="6" count="1" selected="0">
            <x v="377"/>
          </reference>
          <reference field="7" count="3">
            <x v="913"/>
            <x v="936"/>
            <x v="937"/>
          </reference>
        </references>
      </pivotArea>
    </format>
    <format dxfId="5255">
      <pivotArea dataOnly="0" labelOnly="1" fieldPosition="0">
        <references count="2">
          <reference field="6" count="1" selected="0">
            <x v="378"/>
          </reference>
          <reference field="7" count="1">
            <x v="803"/>
          </reference>
        </references>
      </pivotArea>
    </format>
    <format dxfId="5254">
      <pivotArea dataOnly="0" labelOnly="1" fieldPosition="0">
        <references count="2">
          <reference field="6" count="1" selected="0">
            <x v="380"/>
          </reference>
          <reference field="7" count="2">
            <x v="440"/>
            <x v="1360"/>
          </reference>
        </references>
      </pivotArea>
    </format>
    <format dxfId="5253">
      <pivotArea dataOnly="0" labelOnly="1" fieldPosition="0">
        <references count="2">
          <reference field="6" count="1" selected="0">
            <x v="381"/>
          </reference>
          <reference field="7" count="3">
            <x v="408"/>
            <x v="888"/>
            <x v="943"/>
          </reference>
        </references>
      </pivotArea>
    </format>
    <format dxfId="5252">
      <pivotArea dataOnly="0" labelOnly="1" fieldPosition="0">
        <references count="2">
          <reference field="6" count="1" selected="0">
            <x v="383"/>
          </reference>
          <reference field="7" count="2">
            <x v="1147"/>
            <x v="1330"/>
          </reference>
        </references>
      </pivotArea>
    </format>
    <format dxfId="5251">
      <pivotArea dataOnly="0" labelOnly="1" fieldPosition="0">
        <references count="2">
          <reference field="6" count="1" selected="0">
            <x v="384"/>
          </reference>
          <reference field="7" count="1">
            <x v="434"/>
          </reference>
        </references>
      </pivotArea>
    </format>
    <format dxfId="5250">
      <pivotArea dataOnly="0" labelOnly="1" fieldPosition="0">
        <references count="2">
          <reference field="6" count="1" selected="0">
            <x v="385"/>
          </reference>
          <reference field="7" count="1">
            <x v="1329"/>
          </reference>
        </references>
      </pivotArea>
    </format>
    <format dxfId="5249">
      <pivotArea dataOnly="0" labelOnly="1" fieldPosition="0">
        <references count="2">
          <reference field="6" count="1" selected="0">
            <x v="389"/>
          </reference>
          <reference field="7" count="1">
            <x v="73"/>
          </reference>
        </references>
      </pivotArea>
    </format>
    <format dxfId="5248">
      <pivotArea dataOnly="0" labelOnly="1" fieldPosition="0">
        <references count="2">
          <reference field="6" count="1" selected="0">
            <x v="391"/>
          </reference>
          <reference field="7" count="1">
            <x v="593"/>
          </reference>
        </references>
      </pivotArea>
    </format>
    <format dxfId="5247">
      <pivotArea dataOnly="0" labelOnly="1" fieldPosition="0">
        <references count="2">
          <reference field="6" count="1" selected="0">
            <x v="392"/>
          </reference>
          <reference field="7" count="2">
            <x v="607"/>
            <x v="746"/>
          </reference>
        </references>
      </pivotArea>
    </format>
    <format dxfId="5246">
      <pivotArea dataOnly="0" labelOnly="1" fieldPosition="0">
        <references count="2">
          <reference field="6" count="1" selected="0">
            <x v="393"/>
          </reference>
          <reference field="7" count="1">
            <x v="597"/>
          </reference>
        </references>
      </pivotArea>
    </format>
    <format dxfId="5245">
      <pivotArea dataOnly="0" labelOnly="1" fieldPosition="0">
        <references count="2">
          <reference field="6" count="1" selected="0">
            <x v="396"/>
          </reference>
          <reference field="7" count="1">
            <x v="443"/>
          </reference>
        </references>
      </pivotArea>
    </format>
    <format dxfId="5244">
      <pivotArea dataOnly="0" labelOnly="1" fieldPosition="0">
        <references count="2">
          <reference field="6" count="1" selected="0">
            <x v="398"/>
          </reference>
          <reference field="7" count="3">
            <x v="512"/>
            <x v="559"/>
            <x v="1239"/>
          </reference>
        </references>
      </pivotArea>
    </format>
    <format dxfId="5243">
      <pivotArea dataOnly="0" labelOnly="1" fieldPosition="0">
        <references count="2">
          <reference field="6" count="1" selected="0">
            <x v="399"/>
          </reference>
          <reference field="7" count="1">
            <x v="1223"/>
          </reference>
        </references>
      </pivotArea>
    </format>
    <format dxfId="5242">
      <pivotArea dataOnly="0" labelOnly="1" fieldPosition="0">
        <references count="2">
          <reference field="6" count="1" selected="0">
            <x v="401"/>
          </reference>
          <reference field="7" count="1">
            <x v="35"/>
          </reference>
        </references>
      </pivotArea>
    </format>
    <format dxfId="5241">
      <pivotArea dataOnly="0" labelOnly="1" fieldPosition="0">
        <references count="2">
          <reference field="6" count="1" selected="0">
            <x v="402"/>
          </reference>
          <reference field="7" count="1">
            <x v="1367"/>
          </reference>
        </references>
      </pivotArea>
    </format>
    <format dxfId="5240">
      <pivotArea dataOnly="0" labelOnly="1" fieldPosition="0">
        <references count="2">
          <reference field="6" count="1" selected="0">
            <x v="403"/>
          </reference>
          <reference field="7" count="1">
            <x v="598"/>
          </reference>
        </references>
      </pivotArea>
    </format>
    <format dxfId="5239">
      <pivotArea dataOnly="0" labelOnly="1" fieldPosition="0">
        <references count="2">
          <reference field="6" count="1" selected="0">
            <x v="405"/>
          </reference>
          <reference field="7" count="1">
            <x v="378"/>
          </reference>
        </references>
      </pivotArea>
    </format>
    <format dxfId="5238">
      <pivotArea dataOnly="0" labelOnly="1" fieldPosition="0">
        <references count="2">
          <reference field="6" count="1" selected="0">
            <x v="406"/>
          </reference>
          <reference field="7" count="1">
            <x v="415"/>
          </reference>
        </references>
      </pivotArea>
    </format>
    <format dxfId="5237">
      <pivotArea dataOnly="0" labelOnly="1" fieldPosition="0">
        <references count="2">
          <reference field="6" count="1" selected="0">
            <x v="408"/>
          </reference>
          <reference field="7" count="1">
            <x v="1373"/>
          </reference>
        </references>
      </pivotArea>
    </format>
    <format dxfId="5236">
      <pivotArea dataOnly="0" labelOnly="1" fieldPosition="0">
        <references count="2">
          <reference field="6" count="1" selected="0">
            <x v="409"/>
          </reference>
          <reference field="7" count="2">
            <x v="1379"/>
            <x v="1380"/>
          </reference>
        </references>
      </pivotArea>
    </format>
    <format dxfId="5235">
      <pivotArea dataOnly="0" labelOnly="1" fieldPosition="0">
        <references count="2">
          <reference field="6" count="1" selected="0">
            <x v="410"/>
          </reference>
          <reference field="7" count="1">
            <x v="1409"/>
          </reference>
        </references>
      </pivotArea>
    </format>
    <format dxfId="5234">
      <pivotArea dataOnly="0" labelOnly="1" fieldPosition="0">
        <references count="2">
          <reference field="6" count="1" selected="0">
            <x v="411"/>
          </reference>
          <reference field="7" count="1">
            <x v="1327"/>
          </reference>
        </references>
      </pivotArea>
    </format>
    <format dxfId="5233">
      <pivotArea dataOnly="0" labelOnly="1" fieldPosition="0">
        <references count="2">
          <reference field="6" count="1" selected="0">
            <x v="412"/>
          </reference>
          <reference field="7" count="1">
            <x v="933"/>
          </reference>
        </references>
      </pivotArea>
    </format>
    <format dxfId="5232">
      <pivotArea dataOnly="0" labelOnly="1" fieldPosition="0">
        <references count="2">
          <reference field="6" count="1" selected="0">
            <x v="413"/>
          </reference>
          <reference field="7" count="1">
            <x v="1291"/>
          </reference>
        </references>
      </pivotArea>
    </format>
    <format dxfId="5231">
      <pivotArea dataOnly="0" labelOnly="1" fieldPosition="0">
        <references count="2">
          <reference field="6" count="1" selected="0">
            <x v="414"/>
          </reference>
          <reference field="7" count="1">
            <x v="1139"/>
          </reference>
        </references>
      </pivotArea>
    </format>
    <format dxfId="5230">
      <pivotArea dataOnly="0" labelOnly="1" fieldPosition="0">
        <references count="2">
          <reference field="6" count="1" selected="0">
            <x v="415"/>
          </reference>
          <reference field="7" count="1">
            <x v="800"/>
          </reference>
        </references>
      </pivotArea>
    </format>
    <format dxfId="5229">
      <pivotArea dataOnly="0" labelOnly="1" fieldPosition="0">
        <references count="2">
          <reference field="6" count="1" selected="0">
            <x v="416"/>
          </reference>
          <reference field="7" count="1">
            <x v="1085"/>
          </reference>
        </references>
      </pivotArea>
    </format>
    <format dxfId="5228">
      <pivotArea dataOnly="0" labelOnly="1" fieldPosition="0">
        <references count="2">
          <reference field="6" count="1" selected="0">
            <x v="417"/>
          </reference>
          <reference field="7" count="1">
            <x v="1170"/>
          </reference>
        </references>
      </pivotArea>
    </format>
    <format dxfId="5227">
      <pivotArea dataOnly="0" labelOnly="1" fieldPosition="0">
        <references count="2">
          <reference field="6" count="1" selected="0">
            <x v="418"/>
          </reference>
          <reference field="7" count="4">
            <x v="591"/>
            <x v="592"/>
            <x v="955"/>
            <x v="1312"/>
          </reference>
        </references>
      </pivotArea>
    </format>
    <format dxfId="5226">
      <pivotArea dataOnly="0" labelOnly="1" fieldPosition="0">
        <references count="2">
          <reference field="6" count="1" selected="0">
            <x v="419"/>
          </reference>
          <reference field="7" count="1">
            <x v="317"/>
          </reference>
        </references>
      </pivotArea>
    </format>
    <format dxfId="5225">
      <pivotArea dataOnly="0" labelOnly="1" fieldPosition="0">
        <references count="2">
          <reference field="6" count="1" selected="0">
            <x v="422"/>
          </reference>
          <reference field="7" count="2">
            <x v="707"/>
            <x v="708"/>
          </reference>
        </references>
      </pivotArea>
    </format>
    <format dxfId="5224">
      <pivotArea dataOnly="0" labelOnly="1" fieldPosition="0">
        <references count="2">
          <reference field="6" count="1" selected="0">
            <x v="423"/>
          </reference>
          <reference field="7" count="1">
            <x v="1122"/>
          </reference>
        </references>
      </pivotArea>
    </format>
    <format dxfId="5223">
      <pivotArea dataOnly="0" labelOnly="1" fieldPosition="0">
        <references count="2">
          <reference field="6" count="1" selected="0">
            <x v="426"/>
          </reference>
          <reference field="7" count="2">
            <x v="781"/>
            <x v="1141"/>
          </reference>
        </references>
      </pivotArea>
    </format>
    <format dxfId="5222">
      <pivotArea dataOnly="0" labelOnly="1" fieldPosition="0">
        <references count="2">
          <reference field="6" count="1" selected="0">
            <x v="427"/>
          </reference>
          <reference field="7" count="1">
            <x v="899"/>
          </reference>
        </references>
      </pivotArea>
    </format>
    <format dxfId="5221">
      <pivotArea dataOnly="0" labelOnly="1" fieldPosition="0">
        <references count="2">
          <reference field="6" count="1" selected="0">
            <x v="430"/>
          </reference>
          <reference field="7" count="2">
            <x v="410"/>
            <x v="1104"/>
          </reference>
        </references>
      </pivotArea>
    </format>
    <format dxfId="5220">
      <pivotArea dataOnly="0" labelOnly="1" fieldPosition="0">
        <references count="2">
          <reference field="6" count="1" selected="0">
            <x v="432"/>
          </reference>
          <reference field="7" count="2">
            <x v="13"/>
            <x v="14"/>
          </reference>
        </references>
      </pivotArea>
    </format>
    <format dxfId="5219">
      <pivotArea dataOnly="0" labelOnly="1" fieldPosition="0">
        <references count="2">
          <reference field="6" count="1" selected="0">
            <x v="433"/>
          </reference>
          <reference field="7" count="1">
            <x v="461"/>
          </reference>
        </references>
      </pivotArea>
    </format>
    <format dxfId="5218">
      <pivotArea dataOnly="0" labelOnly="1" fieldPosition="0">
        <references count="2">
          <reference field="6" count="1" selected="0">
            <x v="434"/>
          </reference>
          <reference field="7" count="1">
            <x v="908"/>
          </reference>
        </references>
      </pivotArea>
    </format>
    <format dxfId="5217">
      <pivotArea dataOnly="0" labelOnly="1" fieldPosition="0">
        <references count="2">
          <reference field="6" count="1" selected="0">
            <x v="436"/>
          </reference>
          <reference field="7" count="1">
            <x v="1164"/>
          </reference>
        </references>
      </pivotArea>
    </format>
    <format dxfId="5216">
      <pivotArea dataOnly="0" labelOnly="1" fieldPosition="0">
        <references count="2">
          <reference field="6" count="1" selected="0">
            <x v="437"/>
          </reference>
          <reference field="7" count="2">
            <x v="1142"/>
            <x v="1143"/>
          </reference>
        </references>
      </pivotArea>
    </format>
    <format dxfId="5215">
      <pivotArea dataOnly="0" labelOnly="1" fieldPosition="0">
        <references count="2">
          <reference field="6" count="1" selected="0">
            <x v="438"/>
          </reference>
          <reference field="7" count="1">
            <x v="1167"/>
          </reference>
        </references>
      </pivotArea>
    </format>
    <format dxfId="5214">
      <pivotArea dataOnly="0" labelOnly="1" fieldPosition="0">
        <references count="2">
          <reference field="6" count="1" selected="0">
            <x v="440"/>
          </reference>
          <reference field="7" count="1">
            <x v="596"/>
          </reference>
        </references>
      </pivotArea>
    </format>
    <format dxfId="5213">
      <pivotArea dataOnly="0" labelOnly="1" fieldPosition="0">
        <references count="2">
          <reference field="6" count="1" selected="0">
            <x v="441"/>
          </reference>
          <reference field="7" count="1">
            <x v="618"/>
          </reference>
        </references>
      </pivotArea>
    </format>
    <format dxfId="5212">
      <pivotArea dataOnly="0" labelOnly="1" fieldPosition="0">
        <references count="2">
          <reference field="6" count="1" selected="0">
            <x v="442"/>
          </reference>
          <reference field="7" count="1">
            <x v="1293"/>
          </reference>
        </references>
      </pivotArea>
    </format>
    <format dxfId="5211">
      <pivotArea dataOnly="0" labelOnly="1" fieldPosition="0">
        <references count="2">
          <reference field="6" count="1" selected="0">
            <x v="443"/>
          </reference>
          <reference field="7" count="4">
            <x v="400"/>
            <x v="893"/>
            <x v="928"/>
            <x v="1281"/>
          </reference>
        </references>
      </pivotArea>
    </format>
    <format dxfId="5210">
      <pivotArea dataOnly="0" labelOnly="1" fieldPosition="0">
        <references count="2">
          <reference field="6" count="1" selected="0">
            <x v="444"/>
          </reference>
          <reference field="7" count="7">
            <x v="613"/>
            <x v="614"/>
            <x v="615"/>
            <x v="916"/>
            <x v="917"/>
            <x v="938"/>
            <x v="939"/>
          </reference>
        </references>
      </pivotArea>
    </format>
    <format dxfId="5209">
      <pivotArea dataOnly="0" labelOnly="1" fieldPosition="0">
        <references count="2">
          <reference field="6" count="1" selected="0">
            <x v="445"/>
          </reference>
          <reference field="7" count="1">
            <x v="518"/>
          </reference>
        </references>
      </pivotArea>
    </format>
    <format dxfId="5208">
      <pivotArea dataOnly="0" labelOnly="1" fieldPosition="0">
        <references count="2">
          <reference field="6" count="1" selected="0">
            <x v="449"/>
          </reference>
          <reference field="7" count="1">
            <x v="1270"/>
          </reference>
        </references>
      </pivotArea>
    </format>
    <format dxfId="5207">
      <pivotArea dataOnly="0" labelOnly="1" fieldPosition="0">
        <references count="2">
          <reference field="6" count="1" selected="0">
            <x v="453"/>
          </reference>
          <reference field="7" count="1">
            <x v="735"/>
          </reference>
        </references>
      </pivotArea>
    </format>
    <format dxfId="5206">
      <pivotArea dataOnly="0" labelOnly="1" fieldPosition="0">
        <references count="2">
          <reference field="6" count="1" selected="0">
            <x v="455"/>
          </reference>
          <reference field="7" count="3">
            <x v="1135"/>
            <x v="1286"/>
            <x v="1287"/>
          </reference>
        </references>
      </pivotArea>
    </format>
    <format dxfId="5205">
      <pivotArea dataOnly="0" labelOnly="1" fieldPosition="0">
        <references count="2">
          <reference field="6" count="1" selected="0">
            <x v="456"/>
          </reference>
          <reference field="7" count="17">
            <x v="549"/>
            <x v="650"/>
            <x v="818"/>
            <x v="820"/>
            <x v="844"/>
            <x v="849"/>
            <x v="862"/>
            <x v="863"/>
            <x v="870"/>
            <x v="872"/>
            <x v="930"/>
            <x v="931"/>
            <x v="932"/>
            <x v="1116"/>
            <x v="1268"/>
            <x v="1289"/>
            <x v="1331"/>
          </reference>
        </references>
      </pivotArea>
    </format>
    <format dxfId="5204">
      <pivotArea dataOnly="0" labelOnly="1" fieldPosition="0">
        <references count="2">
          <reference field="6" count="1" selected="0">
            <x v="457"/>
          </reference>
          <reference field="7" count="1">
            <x v="734"/>
          </reference>
        </references>
      </pivotArea>
    </format>
    <format dxfId="5203">
      <pivotArea dataOnly="0" labelOnly="1" fieldPosition="0">
        <references count="2">
          <reference field="6" count="1" selected="0">
            <x v="458"/>
          </reference>
          <reference field="7" count="1">
            <x v="744"/>
          </reference>
        </references>
      </pivotArea>
    </format>
    <format dxfId="5202">
      <pivotArea dataOnly="0" labelOnly="1" fieldPosition="0">
        <references count="2">
          <reference field="6" count="1" selected="0">
            <x v="459"/>
          </reference>
          <reference field="7" count="2">
            <x v="1133"/>
            <x v="1385"/>
          </reference>
        </references>
      </pivotArea>
    </format>
    <format dxfId="5201">
      <pivotArea dataOnly="0" labelOnly="1" fieldPosition="0">
        <references count="2">
          <reference field="6" count="1" selected="0">
            <x v="460"/>
          </reference>
          <reference field="7" count="1">
            <x v="1178"/>
          </reference>
        </references>
      </pivotArea>
    </format>
    <format dxfId="5200">
      <pivotArea dataOnly="0" labelOnly="1" fieldPosition="0">
        <references count="2">
          <reference field="6" count="1" selected="0">
            <x v="462"/>
          </reference>
          <reference field="7" count="1">
            <x v="662"/>
          </reference>
        </references>
      </pivotArea>
    </format>
    <format dxfId="5199">
      <pivotArea dataOnly="0" labelOnly="1" fieldPosition="0">
        <references count="2">
          <reference field="6" count="1" selected="0">
            <x v="463"/>
          </reference>
          <reference field="7" count="2">
            <x v="808"/>
            <x v="809"/>
          </reference>
        </references>
      </pivotArea>
    </format>
    <format dxfId="5198">
      <pivotArea dataOnly="0" labelOnly="1" fieldPosition="0">
        <references count="2">
          <reference field="6" count="1" selected="0">
            <x v="465"/>
          </reference>
          <reference field="7" count="1">
            <x v="802"/>
          </reference>
        </references>
      </pivotArea>
    </format>
    <format dxfId="5197">
      <pivotArea dataOnly="0" labelOnly="1" fieldPosition="0">
        <references count="2">
          <reference field="6" count="1" selected="0">
            <x v="467"/>
          </reference>
          <reference field="7" count="1">
            <x v="10"/>
          </reference>
        </references>
      </pivotArea>
    </format>
    <format dxfId="5196">
      <pivotArea dataOnly="0" labelOnly="1" fieldPosition="0">
        <references count="2">
          <reference field="6" count="1" selected="0">
            <x v="469"/>
          </reference>
          <reference field="7" count="1">
            <x v="934"/>
          </reference>
        </references>
      </pivotArea>
    </format>
    <format dxfId="5195">
      <pivotArea dataOnly="0" labelOnly="1" fieldPosition="0">
        <references count="2">
          <reference field="6" count="1" selected="0">
            <x v="470"/>
          </reference>
          <reference field="7" count="1">
            <x v="1311"/>
          </reference>
        </references>
      </pivotArea>
    </format>
    <format dxfId="5194">
      <pivotArea dataOnly="0" labelOnly="1" fieldPosition="0">
        <references count="2">
          <reference field="6" count="1" selected="0">
            <x v="471"/>
          </reference>
          <reference field="7" count="1">
            <x v="1238"/>
          </reference>
        </references>
      </pivotArea>
    </format>
    <format dxfId="5193">
      <pivotArea dataOnly="0" labelOnly="1" fieldPosition="0">
        <references count="2">
          <reference field="6" count="1" selected="0">
            <x v="472"/>
          </reference>
          <reference field="7" count="1">
            <x v="745"/>
          </reference>
        </references>
      </pivotArea>
    </format>
    <format dxfId="5192">
      <pivotArea dataOnly="0" labelOnly="1" fieldPosition="0">
        <references count="2">
          <reference field="6" count="1" selected="0">
            <x v="473"/>
          </reference>
          <reference field="7" count="1">
            <x v="1148"/>
          </reference>
        </references>
      </pivotArea>
    </format>
    <format dxfId="5191">
      <pivotArea dataOnly="0" labelOnly="1" fieldPosition="0">
        <references count="2">
          <reference field="6" count="1" selected="0">
            <x v="474"/>
          </reference>
          <reference field="7" count="4">
            <x v="420"/>
            <x v="718"/>
            <x v="761"/>
            <x v="1378"/>
          </reference>
        </references>
      </pivotArea>
    </format>
    <format dxfId="5190">
      <pivotArea dataOnly="0" labelOnly="1" fieldPosition="0">
        <references count="2">
          <reference field="6" count="1" selected="0">
            <x v="476"/>
          </reference>
          <reference field="7" count="1">
            <x v="587"/>
          </reference>
        </references>
      </pivotArea>
    </format>
    <format dxfId="5189">
      <pivotArea dataOnly="0" labelOnly="1" fieldPosition="0">
        <references count="2">
          <reference field="6" count="1" selected="0">
            <x v="477"/>
          </reference>
          <reference field="7" count="2">
            <x v="694"/>
            <x v="1297"/>
          </reference>
        </references>
      </pivotArea>
    </format>
    <format dxfId="5188">
      <pivotArea dataOnly="0" labelOnly="1" fieldPosition="0">
        <references count="2">
          <reference field="6" count="1" selected="0">
            <x v="480"/>
          </reference>
          <reference field="7" count="1">
            <x v="382"/>
          </reference>
        </references>
      </pivotArea>
    </format>
    <format dxfId="5187">
      <pivotArea dataOnly="0" labelOnly="1" fieldPosition="0">
        <references count="2">
          <reference field="6" count="1" selected="0">
            <x v="482"/>
          </reference>
          <reference field="7" count="3">
            <x v="842"/>
            <x v="1307"/>
            <x v="1308"/>
          </reference>
        </references>
      </pivotArea>
    </format>
    <format dxfId="5186">
      <pivotArea dataOnly="0" labelOnly="1" fieldPosition="0">
        <references count="2">
          <reference field="6" count="1" selected="0">
            <x v="484"/>
          </reference>
          <reference field="7" count="1">
            <x v="1207"/>
          </reference>
        </references>
      </pivotArea>
    </format>
    <format dxfId="5185">
      <pivotArea dataOnly="0" labelOnly="1" fieldPosition="0">
        <references count="2">
          <reference field="6" count="1" selected="0">
            <x v="485"/>
          </reference>
          <reference field="7" count="1">
            <x v="1381"/>
          </reference>
        </references>
      </pivotArea>
    </format>
    <format dxfId="5184">
      <pivotArea dataOnly="0" labelOnly="1" fieldPosition="0">
        <references count="2">
          <reference field="6" count="1" selected="0">
            <x v="486"/>
          </reference>
          <reference field="7" count="3">
            <x v="9"/>
            <x v="1137"/>
            <x v="1150"/>
          </reference>
        </references>
      </pivotArea>
    </format>
    <format dxfId="5183">
      <pivotArea dataOnly="0" labelOnly="1" fieldPosition="0">
        <references count="2">
          <reference field="6" count="1" selected="0">
            <x v="487"/>
          </reference>
          <reference field="7" count="1">
            <x v="725"/>
          </reference>
        </references>
      </pivotArea>
    </format>
    <format dxfId="5182">
      <pivotArea dataOnly="0" labelOnly="1" fieldPosition="0">
        <references count="2">
          <reference field="6" count="1" selected="0">
            <x v="489"/>
          </reference>
          <reference field="7" count="1">
            <x v="535"/>
          </reference>
        </references>
      </pivotArea>
    </format>
    <format dxfId="5181">
      <pivotArea dataOnly="0" labelOnly="1" fieldPosition="0">
        <references count="2">
          <reference field="6" count="1" selected="0">
            <x v="491"/>
          </reference>
          <reference field="7" count="3">
            <x v="37"/>
            <x v="585"/>
            <x v="586"/>
          </reference>
        </references>
      </pivotArea>
    </format>
    <format dxfId="5180">
      <pivotArea dataOnly="0" labelOnly="1" fieldPosition="0">
        <references count="2">
          <reference field="6" count="1" selected="0">
            <x v="492"/>
          </reference>
          <reference field="7" count="1">
            <x v="783"/>
          </reference>
        </references>
      </pivotArea>
    </format>
    <format dxfId="5179">
      <pivotArea dataOnly="0" labelOnly="1" fieldPosition="0">
        <references count="2">
          <reference field="6" count="1" selected="0">
            <x v="496"/>
          </reference>
          <reference field="7" count="1">
            <x v="883"/>
          </reference>
        </references>
      </pivotArea>
    </format>
    <format dxfId="5178">
      <pivotArea dataOnly="0" labelOnly="1" fieldPosition="0">
        <references count="2">
          <reference field="6" count="1" selected="0">
            <x v="497"/>
          </reference>
          <reference field="7" count="1">
            <x v="1118"/>
          </reference>
        </references>
      </pivotArea>
    </format>
    <format dxfId="5177">
      <pivotArea dataOnly="0" labelOnly="1" fieldPosition="0">
        <references count="2">
          <reference field="6" count="1" selected="0">
            <x v="498"/>
          </reference>
          <reference field="7" count="1">
            <x v="1180"/>
          </reference>
        </references>
      </pivotArea>
    </format>
    <format dxfId="5176">
      <pivotArea dataOnly="0" labelOnly="1" fieldPosition="0">
        <references count="2">
          <reference field="6" count="1" selected="0">
            <x v="499"/>
          </reference>
          <reference field="7" count="6">
            <x v="431"/>
            <x v="515"/>
            <x v="670"/>
            <x v="793"/>
            <x v="1102"/>
            <x v="1115"/>
          </reference>
        </references>
      </pivotArea>
    </format>
    <format dxfId="5175">
      <pivotArea dataOnly="0" labelOnly="1" fieldPosition="0">
        <references count="2">
          <reference field="6" count="1" selected="0">
            <x v="500"/>
          </reference>
          <reference field="7" count="1">
            <x v="1316"/>
          </reference>
        </references>
      </pivotArea>
    </format>
    <format dxfId="5174">
      <pivotArea dataOnly="0" labelOnly="1" fieldPosition="0">
        <references count="2">
          <reference field="6" count="1" selected="0">
            <x v="501"/>
          </reference>
          <reference field="7" count="1">
            <x v="703"/>
          </reference>
        </references>
      </pivotArea>
    </format>
    <format dxfId="5173">
      <pivotArea dataOnly="0" labelOnly="1" fieldPosition="0">
        <references count="2">
          <reference field="6" count="1" selected="0">
            <x v="502"/>
          </reference>
          <reference field="7" count="1">
            <x v="1348"/>
          </reference>
        </references>
      </pivotArea>
    </format>
    <format dxfId="5172">
      <pivotArea dataOnly="0" labelOnly="1" fieldPosition="0">
        <references count="2">
          <reference field="6" count="1" selected="0">
            <x v="504"/>
          </reference>
          <reference field="7" count="1">
            <x v="1305"/>
          </reference>
        </references>
      </pivotArea>
    </format>
    <format dxfId="5171">
      <pivotArea dataOnly="0" labelOnly="1" fieldPosition="0">
        <references count="2">
          <reference field="6" count="1" selected="0">
            <x v="505"/>
          </reference>
          <reference field="7" count="1">
            <x v="513"/>
          </reference>
        </references>
      </pivotArea>
    </format>
    <format dxfId="5170">
      <pivotArea dataOnly="0" labelOnly="1" fieldPosition="0">
        <references count="2">
          <reference field="6" count="1" selected="0">
            <x v="506"/>
          </reference>
          <reference field="7" count="1">
            <x v="751"/>
          </reference>
        </references>
      </pivotArea>
    </format>
    <format dxfId="5169">
      <pivotArea dataOnly="0" labelOnly="1" fieldPosition="0">
        <references count="2">
          <reference field="6" count="1" selected="0">
            <x v="507"/>
          </reference>
          <reference field="7" count="1">
            <x v="1217"/>
          </reference>
        </references>
      </pivotArea>
    </format>
    <format dxfId="5168">
      <pivotArea dataOnly="0" labelOnly="1" fieldPosition="0">
        <references count="2">
          <reference field="6" count="1" selected="0">
            <x v="508"/>
          </reference>
          <reference field="7" count="1">
            <x v="621"/>
          </reference>
        </references>
      </pivotArea>
    </format>
    <format dxfId="5167">
      <pivotArea dataOnly="0" labelOnly="1" fieldPosition="0">
        <references count="2">
          <reference field="6" count="1" selected="0">
            <x v="509"/>
          </reference>
          <reference field="7" count="2">
            <x v="36"/>
            <x v="359"/>
          </reference>
        </references>
      </pivotArea>
    </format>
    <format dxfId="5166">
      <pivotArea dataOnly="0" labelOnly="1" fieldPosition="0">
        <references count="2">
          <reference field="6" count="1" selected="0">
            <x v="510"/>
          </reference>
          <reference field="7" count="1">
            <x v="1149"/>
          </reference>
        </references>
      </pivotArea>
    </format>
    <format dxfId="5165">
      <pivotArea dataOnly="0" labelOnly="1" fieldPosition="0">
        <references count="2">
          <reference field="6" count="1" selected="0">
            <x v="512"/>
          </reference>
          <reference field="7" count="5">
            <x v="28"/>
            <x v="29"/>
            <x v="32"/>
            <x v="941"/>
            <x v="1081"/>
          </reference>
        </references>
      </pivotArea>
    </format>
    <format dxfId="5164">
      <pivotArea dataOnly="0" labelOnly="1" fieldPosition="0">
        <references count="2">
          <reference field="6" count="1" selected="0">
            <x v="513"/>
          </reference>
          <reference field="7" count="1">
            <x v="72"/>
          </reference>
        </references>
      </pivotArea>
    </format>
    <format dxfId="5163">
      <pivotArea dataOnly="0" labelOnly="1" fieldPosition="0">
        <references count="2">
          <reference field="6" count="1" selected="0">
            <x v="514"/>
          </reference>
          <reference field="7" count="1">
            <x v="731"/>
          </reference>
        </references>
      </pivotArea>
    </format>
    <format dxfId="5162">
      <pivotArea dataOnly="0" labelOnly="1" fieldPosition="0">
        <references count="2">
          <reference field="6" count="1" selected="0">
            <x v="515"/>
          </reference>
          <reference field="7" count="2">
            <x v="732"/>
            <x v="733"/>
          </reference>
        </references>
      </pivotArea>
    </format>
    <format dxfId="5161">
      <pivotArea dataOnly="0" labelOnly="1" fieldPosition="0">
        <references count="2">
          <reference field="6" count="1" selected="0">
            <x v="520"/>
          </reference>
          <reference field="7" count="1">
            <x v="1277"/>
          </reference>
        </references>
      </pivotArea>
    </format>
    <format dxfId="5160">
      <pivotArea dataOnly="0" labelOnly="1" fieldPosition="0">
        <references count="2">
          <reference field="6" count="1" selected="0">
            <x v="521"/>
          </reference>
          <reference field="7" count="1">
            <x v="407"/>
          </reference>
        </references>
      </pivotArea>
    </format>
    <format dxfId="5159">
      <pivotArea dataOnly="0" labelOnly="1" fieldPosition="0">
        <references count="2">
          <reference field="6" count="1" selected="0">
            <x v="529"/>
          </reference>
          <reference field="7" count="1">
            <x v="608"/>
          </reference>
        </references>
      </pivotArea>
    </format>
    <format dxfId="5158">
      <pivotArea dataOnly="0" labelOnly="1" fieldPosition="0">
        <references count="2">
          <reference field="6" count="1" selected="0">
            <x v="531"/>
          </reference>
          <reference field="7" count="12">
            <x v="659"/>
            <x v="892"/>
            <x v="912"/>
            <x v="1151"/>
            <x v="1152"/>
            <x v="1153"/>
            <x v="1154"/>
            <x v="1155"/>
            <x v="1156"/>
            <x v="1157"/>
            <x v="1271"/>
            <x v="1295"/>
          </reference>
        </references>
      </pivotArea>
    </format>
    <format dxfId="5157">
      <pivotArea dataOnly="0" labelOnly="1" fieldPosition="0">
        <references count="2">
          <reference field="6" count="1" selected="0">
            <x v="532"/>
          </reference>
          <reference field="7" count="1">
            <x v="668"/>
          </reference>
        </references>
      </pivotArea>
    </format>
    <format dxfId="5156">
      <pivotArea dataOnly="0" labelOnly="1" fieldPosition="0">
        <references count="2">
          <reference field="6" count="1" selected="0">
            <x v="533"/>
          </reference>
          <reference field="7" count="1">
            <x v="929"/>
          </reference>
        </references>
      </pivotArea>
    </format>
    <format dxfId="5155">
      <pivotArea dataOnly="0" labelOnly="1" fieldPosition="0">
        <references count="2">
          <reference field="6" count="1" selected="0">
            <x v="534"/>
          </reference>
          <reference field="7" count="1">
            <x v="624"/>
          </reference>
        </references>
      </pivotArea>
    </format>
    <format dxfId="5154">
      <pivotArea dataOnly="0" labelOnly="1" fieldPosition="0">
        <references count="2">
          <reference field="6" count="1" selected="0">
            <x v="535"/>
          </reference>
          <reference field="7" count="1">
            <x v="1232"/>
          </reference>
        </references>
      </pivotArea>
    </format>
    <format dxfId="5153">
      <pivotArea dataOnly="0" labelOnly="1" fieldPosition="0">
        <references count="2">
          <reference field="6" count="1" selected="0">
            <x v="536"/>
          </reference>
          <reference field="7" count="2">
            <x v="1160"/>
            <x v="1391"/>
          </reference>
        </references>
      </pivotArea>
    </format>
    <format dxfId="5152">
      <pivotArea dataOnly="0" labelOnly="1" fieldPosition="0">
        <references count="2">
          <reference field="6" count="1" selected="0">
            <x v="537"/>
          </reference>
          <reference field="7" count="1">
            <x v="428"/>
          </reference>
        </references>
      </pivotArea>
    </format>
    <format dxfId="5151">
      <pivotArea dataOnly="0" labelOnly="1" fieldPosition="0">
        <references count="2">
          <reference field="6" count="1" selected="0">
            <x v="538"/>
          </reference>
          <reference field="7" count="1">
            <x v="760"/>
          </reference>
        </references>
      </pivotArea>
    </format>
    <format dxfId="5150">
      <pivotArea dataOnly="0" labelOnly="1" fieldPosition="0">
        <references count="2">
          <reference field="6" count="1" selected="0">
            <x v="539"/>
          </reference>
          <reference field="7" count="1">
            <x v="399"/>
          </reference>
        </references>
      </pivotArea>
    </format>
    <format dxfId="5149">
      <pivotArea dataOnly="0" labelOnly="1" fieldPosition="0">
        <references count="2">
          <reference field="6" count="1" selected="0">
            <x v="540"/>
          </reference>
          <reference field="7" count="1">
            <x v="350"/>
          </reference>
        </references>
      </pivotArea>
    </format>
    <format dxfId="5148">
      <pivotArea dataOnly="0" labelOnly="1" fieldPosition="0">
        <references count="2">
          <reference field="6" count="1" selected="0">
            <x v="541"/>
          </reference>
          <reference field="7" count="1">
            <x v="860"/>
          </reference>
        </references>
      </pivotArea>
    </format>
    <format dxfId="5147">
      <pivotArea dataOnly="0" labelOnly="1" fieldPosition="0">
        <references count="2">
          <reference field="6" count="1" selected="0">
            <x v="542"/>
          </reference>
          <reference field="7" count="1">
            <x v="649"/>
          </reference>
        </references>
      </pivotArea>
    </format>
    <format dxfId="5146">
      <pivotArea dataOnly="0" labelOnly="1" fieldPosition="0">
        <references count="2">
          <reference field="6" count="1" selected="0">
            <x v="543"/>
          </reference>
          <reference field="7" count="2">
            <x v="7"/>
            <x v="352"/>
          </reference>
        </references>
      </pivotArea>
    </format>
    <format dxfId="5145">
      <pivotArea dataOnly="0" labelOnly="1" fieldPosition="0">
        <references count="2">
          <reference field="6" count="1" selected="0">
            <x v="544"/>
          </reference>
          <reference field="7" count="1">
            <x v="388"/>
          </reference>
        </references>
      </pivotArea>
    </format>
    <format dxfId="5144">
      <pivotArea dataOnly="0" labelOnly="1" fieldPosition="0">
        <references count="1">
          <reference field="18" count="0"/>
        </references>
      </pivotArea>
    </format>
    <format dxfId="5143">
      <pivotArea dataOnly="0" labelOnly="1" grandCol="1" outline="0" fieldPosition="0"/>
    </format>
    <format dxfId="5142">
      <pivotArea type="all" dataOnly="0" outline="0" fieldPosition="0"/>
    </format>
    <format dxfId="5141">
      <pivotArea outline="0" collapsedLevelsAreSubtotals="1" fieldPosition="0"/>
    </format>
    <format dxfId="5140">
      <pivotArea type="origin" dataOnly="0" labelOnly="1" outline="0" fieldPosition="0"/>
    </format>
    <format dxfId="5139">
      <pivotArea field="18" type="button" dataOnly="0" labelOnly="1" outline="0" axis="axisCol" fieldPosition="0"/>
    </format>
    <format dxfId="5138">
      <pivotArea type="topRight" dataOnly="0" labelOnly="1" outline="0" fieldPosition="0"/>
    </format>
    <format dxfId="5137">
      <pivotArea field="6" type="button" dataOnly="0" labelOnly="1" outline="0" axis="axisRow" fieldPosition="0"/>
    </format>
    <format dxfId="5136">
      <pivotArea dataOnly="0" labelOnly="1" fieldPosition="0">
        <references count="1">
          <reference field="6" count="50">
            <x v="1"/>
            <x v="2"/>
            <x v="4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20"/>
            <x v="21"/>
            <x v="22"/>
            <x v="24"/>
            <x v="25"/>
            <x v="26"/>
            <x v="27"/>
            <x v="28"/>
            <x v="30"/>
            <x v="32"/>
            <x v="33"/>
            <x v="34"/>
            <x v="35"/>
            <x v="40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7"/>
          </reference>
        </references>
      </pivotArea>
    </format>
    <format dxfId="5135">
      <pivotArea dataOnly="0" labelOnly="1" fieldPosition="0">
        <references count="1">
          <reference field="6" count="50">
            <x v="68"/>
            <x v="70"/>
            <x v="71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3"/>
            <x v="94"/>
            <x v="97"/>
            <x v="98"/>
            <x v="99"/>
            <x v="102"/>
            <x v="103"/>
            <x v="104"/>
            <x v="105"/>
            <x v="107"/>
            <x v="108"/>
            <x v="109"/>
            <x v="112"/>
            <x v="116"/>
            <x v="117"/>
            <x v="119"/>
            <x v="120"/>
            <x v="121"/>
            <x v="123"/>
            <x v="124"/>
            <x v="125"/>
            <x v="126"/>
            <x v="127"/>
            <x v="130"/>
            <x v="133"/>
            <x v="134"/>
            <x v="135"/>
            <x v="139"/>
            <x v="140"/>
            <x v="141"/>
            <x v="142"/>
            <x v="143"/>
            <x v="144"/>
          </reference>
        </references>
      </pivotArea>
    </format>
    <format dxfId="5134">
      <pivotArea dataOnly="0" labelOnly="1" fieldPosition="0">
        <references count="1">
          <reference field="6" count="50">
            <x v="147"/>
            <x v="148"/>
            <x v="149"/>
            <x v="150"/>
            <x v="151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9"/>
            <x v="170"/>
            <x v="171"/>
            <x v="173"/>
            <x v="175"/>
            <x v="176"/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90"/>
            <x v="191"/>
            <x v="195"/>
            <x v="196"/>
            <x v="197"/>
            <x v="198"/>
            <x v="199"/>
            <x v="201"/>
            <x v="202"/>
            <x v="203"/>
            <x v="204"/>
            <x v="206"/>
            <x v="208"/>
            <x v="209"/>
          </reference>
        </references>
      </pivotArea>
    </format>
    <format dxfId="5133">
      <pivotArea dataOnly="0" labelOnly="1" fieldPosition="0">
        <references count="1">
          <reference field="6" count="50">
            <x v="211"/>
            <x v="212"/>
            <x v="213"/>
            <x v="214"/>
            <x v="215"/>
            <x v="216"/>
            <x v="219"/>
            <x v="220"/>
            <x v="222"/>
            <x v="223"/>
            <x v="224"/>
            <x v="225"/>
            <x v="226"/>
            <x v="227"/>
            <x v="229"/>
            <x v="231"/>
            <x v="232"/>
            <x v="233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5"/>
            <x v="256"/>
            <x v="258"/>
            <x v="259"/>
            <x v="260"/>
            <x v="261"/>
            <x v="262"/>
            <x v="263"/>
            <x v="264"/>
            <x v="265"/>
            <x v="267"/>
            <x v="269"/>
            <x v="270"/>
            <x v="272"/>
            <x v="273"/>
            <x v="274"/>
            <x v="275"/>
          </reference>
        </references>
      </pivotArea>
    </format>
    <format dxfId="5132">
      <pivotArea dataOnly="0" labelOnly="1" fieldPosition="0">
        <references count="1">
          <reference field="6" count="50">
            <x v="276"/>
            <x v="277"/>
            <x v="279"/>
            <x v="281"/>
            <x v="284"/>
            <x v="288"/>
            <x v="290"/>
            <x v="291"/>
            <x v="295"/>
            <x v="298"/>
            <x v="300"/>
            <x v="302"/>
            <x v="303"/>
            <x v="305"/>
            <x v="306"/>
            <x v="309"/>
            <x v="311"/>
            <x v="312"/>
            <x v="315"/>
            <x v="318"/>
            <x v="319"/>
            <x v="320"/>
            <x v="321"/>
            <x v="323"/>
            <x v="324"/>
            <x v="326"/>
            <x v="327"/>
            <x v="329"/>
            <x v="330"/>
            <x v="331"/>
            <x v="333"/>
            <x v="334"/>
            <x v="337"/>
            <x v="338"/>
            <x v="339"/>
            <x v="340"/>
            <x v="341"/>
            <x v="343"/>
            <x v="346"/>
            <x v="347"/>
            <x v="348"/>
            <x v="353"/>
            <x v="354"/>
            <x v="355"/>
            <x v="356"/>
            <x v="357"/>
            <x v="359"/>
            <x v="360"/>
            <x v="361"/>
            <x v="362"/>
          </reference>
        </references>
      </pivotArea>
    </format>
    <format dxfId="5131">
      <pivotArea dataOnly="0" labelOnly="1" fieldPosition="0">
        <references count="1">
          <reference field="6" count="50">
            <x v="363"/>
            <x v="364"/>
            <x v="366"/>
            <x v="367"/>
            <x v="368"/>
            <x v="370"/>
            <x v="371"/>
            <x v="372"/>
            <x v="373"/>
            <x v="374"/>
            <x v="375"/>
            <x v="377"/>
            <x v="378"/>
            <x v="380"/>
            <x v="381"/>
            <x v="383"/>
            <x v="384"/>
            <x v="385"/>
            <x v="389"/>
            <x v="391"/>
            <x v="392"/>
            <x v="393"/>
            <x v="396"/>
            <x v="398"/>
            <x v="399"/>
            <x v="401"/>
            <x v="402"/>
            <x v="403"/>
            <x v="405"/>
            <x v="406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2"/>
            <x v="423"/>
            <x v="426"/>
            <x v="427"/>
            <x v="430"/>
            <x v="432"/>
            <x v="433"/>
            <x v="434"/>
          </reference>
        </references>
      </pivotArea>
    </format>
    <format dxfId="5130">
      <pivotArea dataOnly="0" labelOnly="1" fieldPosition="0">
        <references count="1">
          <reference field="6" count="50">
            <x v="436"/>
            <x v="437"/>
            <x v="438"/>
            <x v="440"/>
            <x v="441"/>
            <x v="442"/>
            <x v="443"/>
            <x v="444"/>
            <x v="445"/>
            <x v="449"/>
            <x v="453"/>
            <x v="455"/>
            <x v="456"/>
            <x v="457"/>
            <x v="458"/>
            <x v="459"/>
            <x v="460"/>
            <x v="462"/>
            <x v="463"/>
            <x v="465"/>
            <x v="467"/>
            <x v="469"/>
            <x v="470"/>
            <x v="471"/>
            <x v="472"/>
            <x v="473"/>
            <x v="474"/>
            <x v="476"/>
            <x v="477"/>
            <x v="480"/>
            <x v="482"/>
            <x v="484"/>
            <x v="485"/>
            <x v="486"/>
            <x v="487"/>
            <x v="489"/>
            <x v="491"/>
            <x v="492"/>
            <x v="496"/>
            <x v="497"/>
            <x v="498"/>
            <x v="499"/>
            <x v="500"/>
            <x v="501"/>
            <x v="502"/>
            <x v="504"/>
            <x v="505"/>
            <x v="506"/>
            <x v="507"/>
            <x v="508"/>
          </reference>
        </references>
      </pivotArea>
    </format>
    <format dxfId="5129">
      <pivotArea dataOnly="0" labelOnly="1" fieldPosition="0">
        <references count="1">
          <reference field="6" count="23">
            <x v="509"/>
            <x v="510"/>
            <x v="512"/>
            <x v="513"/>
            <x v="514"/>
            <x v="515"/>
            <x v="520"/>
            <x v="521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</reference>
        </references>
      </pivotArea>
    </format>
    <format dxfId="5128">
      <pivotArea dataOnly="0" labelOnly="1" grandRow="1" outline="0" fieldPosition="0"/>
    </format>
    <format dxfId="5127">
      <pivotArea dataOnly="0" labelOnly="1" fieldPosition="0">
        <references count="2">
          <reference field="6" count="1" selected="0">
            <x v="1"/>
          </reference>
          <reference field="7" count="1">
            <x v="442"/>
          </reference>
        </references>
      </pivotArea>
    </format>
    <format dxfId="5126">
      <pivotArea dataOnly="0" labelOnly="1" fieldPosition="0">
        <references count="2">
          <reference field="6" count="1" selected="0">
            <x v="2"/>
          </reference>
          <reference field="7" count="1">
            <x v="790"/>
          </reference>
        </references>
      </pivotArea>
    </format>
    <format dxfId="5125">
      <pivotArea dataOnly="0" labelOnly="1" fieldPosition="0">
        <references count="2">
          <reference field="6" count="1" selected="0">
            <x v="4"/>
          </reference>
          <reference field="7" count="1">
            <x v="1208"/>
          </reference>
        </references>
      </pivotArea>
    </format>
    <format dxfId="5124">
      <pivotArea dataOnly="0" labelOnly="1" fieldPosition="0">
        <references count="2">
          <reference field="6" count="1" selected="0">
            <x v="7"/>
          </reference>
          <reference field="7" count="4">
            <x v="588"/>
            <x v="589"/>
            <x v="590"/>
            <x v="1375"/>
          </reference>
        </references>
      </pivotArea>
    </format>
    <format dxfId="5123">
      <pivotArea dataOnly="0" labelOnly="1" fieldPosition="0">
        <references count="2">
          <reference field="6" count="1" selected="0">
            <x v="8"/>
          </reference>
          <reference field="7" count="1">
            <x v="529"/>
          </reference>
        </references>
      </pivotArea>
    </format>
    <format dxfId="5122">
      <pivotArea dataOnly="0" labelOnly="1" fieldPosition="0">
        <references count="2">
          <reference field="6" count="1" selected="0">
            <x v="9"/>
          </reference>
          <reference field="7" count="2">
            <x v="48"/>
            <x v="1222"/>
          </reference>
        </references>
      </pivotArea>
    </format>
    <format dxfId="5121">
      <pivotArea dataOnly="0" labelOnly="1" fieldPosition="0">
        <references count="2">
          <reference field="6" count="1" selected="0">
            <x v="10"/>
          </reference>
          <reference field="7" count="1">
            <x v="49"/>
          </reference>
        </references>
      </pivotArea>
    </format>
    <format dxfId="5120">
      <pivotArea dataOnly="0" labelOnly="1" fieldPosition="0">
        <references count="2">
          <reference field="6" count="1" selected="0">
            <x v="11"/>
          </reference>
          <reference field="7" count="1">
            <x v="1055"/>
          </reference>
        </references>
      </pivotArea>
    </format>
    <format dxfId="5119">
      <pivotArea dataOnly="0" labelOnly="1" fieldPosition="0">
        <references count="2">
          <reference field="6" count="1" selected="0">
            <x v="12"/>
          </reference>
          <reference field="7" count="2">
            <x v="340"/>
            <x v="1090"/>
          </reference>
        </references>
      </pivotArea>
    </format>
    <format dxfId="5118">
      <pivotArea dataOnly="0" labelOnly="1" fieldPosition="0">
        <references count="2">
          <reference field="6" count="1" selected="0">
            <x v="13"/>
          </reference>
          <reference field="7" count="1">
            <x v="1398"/>
          </reference>
        </references>
      </pivotArea>
    </format>
    <format dxfId="5117">
      <pivotArea dataOnly="0" labelOnly="1" fieldPosition="0">
        <references count="2">
          <reference field="6" count="1" selected="0">
            <x v="14"/>
          </reference>
          <reference field="7" count="4">
            <x v="822"/>
            <x v="867"/>
            <x v="873"/>
            <x v="874"/>
          </reference>
        </references>
      </pivotArea>
    </format>
    <format dxfId="5116">
      <pivotArea dataOnly="0" labelOnly="1" fieldPosition="0">
        <references count="2">
          <reference field="6" count="1" selected="0">
            <x v="15"/>
          </reference>
          <reference field="7" count="1">
            <x v="705"/>
          </reference>
        </references>
      </pivotArea>
    </format>
    <format dxfId="5115">
      <pivotArea dataOnly="0" labelOnly="1" fieldPosition="0">
        <references count="2">
          <reference field="6" count="1" selected="0">
            <x v="16"/>
          </reference>
          <reference field="7" count="1">
            <x v="341"/>
          </reference>
        </references>
      </pivotArea>
    </format>
    <format dxfId="5114">
      <pivotArea dataOnly="0" labelOnly="1" fieldPosition="0">
        <references count="2">
          <reference field="6" count="1" selected="0">
            <x v="17"/>
          </reference>
          <reference field="7" count="1">
            <x v="57"/>
          </reference>
        </references>
      </pivotArea>
    </format>
    <format dxfId="5113">
      <pivotArea dataOnly="0" labelOnly="1" fieldPosition="0">
        <references count="2">
          <reference field="6" count="1" selected="0">
            <x v="20"/>
          </reference>
          <reference field="7" count="1">
            <x v="691"/>
          </reference>
        </references>
      </pivotArea>
    </format>
    <format dxfId="5112">
      <pivotArea dataOnly="0" labelOnly="1" fieldPosition="0">
        <references count="2">
          <reference field="6" count="1" selected="0">
            <x v="21"/>
          </reference>
          <reference field="7" count="4">
            <x v="456"/>
            <x v="475"/>
            <x v="566"/>
            <x v="569"/>
          </reference>
        </references>
      </pivotArea>
    </format>
    <format dxfId="5111">
      <pivotArea dataOnly="0" labelOnly="1" fieldPosition="0">
        <references count="2">
          <reference field="6" count="1" selected="0">
            <x v="22"/>
          </reference>
          <reference field="7" count="1">
            <x v="1257"/>
          </reference>
        </references>
      </pivotArea>
    </format>
    <format dxfId="5110">
      <pivotArea dataOnly="0" labelOnly="1" fieldPosition="0">
        <references count="2">
          <reference field="6" count="1" selected="0">
            <x v="24"/>
          </reference>
          <reference field="7" count="1">
            <x v="519"/>
          </reference>
        </references>
      </pivotArea>
    </format>
    <format dxfId="5109">
      <pivotArea dataOnly="0" labelOnly="1" fieldPosition="0">
        <references count="2">
          <reference field="6" count="1" selected="0">
            <x v="25"/>
          </reference>
          <reference field="7" count="1">
            <x v="1162"/>
          </reference>
        </references>
      </pivotArea>
    </format>
    <format dxfId="5108">
      <pivotArea dataOnly="0" labelOnly="1" fieldPosition="0">
        <references count="2">
          <reference field="6" count="1" selected="0">
            <x v="26"/>
          </reference>
          <reference field="7" count="1">
            <x v="741"/>
          </reference>
        </references>
      </pivotArea>
    </format>
    <format dxfId="5107">
      <pivotArea dataOnly="0" labelOnly="1" fieldPosition="0">
        <references count="2">
          <reference field="6" count="1" selected="0">
            <x v="27"/>
          </reference>
          <reference field="7" count="1">
            <x v="50"/>
          </reference>
        </references>
      </pivotArea>
    </format>
    <format dxfId="5106">
      <pivotArea dataOnly="0" labelOnly="1" fieldPosition="0">
        <references count="2">
          <reference field="6" count="1" selected="0">
            <x v="28"/>
          </reference>
          <reference field="7" count="2">
            <x v="318"/>
            <x v="319"/>
          </reference>
        </references>
      </pivotArea>
    </format>
    <format dxfId="5105">
      <pivotArea dataOnly="0" labelOnly="1" fieldPosition="0">
        <references count="2">
          <reference field="6" count="1" selected="0">
            <x v="30"/>
          </reference>
          <reference field="7" count="2">
            <x v="355"/>
            <x v="386"/>
          </reference>
        </references>
      </pivotArea>
    </format>
    <format dxfId="5104">
      <pivotArea dataOnly="0" labelOnly="1" fieldPosition="0">
        <references count="2">
          <reference field="6" count="1" selected="0">
            <x v="32"/>
          </reference>
          <reference field="7" count="1">
            <x v="5"/>
          </reference>
        </references>
      </pivotArea>
    </format>
    <format dxfId="5103">
      <pivotArea dataOnly="0" labelOnly="1" fieldPosition="0">
        <references count="2">
          <reference field="6" count="1" selected="0">
            <x v="33"/>
          </reference>
          <reference field="7" count="1">
            <x v="1346"/>
          </reference>
        </references>
      </pivotArea>
    </format>
    <format dxfId="5102">
      <pivotArea dataOnly="0" labelOnly="1" fieldPosition="0">
        <references count="2">
          <reference field="6" count="1" selected="0">
            <x v="34"/>
          </reference>
          <reference field="7" count="1">
            <x v="66"/>
          </reference>
        </references>
      </pivotArea>
    </format>
    <format dxfId="5101">
      <pivotArea dataOnly="0" labelOnly="1" fieldPosition="0">
        <references count="2">
          <reference field="6" count="1" selected="0">
            <x v="35"/>
          </reference>
          <reference field="7" count="2">
            <x v="915"/>
            <x v="1288"/>
          </reference>
        </references>
      </pivotArea>
    </format>
    <format dxfId="5100">
      <pivotArea dataOnly="0" labelOnly="1" fieldPosition="0">
        <references count="2">
          <reference field="6" count="1" selected="0">
            <x v="40"/>
          </reference>
          <reference field="7" count="1">
            <x v="1097"/>
          </reference>
        </references>
      </pivotArea>
    </format>
    <format dxfId="5099">
      <pivotArea dataOnly="0" labelOnly="1" fieldPosition="0">
        <references count="2">
          <reference field="6" count="1" selected="0">
            <x v="43"/>
          </reference>
          <reference field="7" count="1">
            <x v="1129"/>
          </reference>
        </references>
      </pivotArea>
    </format>
    <format dxfId="5098">
      <pivotArea dataOnly="0" labelOnly="1" fieldPosition="0">
        <references count="2">
          <reference field="6" count="1" selected="0">
            <x v="44"/>
          </reference>
          <reference field="7" count="2">
            <x v="1250"/>
            <x v="1251"/>
          </reference>
        </references>
      </pivotArea>
    </format>
    <format dxfId="5097">
      <pivotArea dataOnly="0" labelOnly="1" fieldPosition="0">
        <references count="2">
          <reference field="6" count="1" selected="0">
            <x v="45"/>
          </reference>
          <reference field="7" count="1">
            <x v="799"/>
          </reference>
        </references>
      </pivotArea>
    </format>
    <format dxfId="5096">
      <pivotArea dataOnly="0" labelOnly="1" fieldPosition="0">
        <references count="2">
          <reference field="6" count="1" selected="0">
            <x v="46"/>
          </reference>
          <reference field="7" count="1">
            <x v="619"/>
          </reference>
        </references>
      </pivotArea>
    </format>
    <format dxfId="5095">
      <pivotArea dataOnly="0" labelOnly="1" fieldPosition="0">
        <references count="2">
          <reference field="6" count="1" selected="0">
            <x v="47"/>
          </reference>
          <reference field="7" count="1">
            <x v="62"/>
          </reference>
        </references>
      </pivotArea>
    </format>
    <format dxfId="5094">
      <pivotArea dataOnly="0" labelOnly="1" fieldPosition="0">
        <references count="2">
          <reference field="6" count="1" selected="0">
            <x v="48"/>
          </reference>
          <reference field="7" count="1">
            <x v="51"/>
          </reference>
        </references>
      </pivotArea>
    </format>
    <format dxfId="5093">
      <pivotArea dataOnly="0" labelOnly="1" fieldPosition="0">
        <references count="2">
          <reference field="6" count="1" selected="0">
            <x v="49"/>
          </reference>
          <reference field="7" count="1">
            <x v="55"/>
          </reference>
        </references>
      </pivotArea>
    </format>
    <format dxfId="5092">
      <pivotArea dataOnly="0" labelOnly="1" fieldPosition="0">
        <references count="2">
          <reference field="6" count="1" selected="0">
            <x v="50"/>
          </reference>
          <reference field="7" count="1">
            <x v="689"/>
          </reference>
        </references>
      </pivotArea>
    </format>
    <format dxfId="5091">
      <pivotArea dataOnly="0" labelOnly="1" fieldPosition="0">
        <references count="2">
          <reference field="6" count="1" selected="0">
            <x v="51"/>
          </reference>
          <reference field="7" count="1">
            <x v="1340"/>
          </reference>
        </references>
      </pivotArea>
    </format>
    <format dxfId="5090">
      <pivotArea dataOnly="0" labelOnly="1" fieldPosition="0">
        <references count="2">
          <reference field="6" count="1" selected="0">
            <x v="52"/>
          </reference>
          <reference field="7" count="1">
            <x v="626"/>
          </reference>
        </references>
      </pivotArea>
    </format>
    <format dxfId="5089">
      <pivotArea dataOnly="0" labelOnly="1" fieldPosition="0">
        <references count="2">
          <reference field="6" count="1" selected="0">
            <x v="53"/>
          </reference>
          <reference field="7" count="1">
            <x v="52"/>
          </reference>
        </references>
      </pivotArea>
    </format>
    <format dxfId="5088">
      <pivotArea dataOnly="0" labelOnly="1" fieldPosition="0">
        <references count="2">
          <reference field="6" count="1" selected="0">
            <x v="54"/>
          </reference>
          <reference field="7" count="1">
            <x v="1177"/>
          </reference>
        </references>
      </pivotArea>
    </format>
    <format dxfId="5087">
      <pivotArea dataOnly="0" labelOnly="1" fieldPosition="0">
        <references count="2">
          <reference field="6" count="1" selected="0">
            <x v="55"/>
          </reference>
          <reference field="7" count="1">
            <x v="63"/>
          </reference>
        </references>
      </pivotArea>
    </format>
    <format dxfId="5086">
      <pivotArea dataOnly="0" labelOnly="1" fieldPosition="0">
        <references count="2">
          <reference field="6" count="1" selected="0">
            <x v="56"/>
          </reference>
          <reference field="7" count="1">
            <x v="1412"/>
          </reference>
        </references>
      </pivotArea>
    </format>
    <format dxfId="5085">
      <pivotArea dataOnly="0" labelOnly="1" fieldPosition="0">
        <references count="2">
          <reference field="6" count="1" selected="0">
            <x v="57"/>
          </reference>
          <reference field="7" count="1">
            <x v="582"/>
          </reference>
        </references>
      </pivotArea>
    </format>
    <format dxfId="5084">
      <pivotArea dataOnly="0" labelOnly="1" fieldPosition="0">
        <references count="2">
          <reference field="6" count="1" selected="0">
            <x v="58"/>
          </reference>
          <reference field="7" count="1">
            <x v="1335"/>
          </reference>
        </references>
      </pivotArea>
    </format>
    <format dxfId="5083">
      <pivotArea dataOnly="0" labelOnly="1" fieldPosition="0">
        <references count="2">
          <reference field="6" count="1" selected="0">
            <x v="60"/>
          </reference>
          <reference field="7" count="1">
            <x v="584"/>
          </reference>
        </references>
      </pivotArea>
    </format>
    <format dxfId="5082">
      <pivotArea dataOnly="0" labelOnly="1" fieldPosition="0">
        <references count="2">
          <reference field="6" count="1" selected="0">
            <x v="61"/>
          </reference>
          <reference field="7" count="1">
            <x v="58"/>
          </reference>
        </references>
      </pivotArea>
    </format>
    <format dxfId="5081">
      <pivotArea dataOnly="0" labelOnly="1" fieldPosition="0">
        <references count="2">
          <reference field="6" count="1" selected="0">
            <x v="63"/>
          </reference>
          <reference field="7" count="1">
            <x v="895"/>
          </reference>
        </references>
      </pivotArea>
    </format>
    <format dxfId="5080">
      <pivotArea dataOnly="0" labelOnly="1" fieldPosition="0">
        <references count="2">
          <reference field="6" count="1" selected="0">
            <x v="64"/>
          </reference>
          <reference field="7" count="1">
            <x v="1083"/>
          </reference>
        </references>
      </pivotArea>
    </format>
    <format dxfId="5079">
      <pivotArea dataOnly="0" labelOnly="1" fieldPosition="0">
        <references count="2">
          <reference field="6" count="1" selected="0">
            <x v="65"/>
          </reference>
          <reference field="7" count="1">
            <x v="722"/>
          </reference>
        </references>
      </pivotArea>
    </format>
    <format dxfId="5078">
      <pivotArea dataOnly="0" labelOnly="1" fieldPosition="0">
        <references count="2">
          <reference field="6" count="1" selected="0">
            <x v="67"/>
          </reference>
          <reference field="7" count="1">
            <x v="1368"/>
          </reference>
        </references>
      </pivotArea>
    </format>
    <format dxfId="5077">
      <pivotArea dataOnly="0" labelOnly="1" fieldPosition="0">
        <references count="2">
          <reference field="6" count="1" selected="0">
            <x v="68"/>
          </reference>
          <reference field="7" count="1">
            <x v="33"/>
          </reference>
        </references>
      </pivotArea>
    </format>
    <format dxfId="5076">
      <pivotArea dataOnly="0" labelOnly="1" fieldPosition="0">
        <references count="2">
          <reference field="6" count="1" selected="0">
            <x v="70"/>
          </reference>
          <reference field="7" count="3">
            <x v="709"/>
            <x v="710"/>
            <x v="1249"/>
          </reference>
        </references>
      </pivotArea>
    </format>
    <format dxfId="5075">
      <pivotArea dataOnly="0" labelOnly="1" fieldPosition="0">
        <references count="2">
          <reference field="6" count="1" selected="0">
            <x v="71"/>
          </reference>
          <reference field="7" count="10">
            <x v="2"/>
            <x v="3"/>
            <x v="392"/>
            <x v="393"/>
            <x v="394"/>
            <x v="395"/>
            <x v="396"/>
            <x v="696"/>
            <x v="697"/>
            <x v="1386"/>
          </reference>
        </references>
      </pivotArea>
    </format>
    <format dxfId="5074">
      <pivotArea dataOnly="0" labelOnly="1" fieldPosition="0">
        <references count="2">
          <reference field="6" count="1" selected="0">
            <x v="77"/>
          </reference>
          <reference field="7" count="1">
            <x v="1336"/>
          </reference>
        </references>
      </pivotArea>
    </format>
    <format dxfId="5073">
      <pivotArea dataOnly="0" labelOnly="1" fieldPosition="0">
        <references count="2">
          <reference field="6" count="1" selected="0">
            <x v="78"/>
          </reference>
          <reference field="7" count="1">
            <x v="942"/>
          </reference>
        </references>
      </pivotArea>
    </format>
    <format dxfId="5072">
      <pivotArea dataOnly="0" labelOnly="1" fieldPosition="0">
        <references count="2">
          <reference field="6" count="1" selected="0">
            <x v="79"/>
          </reference>
          <reference field="7" count="2">
            <x v="304"/>
            <x v="305"/>
          </reference>
        </references>
      </pivotArea>
    </format>
    <format dxfId="5071">
      <pivotArea dataOnly="0" labelOnly="1" fieldPosition="0">
        <references count="2">
          <reference field="6" count="1" selected="0">
            <x v="80"/>
          </reference>
          <reference field="7" count="1">
            <x v="1109"/>
          </reference>
        </references>
      </pivotArea>
    </format>
    <format dxfId="5070">
      <pivotArea dataOnly="0" labelOnly="1" fieldPosition="0">
        <references count="2">
          <reference field="6" count="1" selected="0">
            <x v="81"/>
          </reference>
          <reference field="7" count="5">
            <x v="810"/>
            <x v="831"/>
            <x v="836"/>
            <x v="1317"/>
            <x v="1321"/>
          </reference>
        </references>
      </pivotArea>
    </format>
    <format dxfId="5069">
      <pivotArea dataOnly="0" labelOnly="1" fieldPosition="0">
        <references count="2">
          <reference field="6" count="1" selected="0">
            <x v="82"/>
          </reference>
          <reference field="7" count="4">
            <x v="599"/>
            <x v="600"/>
            <x v="658"/>
            <x v="680"/>
          </reference>
        </references>
      </pivotArea>
    </format>
    <format dxfId="5068">
      <pivotArea dataOnly="0" labelOnly="1" fieldPosition="0">
        <references count="2">
          <reference field="6" count="1" selected="0">
            <x v="83"/>
          </reference>
          <reference field="7" count="2">
            <x v="712"/>
            <x v="1275"/>
          </reference>
        </references>
      </pivotArea>
    </format>
    <format dxfId="5067">
      <pivotArea dataOnly="0" labelOnly="1" fieldPosition="0">
        <references count="2">
          <reference field="6" count="1" selected="0">
            <x v="84"/>
          </reference>
          <reference field="7" count="2">
            <x v="337"/>
            <x v="794"/>
          </reference>
        </references>
      </pivotArea>
    </format>
    <format dxfId="5066">
      <pivotArea dataOnly="0" labelOnly="1" fieldPosition="0">
        <references count="2">
          <reference field="6" count="1" selected="0">
            <x v="85"/>
          </reference>
          <reference field="7" count="1">
            <x v="1399"/>
          </reference>
        </references>
      </pivotArea>
    </format>
    <format dxfId="5065">
      <pivotArea dataOnly="0" labelOnly="1" fieldPosition="0">
        <references count="2">
          <reference field="6" count="1" selected="0">
            <x v="86"/>
          </reference>
          <reference field="7" count="1">
            <x v="896"/>
          </reference>
        </references>
      </pivotArea>
    </format>
    <format dxfId="5064">
      <pivotArea dataOnly="0" labelOnly="1" fieldPosition="0">
        <references count="2">
          <reference field="6" count="1" selected="0">
            <x v="88"/>
          </reference>
          <reference field="7" count="2">
            <x v="46"/>
            <x v="666"/>
          </reference>
        </references>
      </pivotArea>
    </format>
    <format dxfId="5063">
      <pivotArea dataOnly="0" labelOnly="1" fieldPosition="0">
        <references count="2">
          <reference field="6" count="1" selected="0">
            <x v="89"/>
          </reference>
          <reference field="7" count="4">
            <x v="383"/>
            <x v="384"/>
            <x v="654"/>
            <x v="1307"/>
          </reference>
        </references>
      </pivotArea>
    </format>
    <format dxfId="5062">
      <pivotArea dataOnly="0" labelOnly="1" fieldPosition="0">
        <references count="2">
          <reference field="6" count="1" selected="0">
            <x v="90"/>
          </reference>
          <reference field="7" count="1">
            <x v="426"/>
          </reference>
        </references>
      </pivotArea>
    </format>
    <format dxfId="5061">
      <pivotArea dataOnly="0" labelOnly="1" fieldPosition="0">
        <references count="2">
          <reference field="6" count="1" selected="0">
            <x v="91"/>
          </reference>
          <reference field="7" count="5">
            <x v="419"/>
            <x v="427"/>
            <x v="502"/>
            <x v="674"/>
            <x v="1347"/>
          </reference>
        </references>
      </pivotArea>
    </format>
    <format dxfId="5060">
      <pivotArea dataOnly="0" labelOnly="1" fieldPosition="0">
        <references count="2">
          <reference field="6" count="1" selected="0">
            <x v="93"/>
          </reference>
          <reference field="7" count="1">
            <x v="1091"/>
          </reference>
        </references>
      </pivotArea>
    </format>
    <format dxfId="5059">
      <pivotArea dataOnly="0" labelOnly="1" fieldPosition="0">
        <references count="2">
          <reference field="6" count="1" selected="0">
            <x v="94"/>
          </reference>
          <reference field="7" count="1">
            <x v="527"/>
          </reference>
        </references>
      </pivotArea>
    </format>
    <format dxfId="5058">
      <pivotArea dataOnly="0" labelOnly="1" fieldPosition="0">
        <references count="2">
          <reference field="6" count="1" selected="0">
            <x v="97"/>
          </reference>
          <reference field="7" count="1">
            <x v="412"/>
          </reference>
        </references>
      </pivotArea>
    </format>
    <format dxfId="5057">
      <pivotArea dataOnly="0" labelOnly="1" fieldPosition="0">
        <references count="2">
          <reference field="6" count="1" selected="0">
            <x v="98"/>
          </reference>
          <reference field="7" count="1">
            <x v="914"/>
          </reference>
        </references>
      </pivotArea>
    </format>
    <format dxfId="5056">
      <pivotArea dataOnly="0" labelOnly="1" fieldPosition="0">
        <references count="2">
          <reference field="6" count="1" selected="0">
            <x v="99"/>
          </reference>
          <reference field="7" count="1">
            <x v="1106"/>
          </reference>
        </references>
      </pivotArea>
    </format>
    <format dxfId="5055">
      <pivotArea dataOnly="0" labelOnly="1" fieldPosition="0">
        <references count="2">
          <reference field="6" count="1" selected="0">
            <x v="102"/>
          </reference>
          <reference field="7" count="1">
            <x v="389"/>
          </reference>
        </references>
      </pivotArea>
    </format>
    <format dxfId="5054">
      <pivotArea dataOnly="0" labelOnly="1" fieldPosition="0">
        <references count="2">
          <reference field="6" count="1" selected="0">
            <x v="103"/>
          </reference>
          <reference field="7" count="1">
            <x v="1117"/>
          </reference>
        </references>
      </pivotArea>
    </format>
    <format dxfId="5053">
      <pivotArea dataOnly="0" labelOnly="1" fieldPosition="0">
        <references count="2">
          <reference field="6" count="1" selected="0">
            <x v="104"/>
          </reference>
          <reference field="7" count="4">
            <x v="433"/>
            <x v="1112"/>
            <x v="1113"/>
            <x v="1119"/>
          </reference>
        </references>
      </pivotArea>
    </format>
    <format dxfId="5052">
      <pivotArea dataOnly="0" labelOnly="1" fieldPosition="0">
        <references count="2">
          <reference field="6" count="1" selected="0">
            <x v="105"/>
          </reference>
          <reference field="7" count="1">
            <x v="750"/>
          </reference>
        </references>
      </pivotArea>
    </format>
    <format dxfId="5051">
      <pivotArea dataOnly="0" labelOnly="1" fieldPosition="0">
        <references count="2">
          <reference field="6" count="1" selected="0">
            <x v="107"/>
          </reference>
          <reference field="7" count="1">
            <x v="1382"/>
          </reference>
        </references>
      </pivotArea>
    </format>
    <format dxfId="5050">
      <pivotArea dataOnly="0" labelOnly="1" fieldPosition="0">
        <references count="2">
          <reference field="6" count="1" selected="0">
            <x v="108"/>
          </reference>
          <reference field="7" count="1">
            <x v="25"/>
          </reference>
        </references>
      </pivotArea>
    </format>
    <format dxfId="5049">
      <pivotArea dataOnly="0" labelOnly="1" fieldPosition="0">
        <references count="2">
          <reference field="6" count="1" selected="0">
            <x v="109"/>
          </reference>
          <reference field="7" count="1">
            <x v="403"/>
          </reference>
        </references>
      </pivotArea>
    </format>
    <format dxfId="5048">
      <pivotArea dataOnly="0" labelOnly="1" fieldPosition="0">
        <references count="2">
          <reference field="6" count="1" selected="0">
            <x v="112"/>
          </reference>
          <reference field="7" count="1">
            <x v="385"/>
          </reference>
        </references>
      </pivotArea>
    </format>
    <format dxfId="5047">
      <pivotArea dataOnly="0" labelOnly="1" fieldPosition="0">
        <references count="2">
          <reference field="6" count="1" selected="0">
            <x v="116"/>
          </reference>
          <reference field="7" count="1">
            <x v="855"/>
          </reference>
        </references>
      </pivotArea>
    </format>
    <format dxfId="5046">
      <pivotArea dataOnly="0" labelOnly="1" fieldPosition="0">
        <references count="2">
          <reference field="6" count="1" selected="0">
            <x v="117"/>
          </reference>
          <reference field="7" count="1">
            <x v="706"/>
          </reference>
        </references>
      </pivotArea>
    </format>
    <format dxfId="5045">
      <pivotArea dataOnly="0" labelOnly="1" fieldPosition="0">
        <references count="2">
          <reference field="6" count="1" selected="0">
            <x v="119"/>
          </reference>
          <reference field="7" count="2">
            <x v="414"/>
            <x v="814"/>
          </reference>
        </references>
      </pivotArea>
    </format>
    <format dxfId="5044">
      <pivotArea dataOnly="0" labelOnly="1" fieldPosition="0">
        <references count="2">
          <reference field="6" count="1" selected="0">
            <x v="120"/>
          </reference>
          <reference field="7" count="1">
            <x v="1136"/>
          </reference>
        </references>
      </pivotArea>
    </format>
    <format dxfId="5043">
      <pivotArea dataOnly="0" labelOnly="1" fieldPosition="0">
        <references count="2">
          <reference field="6" count="1" selected="0">
            <x v="121"/>
          </reference>
          <reference field="7" count="1">
            <x v="1092"/>
          </reference>
        </references>
      </pivotArea>
    </format>
    <format dxfId="5042">
      <pivotArea dataOnly="0" labelOnly="1" fieldPosition="0">
        <references count="2">
          <reference field="6" count="1" selected="0">
            <x v="123"/>
          </reference>
          <reference field="7" count="1">
            <x v="1182"/>
          </reference>
        </references>
      </pivotArea>
    </format>
    <format dxfId="5041">
      <pivotArea dataOnly="0" labelOnly="1" fieldPosition="0">
        <references count="2">
          <reference field="6" count="1" selected="0">
            <x v="124"/>
          </reference>
          <reference field="7" count="1">
            <x v="1395"/>
          </reference>
        </references>
      </pivotArea>
    </format>
    <format dxfId="5040">
      <pivotArea dataOnly="0" labelOnly="1" fieldPosition="0">
        <references count="2">
          <reference field="6" count="1" selected="0">
            <x v="125"/>
          </reference>
          <reference field="7" count="5">
            <x v="275"/>
            <x v="276"/>
            <x v="277"/>
            <x v="278"/>
            <x v="1272"/>
          </reference>
        </references>
      </pivotArea>
    </format>
    <format dxfId="5039">
      <pivotArea dataOnly="0" labelOnly="1" fieldPosition="0">
        <references count="2">
          <reference field="6" count="1" selected="0">
            <x v="126"/>
          </reference>
          <reference field="7" count="4">
            <x v="572"/>
            <x v="573"/>
            <x v="574"/>
            <x v="1165"/>
          </reference>
        </references>
      </pivotArea>
    </format>
    <format dxfId="5038">
      <pivotArea dataOnly="0" labelOnly="1" fieldPosition="0">
        <references count="2">
          <reference field="6" count="1" selected="0">
            <x v="127"/>
          </reference>
          <reference field="7" count="1">
            <x v="891"/>
          </reference>
        </references>
      </pivotArea>
    </format>
    <format dxfId="5037">
      <pivotArea dataOnly="0" labelOnly="1" fieldPosition="0">
        <references count="2">
          <reference field="6" count="1" selected="0">
            <x v="130"/>
          </reference>
          <reference field="7" count="1">
            <x v="455"/>
          </reference>
        </references>
      </pivotArea>
    </format>
    <format dxfId="5036">
      <pivotArea dataOnly="0" labelOnly="1" fieldPosition="0">
        <references count="2">
          <reference field="6" count="1" selected="0">
            <x v="133"/>
          </reference>
          <reference field="7" count="1">
            <x v="1283"/>
          </reference>
        </references>
      </pivotArea>
    </format>
    <format dxfId="5035">
      <pivotArea dataOnly="0" labelOnly="1" fieldPosition="0">
        <references count="2">
          <reference field="6" count="1" selected="0">
            <x v="134"/>
          </reference>
          <reference field="7" count="3">
            <x v="401"/>
            <x v="404"/>
            <x v="922"/>
          </reference>
        </references>
      </pivotArea>
    </format>
    <format dxfId="5034">
      <pivotArea dataOnly="0" labelOnly="1" fieldPosition="0">
        <references count="2">
          <reference field="6" count="1" selected="0">
            <x v="135"/>
          </reference>
          <reference field="7" count="5">
            <x v="320"/>
            <x v="367"/>
            <x v="368"/>
            <x v="1413"/>
            <x v="1414"/>
          </reference>
        </references>
      </pivotArea>
    </format>
    <format dxfId="5033">
      <pivotArea dataOnly="0" labelOnly="1" fieldPosition="0">
        <references count="2">
          <reference field="6" count="1" selected="0">
            <x v="139"/>
          </reference>
          <reference field="7" count="1">
            <x v="1079"/>
          </reference>
        </references>
      </pivotArea>
    </format>
    <format dxfId="5032">
      <pivotArea dataOnly="0" labelOnly="1" fieldPosition="0">
        <references count="2">
          <reference field="6" count="1" selected="0">
            <x v="140"/>
          </reference>
          <reference field="7" count="1">
            <x v="409"/>
          </reference>
        </references>
      </pivotArea>
    </format>
    <format dxfId="5031">
      <pivotArea dataOnly="0" labelOnly="1" fieldPosition="0">
        <references count="2">
          <reference field="6" count="1" selected="0">
            <x v="141"/>
          </reference>
          <reference field="7" count="1">
            <x v="1138"/>
          </reference>
        </references>
      </pivotArea>
    </format>
    <format dxfId="5030">
      <pivotArea dataOnly="0" labelOnly="1" fieldPosition="0">
        <references count="2">
          <reference field="6" count="1" selected="0">
            <x v="142"/>
          </reference>
          <reference field="7" count="1">
            <x v="811"/>
          </reference>
        </references>
      </pivotArea>
    </format>
    <format dxfId="5029">
      <pivotArea dataOnly="0" labelOnly="1" fieldPosition="0">
        <references count="2">
          <reference field="6" count="1" selected="0">
            <x v="143"/>
          </reference>
          <reference field="7" count="1">
            <x v="1364"/>
          </reference>
        </references>
      </pivotArea>
    </format>
    <format dxfId="5028">
      <pivotArea dataOnly="0" labelOnly="1" fieldPosition="0">
        <references count="2">
          <reference field="6" count="1" selected="0">
            <x v="144"/>
          </reference>
          <reference field="7" count="9">
            <x v="432"/>
            <x v="435"/>
            <x v="516"/>
            <x v="528"/>
            <x v="609"/>
            <x v="610"/>
            <x v="787"/>
            <x v="1123"/>
            <x v="1181"/>
          </reference>
        </references>
      </pivotArea>
    </format>
    <format dxfId="5027">
      <pivotArea dataOnly="0" labelOnly="1" fieldPosition="0">
        <references count="2">
          <reference field="6" count="1" selected="0">
            <x v="147"/>
          </reference>
          <reference field="7" count="1">
            <x v="64"/>
          </reference>
        </references>
      </pivotArea>
    </format>
    <format dxfId="5026">
      <pivotArea dataOnly="0" labelOnly="1" fieldPosition="0">
        <references count="2">
          <reference field="6" count="1" selected="0">
            <x v="148"/>
          </reference>
          <reference field="7" count="1">
            <x v="767"/>
          </reference>
        </references>
      </pivotArea>
    </format>
    <format dxfId="5025">
      <pivotArea dataOnly="0" labelOnly="1" fieldPosition="0">
        <references count="2">
          <reference field="6" count="1" selected="0">
            <x v="149"/>
          </reference>
          <reference field="7" count="2">
            <x v="1410"/>
            <x v="1411"/>
          </reference>
        </references>
      </pivotArea>
    </format>
    <format dxfId="5024">
      <pivotArea dataOnly="0" labelOnly="1" fieldPosition="0">
        <references count="2">
          <reference field="6" count="1" selected="0">
            <x v="150"/>
          </reference>
          <reference field="7" count="1">
            <x v="424"/>
          </reference>
        </references>
      </pivotArea>
    </format>
    <format dxfId="5023">
      <pivotArea dataOnly="0" labelOnly="1" fieldPosition="0">
        <references count="2">
          <reference field="6" count="1" selected="0">
            <x v="151"/>
          </reference>
          <reference field="7" count="1">
            <x v="853"/>
          </reference>
        </references>
      </pivotArea>
    </format>
    <format dxfId="5022">
      <pivotArea dataOnly="0" labelOnly="1" fieldPosition="0">
        <references count="2">
          <reference field="6" count="1" selected="0">
            <x v="153"/>
          </reference>
          <reference field="7" count="2">
            <x v="1096"/>
            <x v="1124"/>
          </reference>
        </references>
      </pivotArea>
    </format>
    <format dxfId="5021">
      <pivotArea dataOnly="0" labelOnly="1" fieldPosition="0">
        <references count="2">
          <reference field="6" count="1" selected="0">
            <x v="154"/>
          </reference>
          <reference field="7" count="3">
            <x v="472"/>
            <x v="850"/>
            <x v="897"/>
          </reference>
        </references>
      </pivotArea>
    </format>
    <format dxfId="5020">
      <pivotArea dataOnly="0" labelOnly="1" fieldPosition="0">
        <references count="2">
          <reference field="6" count="1" selected="0">
            <x v="155"/>
          </reference>
          <reference field="7" count="1">
            <x v="1214"/>
          </reference>
        </references>
      </pivotArea>
    </format>
    <format dxfId="5019">
      <pivotArea dataOnly="0" labelOnly="1" fieldPosition="0">
        <references count="2">
          <reference field="6" count="1" selected="0">
            <x v="156"/>
          </reference>
          <reference field="7" count="1">
            <x v="537"/>
          </reference>
        </references>
      </pivotArea>
    </format>
    <format dxfId="5018">
      <pivotArea dataOnly="0" labelOnly="1" fieldPosition="0">
        <references count="2">
          <reference field="6" count="1" selected="0">
            <x v="157"/>
          </reference>
          <reference field="7" count="1">
            <x v="74"/>
          </reference>
        </references>
      </pivotArea>
    </format>
    <format dxfId="5017">
      <pivotArea dataOnly="0" labelOnly="1" fieldPosition="0">
        <references count="2">
          <reference field="6" count="1" selected="0">
            <x v="158"/>
          </reference>
          <reference field="7" count="1">
            <x v="1343"/>
          </reference>
        </references>
      </pivotArea>
    </format>
    <format dxfId="5016">
      <pivotArea dataOnly="0" labelOnly="1" fieldPosition="0">
        <references count="2">
          <reference field="6" count="1" selected="0">
            <x v="159"/>
          </reference>
          <reference field="7" count="2">
            <x v="1056"/>
            <x v="1057"/>
          </reference>
        </references>
      </pivotArea>
    </format>
    <format dxfId="5015">
      <pivotArea dataOnly="0" labelOnly="1" fieldPosition="0">
        <references count="2">
          <reference field="6" count="1" selected="0">
            <x v="160"/>
          </reference>
          <reference field="7" count="2">
            <x v="1093"/>
            <x v="1094"/>
          </reference>
        </references>
      </pivotArea>
    </format>
    <format dxfId="5014">
      <pivotArea dataOnly="0" labelOnly="1" fieldPosition="0">
        <references count="2">
          <reference field="6" count="1" selected="0">
            <x v="161"/>
          </reference>
          <reference field="7" count="1">
            <x v="1332"/>
          </reference>
        </references>
      </pivotArea>
    </format>
    <format dxfId="5013">
      <pivotArea dataOnly="0" labelOnly="1" fieldPosition="0">
        <references count="2">
          <reference field="6" count="1" selected="0">
            <x v="162"/>
          </reference>
          <reference field="7" count="2">
            <x v="467"/>
            <x v="921"/>
          </reference>
        </references>
      </pivotArea>
    </format>
    <format dxfId="5012">
      <pivotArea dataOnly="0" labelOnly="1" fieldPosition="0">
        <references count="2">
          <reference field="6" count="1" selected="0">
            <x v="163"/>
          </reference>
          <reference field="7" count="15">
            <x v="416"/>
            <x v="418"/>
            <x v="657"/>
            <x v="784"/>
            <x v="785"/>
            <x v="846"/>
            <x v="847"/>
            <x v="848"/>
            <x v="851"/>
            <x v="887"/>
            <x v="1263"/>
            <x v="1310"/>
            <x v="1349"/>
            <x v="1350"/>
            <x v="1351"/>
          </reference>
        </references>
      </pivotArea>
    </format>
    <format dxfId="5011">
      <pivotArea dataOnly="0" labelOnly="1" fieldPosition="0">
        <references count="2">
          <reference field="6" count="1" selected="0">
            <x v="164"/>
          </reference>
          <reference field="7" count="1">
            <x v="1128"/>
          </reference>
        </references>
      </pivotArea>
    </format>
    <format dxfId="5010">
      <pivotArea dataOnly="0" labelOnly="1" fieldPosition="0">
        <references count="2">
          <reference field="6" count="1" selected="0">
            <x v="165"/>
          </reference>
          <reference field="7" count="1">
            <x v="676"/>
          </reference>
        </references>
      </pivotArea>
    </format>
    <format dxfId="5009">
      <pivotArea dataOnly="0" labelOnly="1" fieldPosition="0">
        <references count="2">
          <reference field="6" count="1" selected="0">
            <x v="166"/>
          </reference>
          <reference field="7" count="1">
            <x v="1292"/>
          </reference>
        </references>
      </pivotArea>
    </format>
    <format dxfId="5008">
      <pivotArea dataOnly="0" labelOnly="1" fieldPosition="0">
        <references count="2">
          <reference field="6" count="1" selected="0">
            <x v="169"/>
          </reference>
          <reference field="7" count="3">
            <x v="1099"/>
            <x v="1100"/>
            <x v="1345"/>
          </reference>
        </references>
      </pivotArea>
    </format>
    <format dxfId="5007">
      <pivotArea dataOnly="0" labelOnly="1" fieldPosition="0">
        <references count="2">
          <reference field="6" count="1" selected="0">
            <x v="170"/>
          </reference>
          <reference field="7" count="1">
            <x v="602"/>
          </reference>
        </references>
      </pivotArea>
    </format>
    <format dxfId="5006">
      <pivotArea dataOnly="0" labelOnly="1" fieldPosition="0">
        <references count="2">
          <reference field="6" count="1" selected="0">
            <x v="171"/>
          </reference>
          <reference field="7" count="1">
            <x v="43"/>
          </reference>
        </references>
      </pivotArea>
    </format>
    <format dxfId="5005">
      <pivotArea dataOnly="0" labelOnly="1" fieldPosition="0">
        <references count="2">
          <reference field="6" count="1" selected="0">
            <x v="173"/>
          </reference>
          <reference field="7" count="1">
            <x v="1095"/>
          </reference>
        </references>
      </pivotArea>
    </format>
    <format dxfId="5004">
      <pivotArea dataOnly="0" labelOnly="1" fieldPosition="0">
        <references count="2">
          <reference field="6" count="1" selected="0">
            <x v="175"/>
          </reference>
          <reference field="7" count="1">
            <x v="514"/>
          </reference>
        </references>
      </pivotArea>
    </format>
    <format dxfId="5003">
      <pivotArea dataOnly="0" labelOnly="1" fieldPosition="0">
        <references count="2">
          <reference field="6" count="1" selected="0">
            <x v="176"/>
          </reference>
          <reference field="7" count="1">
            <x v="351"/>
          </reference>
        </references>
      </pivotArea>
    </format>
    <format dxfId="5002">
      <pivotArea dataOnly="0" labelOnly="1" fieldPosition="0">
        <references count="2">
          <reference field="6" count="1" selected="0">
            <x v="177"/>
          </reference>
          <reference field="7" count="1">
            <x v="1337"/>
          </reference>
        </references>
      </pivotArea>
    </format>
    <format dxfId="5001">
      <pivotArea dataOnly="0" labelOnly="1" fieldPosition="0">
        <references count="2">
          <reference field="6" count="1" selected="0">
            <x v="178"/>
          </reference>
          <reference field="7" count="1">
            <x v="1089"/>
          </reference>
        </references>
      </pivotArea>
    </format>
    <format dxfId="5000">
      <pivotArea dataOnly="0" labelOnly="1" fieldPosition="0">
        <references count="2">
          <reference field="6" count="1" selected="0">
            <x v="179"/>
          </reference>
          <reference field="7" count="1">
            <x v="411"/>
          </reference>
        </references>
      </pivotArea>
    </format>
    <format dxfId="4999">
      <pivotArea dataOnly="0" labelOnly="1" fieldPosition="0">
        <references count="2">
          <reference field="6" count="1" selected="0">
            <x v="180"/>
          </reference>
          <reference field="7" count="1">
            <x v="387"/>
          </reference>
        </references>
      </pivotArea>
    </format>
    <format dxfId="4998">
      <pivotArea dataOnly="0" labelOnly="1" fieldPosition="0">
        <references count="2">
          <reference field="6" count="1" selected="0">
            <x v="181"/>
          </reference>
          <reference field="7" count="1">
            <x v="1334"/>
          </reference>
        </references>
      </pivotArea>
    </format>
    <format dxfId="4997">
      <pivotArea dataOnly="0" labelOnly="1" fieldPosition="0">
        <references count="2">
          <reference field="6" count="1" selected="0">
            <x v="182"/>
          </reference>
          <reference field="7" count="1">
            <x v="1333"/>
          </reference>
        </references>
      </pivotArea>
    </format>
    <format dxfId="4996">
      <pivotArea dataOnly="0" labelOnly="1" fieldPosition="0">
        <references count="2">
          <reference field="6" count="1" selected="0">
            <x v="184"/>
          </reference>
          <reference field="7" count="1">
            <x v="852"/>
          </reference>
        </references>
      </pivotArea>
    </format>
    <format dxfId="4995">
      <pivotArea dataOnly="0" labelOnly="1" fieldPosition="0">
        <references count="2">
          <reference field="6" count="1" selected="0">
            <x v="185"/>
          </reference>
          <reference field="7" count="1">
            <x v="690"/>
          </reference>
        </references>
      </pivotArea>
    </format>
    <format dxfId="4994">
      <pivotArea dataOnly="0" labelOnly="1" fieldPosition="0">
        <references count="2">
          <reference field="6" count="1" selected="0">
            <x v="186"/>
          </reference>
          <reference field="7" count="2">
            <x v="38"/>
            <x v="39"/>
          </reference>
        </references>
      </pivotArea>
    </format>
    <format dxfId="4993">
      <pivotArea dataOnly="0" labelOnly="1" fieldPosition="0">
        <references count="2">
          <reference field="6" count="1" selected="0">
            <x v="187"/>
          </reference>
          <reference field="7" count="8">
            <x v="40"/>
            <x v="413"/>
            <x v="646"/>
            <x v="953"/>
            <x v="1338"/>
            <x v="1339"/>
            <x v="1341"/>
            <x v="1342"/>
          </reference>
        </references>
      </pivotArea>
    </format>
    <format dxfId="4992">
      <pivotArea dataOnly="0" labelOnly="1" fieldPosition="0">
        <references count="2">
          <reference field="6" count="1" selected="0">
            <x v="188"/>
          </reference>
          <reference field="7" count="2">
            <x v="1199"/>
            <x v="1200"/>
          </reference>
        </references>
      </pivotArea>
    </format>
    <format dxfId="4991">
      <pivotArea dataOnly="0" labelOnly="1" fieldPosition="0">
        <references count="2">
          <reference field="6" count="1" selected="0">
            <x v="190"/>
          </reference>
          <reference field="7" count="1">
            <x v="1101"/>
          </reference>
        </references>
      </pivotArea>
    </format>
    <format dxfId="4990">
      <pivotArea dataOnly="0" labelOnly="1" fieldPosition="0">
        <references count="2">
          <reference field="6" count="1" selected="0">
            <x v="191"/>
          </reference>
          <reference field="7" count="4">
            <x v="34"/>
            <x v="824"/>
            <x v="1307"/>
            <x v="1400"/>
          </reference>
        </references>
      </pivotArea>
    </format>
    <format dxfId="4989">
      <pivotArea dataOnly="0" labelOnly="1" fieldPosition="0">
        <references count="2">
          <reference field="6" count="1" selected="0">
            <x v="195"/>
          </reference>
          <reference field="7" count="1">
            <x v="1111"/>
          </reference>
        </references>
      </pivotArea>
    </format>
    <format dxfId="4988">
      <pivotArea dataOnly="0" labelOnly="1" fieldPosition="0">
        <references count="2">
          <reference field="6" count="1" selected="0">
            <x v="196"/>
          </reference>
          <reference field="7" count="1">
            <x v="1179"/>
          </reference>
        </references>
      </pivotArea>
    </format>
    <format dxfId="4987">
      <pivotArea dataOnly="0" labelOnly="1" fieldPosition="0">
        <references count="2">
          <reference field="6" count="1" selected="0">
            <x v="197"/>
          </reference>
          <reference field="7" count="1">
            <x v="900"/>
          </reference>
        </references>
      </pivotArea>
    </format>
    <format dxfId="4986">
      <pivotArea dataOnly="0" labelOnly="1" fieldPosition="0">
        <references count="2">
          <reference field="6" count="1" selected="0">
            <x v="198"/>
          </reference>
          <reference field="7" count="1">
            <x v="583"/>
          </reference>
        </references>
      </pivotArea>
    </format>
    <format dxfId="4985">
      <pivotArea dataOnly="0" labelOnly="1" fieldPosition="0">
        <references count="2">
          <reference field="6" count="1" selected="0">
            <x v="199"/>
          </reference>
          <reference field="7" count="1">
            <x v="357"/>
          </reference>
        </references>
      </pivotArea>
    </format>
    <format dxfId="4984">
      <pivotArea dataOnly="0" labelOnly="1" fieldPosition="0">
        <references count="2">
          <reference field="6" count="1" selected="0">
            <x v="201"/>
          </reference>
          <reference field="7" count="3">
            <x v="378"/>
            <x v="437"/>
            <x v="438"/>
          </reference>
        </references>
      </pivotArea>
    </format>
    <format dxfId="4983">
      <pivotArea dataOnly="0" labelOnly="1" fieldPosition="0">
        <references count="2">
          <reference field="6" count="1" selected="0">
            <x v="202"/>
          </reference>
          <reference field="7" count="1">
            <x v="1144"/>
          </reference>
        </references>
      </pivotArea>
    </format>
    <format dxfId="4982">
      <pivotArea dataOnly="0" labelOnly="1" fieldPosition="0">
        <references count="2">
          <reference field="6" count="1" selected="0">
            <x v="203"/>
          </reference>
          <reference field="7" count="2">
            <x v="570"/>
            <x v="1372"/>
          </reference>
        </references>
      </pivotArea>
    </format>
    <format dxfId="4981">
      <pivotArea dataOnly="0" labelOnly="1" fieldPosition="0">
        <references count="2">
          <reference field="6" count="1" selected="0">
            <x v="204"/>
          </reference>
          <reference field="7" count="1">
            <x v="1248"/>
          </reference>
        </references>
      </pivotArea>
    </format>
    <format dxfId="4980">
      <pivotArea dataOnly="0" labelOnly="1" fieldPosition="0">
        <references count="2">
          <reference field="6" count="1" selected="0">
            <x v="206"/>
          </reference>
          <reference field="7" count="1">
            <x v="1140"/>
          </reference>
        </references>
      </pivotArea>
    </format>
    <format dxfId="4979">
      <pivotArea dataOnly="0" labelOnly="1" fieldPosition="0">
        <references count="2">
          <reference field="6" count="1" selected="0">
            <x v="208"/>
          </reference>
          <reference field="7" count="1">
            <x v="1159"/>
          </reference>
        </references>
      </pivotArea>
    </format>
    <format dxfId="4978">
      <pivotArea dataOnly="0" labelOnly="1" fieldPosition="0">
        <references count="2">
          <reference field="6" count="1" selected="0">
            <x v="209"/>
          </reference>
          <reference field="7" count="1">
            <x v="648"/>
          </reference>
        </references>
      </pivotArea>
    </format>
    <format dxfId="4977">
      <pivotArea dataOnly="0" labelOnly="1" fieldPosition="0">
        <references count="2">
          <reference field="6" count="1" selected="0">
            <x v="211"/>
          </reference>
          <reference field="7" count="1">
            <x v="581"/>
          </reference>
        </references>
      </pivotArea>
    </format>
    <format dxfId="4976">
      <pivotArea dataOnly="0" labelOnly="1" fieldPosition="0">
        <references count="2">
          <reference field="6" count="1" selected="0">
            <x v="212"/>
          </reference>
          <reference field="7" count="1">
            <x v="47"/>
          </reference>
        </references>
      </pivotArea>
    </format>
    <format dxfId="4975">
      <pivotArea dataOnly="0" labelOnly="1" fieldPosition="0">
        <references count="2">
          <reference field="6" count="1" selected="0">
            <x v="213"/>
          </reference>
          <reference field="7" count="1">
            <x v="714"/>
          </reference>
        </references>
      </pivotArea>
    </format>
    <format dxfId="4974">
      <pivotArea dataOnly="0" labelOnly="1" fieldPosition="0">
        <references count="2">
          <reference field="6" count="1" selected="0">
            <x v="214"/>
          </reference>
          <reference field="7" count="2">
            <x v="65"/>
            <x v="627"/>
          </reference>
        </references>
      </pivotArea>
    </format>
    <format dxfId="4973">
      <pivotArea dataOnly="0" labelOnly="1" fieldPosition="0">
        <references count="2">
          <reference field="6" count="1" selected="0">
            <x v="215"/>
          </reference>
          <reference field="7" count="1">
            <x v="546"/>
          </reference>
        </references>
      </pivotArea>
    </format>
    <format dxfId="4972">
      <pivotArea dataOnly="0" labelOnly="1" fieldPosition="0">
        <references count="2">
          <reference field="6" count="1" selected="0">
            <x v="216"/>
          </reference>
          <reference field="7" count="5">
            <x v="859"/>
            <x v="875"/>
            <x v="881"/>
            <x v="1158"/>
            <x v="1309"/>
          </reference>
        </references>
      </pivotArea>
    </format>
    <format dxfId="4971">
      <pivotArea dataOnly="0" labelOnly="1" fieldPosition="0">
        <references count="2">
          <reference field="6" count="1" selected="0">
            <x v="219"/>
          </reference>
          <reference field="7" count="1">
            <x v="24"/>
          </reference>
        </references>
      </pivotArea>
    </format>
    <format dxfId="4970">
      <pivotArea dataOnly="0" labelOnly="1" fieldPosition="0">
        <references count="2">
          <reference field="6" count="1" selected="0">
            <x v="220"/>
          </reference>
          <reference field="7" count="2">
            <x v="44"/>
            <x v="45"/>
          </reference>
        </references>
      </pivotArea>
    </format>
    <format dxfId="4969">
      <pivotArea dataOnly="0" labelOnly="1" fieldPosition="0">
        <references count="2">
          <reference field="6" count="1" selected="0">
            <x v="222"/>
          </reference>
          <reference field="7" count="1">
            <x v="1384"/>
          </reference>
        </references>
      </pivotArea>
    </format>
    <format dxfId="4968">
      <pivotArea dataOnly="0" labelOnly="1" fieldPosition="0">
        <references count="2">
          <reference field="6" count="1" selected="0">
            <x v="223"/>
          </reference>
          <reference field="7" count="1">
            <x v="1168"/>
          </reference>
        </references>
      </pivotArea>
    </format>
    <format dxfId="4967">
      <pivotArea dataOnly="0" labelOnly="1" fieldPosition="0">
        <references count="2">
          <reference field="6" count="1" selected="0">
            <x v="224"/>
          </reference>
          <reference field="7" count="4">
            <x v="622"/>
            <x v="845"/>
            <x v="1134"/>
            <x v="1306"/>
          </reference>
        </references>
      </pivotArea>
    </format>
    <format dxfId="4966">
      <pivotArea dataOnly="0" labelOnly="1" fieldPosition="0">
        <references count="2">
          <reference field="6" count="1" selected="0">
            <x v="225"/>
          </reference>
          <reference field="7" count="2">
            <x v="876"/>
            <x v="1307"/>
          </reference>
        </references>
      </pivotArea>
    </format>
    <format dxfId="4965">
      <pivotArea dataOnly="0" labelOnly="1" fieldPosition="0">
        <references count="2">
          <reference field="6" count="1" selected="0">
            <x v="226"/>
          </reference>
          <reference field="7" count="1">
            <x v="1344"/>
          </reference>
        </references>
      </pivotArea>
    </format>
    <format dxfId="4964">
      <pivotArea dataOnly="0" labelOnly="1" fieldPosition="0">
        <references count="2">
          <reference field="6" count="1" selected="0">
            <x v="227"/>
          </reference>
          <reference field="7" count="1">
            <x v="611"/>
          </reference>
        </references>
      </pivotArea>
    </format>
    <format dxfId="4963">
      <pivotArea dataOnly="0" labelOnly="1" fieldPosition="0">
        <references count="2">
          <reference field="6" count="1" selected="0">
            <x v="229"/>
          </reference>
          <reference field="7" count="1">
            <x v="1387"/>
          </reference>
        </references>
      </pivotArea>
    </format>
    <format dxfId="4962">
      <pivotArea dataOnly="0" labelOnly="1" fieldPosition="0">
        <references count="2">
          <reference field="6" count="1" selected="0">
            <x v="231"/>
          </reference>
          <reference field="7" count="3">
            <x v="672"/>
            <x v="677"/>
            <x v="678"/>
          </reference>
        </references>
      </pivotArea>
    </format>
    <format dxfId="4961">
      <pivotArea dataOnly="0" labelOnly="1" fieldPosition="0">
        <references count="2">
          <reference field="6" count="1" selected="0">
            <x v="232"/>
          </reference>
          <reference field="7" count="1">
            <x v="644"/>
          </reference>
        </references>
      </pivotArea>
    </format>
    <format dxfId="4960">
      <pivotArea dataOnly="0" labelOnly="1" fieldPosition="0">
        <references count="2">
          <reference field="6" count="1" selected="0">
            <x v="233"/>
          </reference>
          <reference field="7" count="1">
            <x v="1254"/>
          </reference>
        </references>
      </pivotArea>
    </format>
    <format dxfId="4959">
      <pivotArea dataOnly="0" labelOnly="1" fieldPosition="0">
        <references count="2">
          <reference field="6" count="1" selected="0">
            <x v="235"/>
          </reference>
          <reference field="7" count="2">
            <x v="889"/>
            <x v="890"/>
          </reference>
        </references>
      </pivotArea>
    </format>
    <format dxfId="4958">
      <pivotArea dataOnly="0" labelOnly="1" fieldPosition="0">
        <references count="2">
          <reference field="6" count="1" selected="0">
            <x v="236"/>
          </reference>
          <reference field="7" count="2">
            <x v="494"/>
            <x v="495"/>
          </reference>
        </references>
      </pivotArea>
    </format>
    <format dxfId="4957">
      <pivotArea dataOnly="0" labelOnly="1" fieldPosition="0">
        <references count="2">
          <reference field="6" count="1" selected="0">
            <x v="238"/>
          </reference>
          <reference field="7" count="1">
            <x v="11"/>
          </reference>
        </references>
      </pivotArea>
    </format>
    <format dxfId="4956">
      <pivotArea dataOnly="0" labelOnly="1" fieldPosition="0">
        <references count="2">
          <reference field="6" count="1" selected="0">
            <x v="239"/>
          </reference>
          <reference field="7" count="1">
            <x v="360"/>
          </reference>
        </references>
      </pivotArea>
    </format>
    <format dxfId="4955">
      <pivotArea dataOnly="0" labelOnly="1" fieldPosition="0">
        <references count="2">
          <reference field="6" count="1" selected="0">
            <x v="241"/>
          </reference>
          <reference field="7" count="3">
            <x v="1"/>
            <x v="695"/>
            <x v="742"/>
          </reference>
        </references>
      </pivotArea>
    </format>
    <format dxfId="4954">
      <pivotArea dataOnly="0" labelOnly="1" fieldPosition="0">
        <references count="2">
          <reference field="6" count="1" selected="0">
            <x v="242"/>
          </reference>
          <reference field="7" count="1">
            <x v="321"/>
          </reference>
        </references>
      </pivotArea>
    </format>
    <format dxfId="4953">
      <pivotArea dataOnly="0" labelOnly="1" fieldPosition="0">
        <references count="2">
          <reference field="6" count="1" selected="0">
            <x v="243"/>
          </reference>
          <reference field="7" count="2">
            <x v="1396"/>
            <x v="1397"/>
          </reference>
        </references>
      </pivotArea>
    </format>
    <format dxfId="4952">
      <pivotArea dataOnly="0" labelOnly="1" fieldPosition="0">
        <references count="2">
          <reference field="6" count="1" selected="0">
            <x v="244"/>
          </reference>
          <reference field="7" count="1">
            <x v="423"/>
          </reference>
        </references>
      </pivotArea>
    </format>
    <format dxfId="4951">
      <pivotArea dataOnly="0" labelOnly="1" fieldPosition="0">
        <references count="2">
          <reference field="6" count="1" selected="0">
            <x v="245"/>
          </reference>
          <reference field="7" count="4">
            <x v="698"/>
            <x v="901"/>
            <x v="1131"/>
            <x v="1132"/>
          </reference>
        </references>
      </pivotArea>
    </format>
    <format dxfId="4950">
      <pivotArea dataOnly="0" labelOnly="1" fieldPosition="0">
        <references count="2">
          <reference field="6" count="1" selected="0">
            <x v="246"/>
          </reference>
          <reference field="7" count="1">
            <x v="762"/>
          </reference>
        </references>
      </pivotArea>
    </format>
    <format dxfId="4949">
      <pivotArea dataOnly="0" labelOnly="1" fieldPosition="0">
        <references count="2">
          <reference field="6" count="1" selected="0">
            <x v="247"/>
          </reference>
          <reference field="7" count="1">
            <x v="700"/>
          </reference>
        </references>
      </pivotArea>
    </format>
    <format dxfId="4948">
      <pivotArea dataOnly="0" labelOnly="1" fieldPosition="0">
        <references count="2">
          <reference field="6" count="1" selected="0">
            <x v="248"/>
          </reference>
          <reference field="7" count="1">
            <x v="402"/>
          </reference>
        </references>
      </pivotArea>
    </format>
    <format dxfId="4947">
      <pivotArea dataOnly="0" labelOnly="1" fieldPosition="0">
        <references count="2">
          <reference field="6" count="1" selected="0">
            <x v="249"/>
          </reference>
          <reference field="7" count="1">
            <x v="1298"/>
          </reference>
        </references>
      </pivotArea>
    </format>
    <format dxfId="4946">
      <pivotArea dataOnly="0" labelOnly="1" fieldPosition="0">
        <references count="2">
          <reference field="6" count="1" selected="0">
            <x v="250"/>
          </reference>
          <reference field="7" count="1">
            <x v="1145"/>
          </reference>
        </references>
      </pivotArea>
    </format>
    <format dxfId="4945">
      <pivotArea dataOnly="0" labelOnly="1" fieldPosition="0">
        <references count="2">
          <reference field="6" count="1" selected="0">
            <x v="252"/>
          </reference>
          <reference field="7" count="1">
            <x v="1120"/>
          </reference>
        </references>
      </pivotArea>
    </format>
    <format dxfId="4944">
      <pivotArea dataOnly="0" labelOnly="1" fieldPosition="0">
        <references count="2">
          <reference field="6" count="1" selected="0">
            <x v="255"/>
          </reference>
          <reference field="7" count="1">
            <x v="61"/>
          </reference>
        </references>
      </pivotArea>
    </format>
    <format dxfId="4943">
      <pivotArea dataOnly="0" labelOnly="1" fieldPosition="0">
        <references count="2">
          <reference field="6" count="1" selected="0">
            <x v="256"/>
          </reference>
          <reference field="7" count="1">
            <x v="1278"/>
          </reference>
        </references>
      </pivotArea>
    </format>
    <format dxfId="4942">
      <pivotArea dataOnly="0" labelOnly="1" fieldPosition="0">
        <references count="2">
          <reference field="6" count="1" selected="0">
            <x v="258"/>
          </reference>
          <reference field="7" count="1">
            <x v="8"/>
          </reference>
        </references>
      </pivotArea>
    </format>
    <format dxfId="4941">
      <pivotArea dataOnly="0" labelOnly="1" fieldPosition="0">
        <references count="2">
          <reference field="6" count="1" selected="0">
            <x v="259"/>
          </reference>
          <reference field="7" count="1">
            <x v="42"/>
          </reference>
        </references>
      </pivotArea>
    </format>
    <format dxfId="4940">
      <pivotArea dataOnly="0" labelOnly="1" fieldPosition="0">
        <references count="2">
          <reference field="6" count="1" selected="0">
            <x v="260"/>
          </reference>
          <reference field="7" count="2">
            <x v="579"/>
            <x v="1086"/>
          </reference>
        </references>
      </pivotArea>
    </format>
    <format dxfId="4939">
      <pivotArea dataOnly="0" labelOnly="1" fieldPosition="0">
        <references count="2">
          <reference field="6" count="1" selected="0">
            <x v="261"/>
          </reference>
          <reference field="7" count="1">
            <x v="356"/>
          </reference>
        </references>
      </pivotArea>
    </format>
    <format dxfId="4938">
      <pivotArea dataOnly="0" labelOnly="1" fieldPosition="0">
        <references count="2">
          <reference field="6" count="1" selected="0">
            <x v="262"/>
          </reference>
          <reference field="7" count="1">
            <x v="70"/>
          </reference>
        </references>
      </pivotArea>
    </format>
    <format dxfId="4937">
      <pivotArea dataOnly="0" labelOnly="1" fieldPosition="0">
        <references count="2">
          <reference field="6" count="1" selected="0">
            <x v="263"/>
          </reference>
          <reference field="7" count="1">
            <x v="54"/>
          </reference>
        </references>
      </pivotArea>
    </format>
    <format dxfId="4936">
      <pivotArea dataOnly="0" labelOnly="1" fieldPosition="0">
        <references count="2">
          <reference field="6" count="1" selected="0">
            <x v="264"/>
          </reference>
          <reference field="7" count="1">
            <x v="71"/>
          </reference>
        </references>
      </pivotArea>
    </format>
    <format dxfId="4935">
      <pivotArea dataOnly="0" labelOnly="1" fieldPosition="0">
        <references count="2">
          <reference field="6" count="1" selected="0">
            <x v="265"/>
          </reference>
          <reference field="7" count="1">
            <x v="1307"/>
          </reference>
        </references>
      </pivotArea>
    </format>
    <format dxfId="4934">
      <pivotArea dataOnly="0" labelOnly="1" fieldPosition="0">
        <references count="2">
          <reference field="6" count="1" selected="0">
            <x v="267"/>
          </reference>
          <reference field="7" count="3">
            <x v="759"/>
            <x v="907"/>
            <x v="1082"/>
          </reference>
        </references>
      </pivotArea>
    </format>
    <format dxfId="4933">
      <pivotArea dataOnly="0" labelOnly="1" fieldPosition="0">
        <references count="2">
          <reference field="6" count="1" selected="0">
            <x v="269"/>
          </reference>
          <reference field="7" count="1">
            <x v="923"/>
          </reference>
        </references>
      </pivotArea>
    </format>
    <format dxfId="4932">
      <pivotArea dataOnly="0" labelOnly="1" fieldPosition="0">
        <references count="2">
          <reference field="6" count="1" selected="0">
            <x v="270"/>
          </reference>
          <reference field="7" count="1">
            <x v="1230"/>
          </reference>
        </references>
      </pivotArea>
    </format>
    <format dxfId="4931">
      <pivotArea dataOnly="0" labelOnly="1" fieldPosition="0">
        <references count="2">
          <reference field="6" count="1" selected="0">
            <x v="272"/>
          </reference>
          <reference field="7" count="1">
            <x v="544"/>
          </reference>
        </references>
      </pivotArea>
    </format>
    <format dxfId="4930">
      <pivotArea dataOnly="0" labelOnly="1" fieldPosition="0">
        <references count="2">
          <reference field="6" count="1" selected="0">
            <x v="273"/>
          </reference>
          <reference field="7" count="1">
            <x v="886"/>
          </reference>
        </references>
      </pivotArea>
    </format>
    <format dxfId="4929">
      <pivotArea dataOnly="0" labelOnly="1" fieldPosition="0">
        <references count="2">
          <reference field="6" count="1" selected="0">
            <x v="274"/>
          </reference>
          <reference field="7" count="1">
            <x v="920"/>
          </reference>
        </references>
      </pivotArea>
    </format>
    <format dxfId="4928">
      <pivotArea dataOnly="0" labelOnly="1" fieldPosition="0">
        <references count="2">
          <reference field="6" count="1" selected="0">
            <x v="275"/>
          </reference>
          <reference field="7" count="1">
            <x v="1146"/>
          </reference>
        </references>
      </pivotArea>
    </format>
    <format dxfId="4927">
      <pivotArea dataOnly="0" labelOnly="1" fieldPosition="0">
        <references count="2">
          <reference field="6" count="1" selected="0">
            <x v="276"/>
          </reference>
          <reference field="7" count="1">
            <x v="743"/>
          </reference>
        </references>
      </pivotArea>
    </format>
    <format dxfId="4926">
      <pivotArea dataOnly="0" labelOnly="1" fieldPosition="0">
        <references count="2">
          <reference field="6" count="1" selected="0">
            <x v="277"/>
          </reference>
          <reference field="7" count="1">
            <x v="898"/>
          </reference>
        </references>
      </pivotArea>
    </format>
    <format dxfId="4925">
      <pivotArea dataOnly="0" labelOnly="1" fieldPosition="0">
        <references count="2">
          <reference field="6" count="1" selected="0">
            <x v="279"/>
          </reference>
          <reference field="7" count="3">
            <x v="6"/>
            <x v="871"/>
            <x v="1130"/>
          </reference>
        </references>
      </pivotArea>
    </format>
    <format dxfId="4924">
      <pivotArea dataOnly="0" labelOnly="1" fieldPosition="0">
        <references count="2">
          <reference field="6" count="1" selected="0">
            <x v="281"/>
          </reference>
          <reference field="7" count="1">
            <x v="713"/>
          </reference>
        </references>
      </pivotArea>
    </format>
    <format dxfId="4923">
      <pivotArea dataOnly="0" labelOnly="1" fieldPosition="0">
        <references count="2">
          <reference field="6" count="1" selected="0">
            <x v="284"/>
          </reference>
          <reference field="7" count="3">
            <x v="840"/>
            <x v="1392"/>
            <x v="1393"/>
          </reference>
        </references>
      </pivotArea>
    </format>
    <format dxfId="4922">
      <pivotArea dataOnly="0" labelOnly="1" fieldPosition="0">
        <references count="2">
          <reference field="6" count="1" selected="0">
            <x v="288"/>
          </reference>
          <reference field="7" count="1">
            <x v="372"/>
          </reference>
        </references>
      </pivotArea>
    </format>
    <format dxfId="4921">
      <pivotArea dataOnly="0" labelOnly="1" fieldPosition="0">
        <references count="2">
          <reference field="6" count="1" selected="0">
            <x v="290"/>
          </reference>
          <reference field="7" count="1">
            <x v="361"/>
          </reference>
        </references>
      </pivotArea>
    </format>
    <format dxfId="4920">
      <pivotArea dataOnly="0" labelOnly="1" fieldPosition="0">
        <references count="2">
          <reference field="6" count="1" selected="0">
            <x v="291"/>
          </reference>
          <reference field="7" count="1">
            <x v="909"/>
          </reference>
        </references>
      </pivotArea>
    </format>
    <format dxfId="4919">
      <pivotArea dataOnly="0" labelOnly="1" fieldPosition="0">
        <references count="2">
          <reference field="6" count="1" selected="0">
            <x v="295"/>
          </reference>
          <reference field="7" count="1">
            <x v="417"/>
          </reference>
        </references>
      </pivotArea>
    </format>
    <format dxfId="4918">
      <pivotArea dataOnly="0" labelOnly="1" fieldPosition="0">
        <references count="2">
          <reference field="6" count="1" selected="0">
            <x v="298"/>
          </reference>
          <reference field="7" count="1">
            <x v="562"/>
          </reference>
        </references>
      </pivotArea>
    </format>
    <format dxfId="4917">
      <pivotArea dataOnly="0" labelOnly="1" fieldPosition="0">
        <references count="2">
          <reference field="6" count="1" selected="0">
            <x v="300"/>
          </reference>
          <reference field="7" count="1">
            <x v="812"/>
          </reference>
        </references>
      </pivotArea>
    </format>
    <format dxfId="4916">
      <pivotArea dataOnly="0" labelOnly="1" fieldPosition="0">
        <references count="2">
          <reference field="6" count="1" selected="0">
            <x v="302"/>
          </reference>
          <reference field="7" count="1">
            <x v="1163"/>
          </reference>
        </references>
      </pivotArea>
    </format>
    <format dxfId="4915">
      <pivotArea dataOnly="0" labelOnly="1" fieldPosition="0">
        <references count="2">
          <reference field="6" count="1" selected="0">
            <x v="303"/>
          </reference>
          <reference field="7" count="2">
            <x v="1388"/>
            <x v="1394"/>
          </reference>
        </references>
      </pivotArea>
    </format>
    <format dxfId="4914">
      <pivotArea dataOnly="0" labelOnly="1" fieldPosition="0">
        <references count="2">
          <reference field="6" count="1" selected="0">
            <x v="305"/>
          </reference>
          <reference field="7" count="1">
            <x v="398"/>
          </reference>
        </references>
      </pivotArea>
    </format>
    <format dxfId="4913">
      <pivotArea dataOnly="0" labelOnly="1" fieldPosition="0">
        <references count="2">
          <reference field="6" count="1" selected="0">
            <x v="306"/>
          </reference>
          <reference field="7" count="1">
            <x v="1229"/>
          </reference>
        </references>
      </pivotArea>
    </format>
    <format dxfId="4912">
      <pivotArea dataOnly="0" labelOnly="1" fieldPosition="0">
        <references count="2">
          <reference field="6" count="1" selected="0">
            <x v="309"/>
          </reference>
          <reference field="7" count="11">
            <x v="421"/>
            <x v="738"/>
            <x v="739"/>
            <x v="740"/>
            <x v="766"/>
            <x v="884"/>
            <x v="905"/>
            <x v="911"/>
            <x v="1108"/>
            <x v="1233"/>
            <x v="1241"/>
          </reference>
        </references>
      </pivotArea>
    </format>
    <format dxfId="4911">
      <pivotArea dataOnly="0" labelOnly="1" fieldPosition="0">
        <references count="2">
          <reference field="6" count="1" selected="0">
            <x v="311"/>
          </reference>
          <reference field="7" count="1">
            <x v="1126"/>
          </reference>
        </references>
      </pivotArea>
    </format>
    <format dxfId="4910">
      <pivotArea dataOnly="0" labelOnly="1" fieldPosition="0">
        <references count="2">
          <reference field="6" count="1" selected="0">
            <x v="312"/>
          </reference>
          <reference field="7" count="6">
            <x v="520"/>
            <x v="536"/>
            <x v="795"/>
            <x v="804"/>
            <x v="908"/>
            <x v="1205"/>
          </reference>
        </references>
      </pivotArea>
    </format>
    <format dxfId="4909">
      <pivotArea dataOnly="0" labelOnly="1" fieldPosition="0">
        <references count="2">
          <reference field="6" count="1" selected="0">
            <x v="315"/>
          </reference>
          <reference field="7" count="1">
            <x v="1365"/>
          </reference>
        </references>
      </pivotArea>
    </format>
    <format dxfId="4908">
      <pivotArea dataOnly="0" labelOnly="1" fieldPosition="0">
        <references count="2">
          <reference field="6" count="1" selected="0">
            <x v="318"/>
          </reference>
          <reference field="7" count="2">
            <x v="1098"/>
            <x v="1107"/>
          </reference>
        </references>
      </pivotArea>
    </format>
    <format dxfId="4907">
      <pivotArea dataOnly="0" labelOnly="1" fieldPosition="0">
        <references count="2">
          <reference field="6" count="1" selected="0">
            <x v="319"/>
          </reference>
          <reference field="7" count="1">
            <x v="594"/>
          </reference>
        </references>
      </pivotArea>
    </format>
    <format dxfId="4906">
      <pivotArea dataOnly="0" labelOnly="1" fieldPosition="0">
        <references count="2">
          <reference field="6" count="1" selected="0">
            <x v="320"/>
          </reference>
          <reference field="7" count="1">
            <x v="711"/>
          </reference>
        </references>
      </pivotArea>
    </format>
    <format dxfId="4905">
      <pivotArea dataOnly="0" labelOnly="1" fieldPosition="0">
        <references count="2">
          <reference field="6" count="1" selected="0">
            <x v="321"/>
          </reference>
          <reference field="7" count="1">
            <x v="910"/>
          </reference>
        </references>
      </pivotArea>
    </format>
    <format dxfId="4904">
      <pivotArea dataOnly="0" labelOnly="1" fieldPosition="0">
        <references count="2">
          <reference field="6" count="1" selected="0">
            <x v="323"/>
          </reference>
          <reference field="7" count="1">
            <x v="625"/>
          </reference>
        </references>
      </pivotArea>
    </format>
    <format dxfId="4903">
      <pivotArea dataOnly="0" labelOnly="1" fieldPosition="0">
        <references count="2">
          <reference field="6" count="1" selected="0">
            <x v="324"/>
          </reference>
          <reference field="7" count="4">
            <x v="23"/>
            <x v="580"/>
            <x v="1121"/>
            <x v="1273"/>
          </reference>
        </references>
      </pivotArea>
    </format>
    <format dxfId="4902">
      <pivotArea dataOnly="0" labelOnly="1" fieldPosition="0">
        <references count="2">
          <reference field="6" count="1" selected="0">
            <x v="326"/>
          </reference>
          <reference field="7" count="1">
            <x v="56"/>
          </reference>
        </references>
      </pivotArea>
    </format>
    <format dxfId="4901">
      <pivotArea dataOnly="0" labelOnly="1" fieldPosition="0">
        <references count="2">
          <reference field="6" count="1" selected="0">
            <x v="327"/>
          </reference>
          <reference field="7" count="1">
            <x v="924"/>
          </reference>
        </references>
      </pivotArea>
    </format>
    <format dxfId="4900">
      <pivotArea dataOnly="0" labelOnly="1" fieldPosition="0">
        <references count="2">
          <reference field="6" count="1" selected="0">
            <x v="329"/>
          </reference>
          <reference field="7" count="1">
            <x v="645"/>
          </reference>
        </references>
      </pivotArea>
    </format>
    <format dxfId="4899">
      <pivotArea dataOnly="0" labelOnly="1" fieldPosition="0">
        <references count="2">
          <reference field="6" count="1" selected="0">
            <x v="330"/>
          </reference>
          <reference field="7" count="1">
            <x v="878"/>
          </reference>
        </references>
      </pivotArea>
    </format>
    <format dxfId="4898">
      <pivotArea dataOnly="0" labelOnly="1" fieldPosition="0">
        <references count="2">
          <reference field="6" count="1" selected="0">
            <x v="331"/>
          </reference>
          <reference field="7" count="2">
            <x v="469"/>
            <x v="1080"/>
          </reference>
        </references>
      </pivotArea>
    </format>
    <format dxfId="4897">
      <pivotArea dataOnly="0" labelOnly="1" fieldPosition="0">
        <references count="2">
          <reference field="6" count="1" selected="0">
            <x v="333"/>
          </reference>
          <reference field="7" count="1">
            <x v="381"/>
          </reference>
        </references>
      </pivotArea>
    </format>
    <format dxfId="4896">
      <pivotArea dataOnly="0" labelOnly="1" fieldPosition="0">
        <references count="2">
          <reference field="6" count="1" selected="0">
            <x v="334"/>
          </reference>
          <reference field="7" count="6">
            <x v="671"/>
            <x v="675"/>
            <x v="908"/>
            <x v="925"/>
            <x v="926"/>
            <x v="1313"/>
          </reference>
        </references>
      </pivotArea>
    </format>
    <format dxfId="4895">
      <pivotArea dataOnly="0" labelOnly="1" fieldPosition="0">
        <references count="2">
          <reference field="6" count="1" selected="0">
            <x v="337"/>
          </reference>
          <reference field="7" count="1">
            <x v="904"/>
          </reference>
        </references>
      </pivotArea>
    </format>
    <format dxfId="4894">
      <pivotArea dataOnly="0" labelOnly="1" fieldPosition="0">
        <references count="2">
          <reference field="6" count="1" selected="0">
            <x v="338"/>
          </reference>
          <reference field="7" count="2">
            <x v="747"/>
            <x v="749"/>
          </reference>
        </references>
      </pivotArea>
    </format>
    <format dxfId="4893">
      <pivotArea dataOnly="0" labelOnly="1" fieldPosition="0">
        <references count="2">
          <reference field="6" count="1" selected="0">
            <x v="339"/>
          </reference>
          <reference field="7" count="1">
            <x v="1175"/>
          </reference>
        </references>
      </pivotArea>
    </format>
    <format dxfId="4892">
      <pivotArea dataOnly="0" labelOnly="1" fieldPosition="0">
        <references count="2">
          <reference field="6" count="1" selected="0">
            <x v="340"/>
          </reference>
          <reference field="7" count="1">
            <x v="59"/>
          </reference>
        </references>
      </pivotArea>
    </format>
    <format dxfId="4891">
      <pivotArea dataOnly="0" labelOnly="1" fieldPosition="0">
        <references count="2">
          <reference field="6" count="1" selected="0">
            <x v="341"/>
          </reference>
          <reference field="7" count="1">
            <x v="748"/>
          </reference>
        </references>
      </pivotArea>
    </format>
    <format dxfId="4890">
      <pivotArea dataOnly="0" labelOnly="1" fieldPosition="0">
        <references count="2">
          <reference field="6" count="1" selected="0">
            <x v="343"/>
          </reference>
          <reference field="7" count="1">
            <x v="397"/>
          </reference>
        </references>
      </pivotArea>
    </format>
    <format dxfId="4889">
      <pivotArea dataOnly="0" labelOnly="1" fieldPosition="0">
        <references count="2">
          <reference field="6" count="1" selected="0">
            <x v="346"/>
          </reference>
          <reference field="7" count="1">
            <x v="12"/>
          </reference>
        </references>
      </pivotArea>
    </format>
    <format dxfId="4888">
      <pivotArea dataOnly="0" labelOnly="1" fieldPosition="0">
        <references count="2">
          <reference field="6" count="1" selected="0">
            <x v="347"/>
          </reference>
          <reference field="7" count="1">
            <x v="1076"/>
          </reference>
        </references>
      </pivotArea>
    </format>
    <format dxfId="4887">
      <pivotArea dataOnly="0" labelOnly="1" fieldPosition="0">
        <references count="2">
          <reference field="6" count="1" selected="0">
            <x v="348"/>
          </reference>
          <reference field="7" count="1">
            <x v="665"/>
          </reference>
        </references>
      </pivotArea>
    </format>
    <format dxfId="4886">
      <pivotArea dataOnly="0" labelOnly="1" fieldPosition="0">
        <references count="2">
          <reference field="6" count="1" selected="0">
            <x v="353"/>
          </reference>
          <reference field="7" count="1">
            <x v="1279"/>
          </reference>
        </references>
      </pivotArea>
    </format>
    <format dxfId="4885">
      <pivotArea dataOnly="0" labelOnly="1" fieldPosition="0">
        <references count="2">
          <reference field="6" count="1" selected="0">
            <x v="354"/>
          </reference>
          <reference field="7" count="1">
            <x v="60"/>
          </reference>
        </references>
      </pivotArea>
    </format>
    <format dxfId="4884">
      <pivotArea dataOnly="0" labelOnly="1" fieldPosition="0">
        <references count="2">
          <reference field="6" count="1" selected="0">
            <x v="355"/>
          </reference>
          <reference field="7" count="1">
            <x v="1105"/>
          </reference>
        </references>
      </pivotArea>
    </format>
    <format dxfId="4883">
      <pivotArea dataOnly="0" labelOnly="1" fieldPosition="0">
        <references count="2">
          <reference field="6" count="1" selected="0">
            <x v="356"/>
          </reference>
          <reference field="7" count="1">
            <x v="940"/>
          </reference>
        </references>
      </pivotArea>
    </format>
    <format dxfId="4882">
      <pivotArea dataOnly="0" labelOnly="1" fieldPosition="0">
        <references count="2">
          <reference field="6" count="1" selected="0">
            <x v="357"/>
          </reference>
          <reference field="7" count="1">
            <x v="1383"/>
          </reference>
        </references>
      </pivotArea>
    </format>
    <format dxfId="4881">
      <pivotArea dataOnly="0" labelOnly="1" fieldPosition="0">
        <references count="2">
          <reference field="6" count="1" selected="0">
            <x v="359"/>
          </reference>
          <reference field="7" count="2">
            <x v="369"/>
            <x v="954"/>
          </reference>
        </references>
      </pivotArea>
    </format>
    <format dxfId="4880">
      <pivotArea dataOnly="0" labelOnly="1" fieldPosition="0">
        <references count="2">
          <reference field="6" count="1" selected="0">
            <x v="360"/>
          </reference>
          <reference field="7" count="1">
            <x v="1166"/>
          </reference>
        </references>
      </pivotArea>
    </format>
    <format dxfId="4879">
      <pivotArea dataOnly="0" labelOnly="1" fieldPosition="0">
        <references count="2">
          <reference field="6" count="1" selected="0">
            <x v="361"/>
          </reference>
          <reference field="7" count="1">
            <x v="69"/>
          </reference>
        </references>
      </pivotArea>
    </format>
    <format dxfId="4878">
      <pivotArea dataOnly="0" labelOnly="1" fieldPosition="0">
        <references count="2">
          <reference field="6" count="1" selected="0">
            <x v="362"/>
          </reference>
          <reference field="7" count="1">
            <x v="1363"/>
          </reference>
        </references>
      </pivotArea>
    </format>
    <format dxfId="4877">
      <pivotArea dataOnly="0" labelOnly="1" fieldPosition="0">
        <references count="2">
          <reference field="6" count="1" selected="0">
            <x v="363"/>
          </reference>
          <reference field="7" count="1">
            <x v="603"/>
          </reference>
        </references>
      </pivotArea>
    </format>
    <format dxfId="4876">
      <pivotArea dataOnly="0" labelOnly="1" fieldPosition="0">
        <references count="2">
          <reference field="6" count="1" selected="0">
            <x v="364"/>
          </reference>
          <reference field="7" count="1">
            <x v="68"/>
          </reference>
        </references>
      </pivotArea>
    </format>
    <format dxfId="4875">
      <pivotArea dataOnly="0" labelOnly="1" fieldPosition="0">
        <references count="2">
          <reference field="6" count="1" selected="0">
            <x v="366"/>
          </reference>
          <reference field="7" count="1">
            <x v="601"/>
          </reference>
        </references>
      </pivotArea>
    </format>
    <format dxfId="4874">
      <pivotArea dataOnly="0" labelOnly="1" fieldPosition="0">
        <references count="2">
          <reference field="6" count="1" selected="0">
            <x v="367"/>
          </reference>
          <reference field="7" count="2">
            <x v="436"/>
            <x v="1377"/>
          </reference>
        </references>
      </pivotArea>
    </format>
    <format dxfId="4873">
      <pivotArea dataOnly="0" labelOnly="1" fieldPosition="0">
        <references count="2">
          <reference field="6" count="1" selected="0">
            <x v="368"/>
          </reference>
          <reference field="7" count="1">
            <x v="67"/>
          </reference>
        </references>
      </pivotArea>
    </format>
    <format dxfId="4872">
      <pivotArea dataOnly="0" labelOnly="1" fieldPosition="0">
        <references count="2">
          <reference field="6" count="1" selected="0">
            <x v="370"/>
          </reference>
          <reference field="7" count="1">
            <x v="1240"/>
          </reference>
        </references>
      </pivotArea>
    </format>
    <format dxfId="4871">
      <pivotArea dataOnly="0" labelOnly="1" fieldPosition="0">
        <references count="2">
          <reference field="6" count="1" selected="0">
            <x v="371"/>
          </reference>
          <reference field="7" count="1">
            <x v="728"/>
          </reference>
        </references>
      </pivotArea>
    </format>
    <format dxfId="4870">
      <pivotArea dataOnly="0" labelOnly="1" fieldPosition="0">
        <references count="2">
          <reference field="6" count="1" selected="0">
            <x v="372"/>
          </reference>
          <reference field="7" count="1">
            <x v="843"/>
          </reference>
        </references>
      </pivotArea>
    </format>
    <format dxfId="4869">
      <pivotArea dataOnly="0" labelOnly="1" fieldPosition="0">
        <references count="2">
          <reference field="6" count="1" selected="0">
            <x v="373"/>
          </reference>
          <reference field="7" count="7">
            <x v="15"/>
            <x v="16"/>
            <x v="571"/>
            <x v="723"/>
            <x v="724"/>
            <x v="1084"/>
            <x v="1369"/>
          </reference>
        </references>
      </pivotArea>
    </format>
    <format dxfId="4868">
      <pivotArea dataOnly="0" labelOnly="1" fieldPosition="0">
        <references count="2">
          <reference field="6" count="1" selected="0">
            <x v="374"/>
          </reference>
          <reference field="7" count="1">
            <x v="53"/>
          </reference>
        </references>
      </pivotArea>
    </format>
    <format dxfId="4867">
      <pivotArea dataOnly="0" labelOnly="1" fieldPosition="0">
        <references count="2">
          <reference field="6" count="1" selected="0">
            <x v="375"/>
          </reference>
          <reference field="7" count="1">
            <x v="373"/>
          </reference>
        </references>
      </pivotArea>
    </format>
    <format dxfId="4866">
      <pivotArea dataOnly="0" labelOnly="1" fieldPosition="0">
        <references count="2">
          <reference field="6" count="1" selected="0">
            <x v="377"/>
          </reference>
          <reference field="7" count="3">
            <x v="913"/>
            <x v="936"/>
            <x v="937"/>
          </reference>
        </references>
      </pivotArea>
    </format>
    <format dxfId="4865">
      <pivotArea dataOnly="0" labelOnly="1" fieldPosition="0">
        <references count="2">
          <reference field="6" count="1" selected="0">
            <x v="378"/>
          </reference>
          <reference field="7" count="1">
            <x v="803"/>
          </reference>
        </references>
      </pivotArea>
    </format>
    <format dxfId="4864">
      <pivotArea dataOnly="0" labelOnly="1" fieldPosition="0">
        <references count="2">
          <reference field="6" count="1" selected="0">
            <x v="380"/>
          </reference>
          <reference field="7" count="2">
            <x v="440"/>
            <x v="1360"/>
          </reference>
        </references>
      </pivotArea>
    </format>
    <format dxfId="4863">
      <pivotArea dataOnly="0" labelOnly="1" fieldPosition="0">
        <references count="2">
          <reference field="6" count="1" selected="0">
            <x v="381"/>
          </reference>
          <reference field="7" count="3">
            <x v="408"/>
            <x v="888"/>
            <x v="943"/>
          </reference>
        </references>
      </pivotArea>
    </format>
    <format dxfId="4862">
      <pivotArea dataOnly="0" labelOnly="1" fieldPosition="0">
        <references count="2">
          <reference field="6" count="1" selected="0">
            <x v="383"/>
          </reference>
          <reference field="7" count="2">
            <x v="1147"/>
            <x v="1330"/>
          </reference>
        </references>
      </pivotArea>
    </format>
    <format dxfId="4861">
      <pivotArea dataOnly="0" labelOnly="1" fieldPosition="0">
        <references count="2">
          <reference field="6" count="1" selected="0">
            <x v="384"/>
          </reference>
          <reference field="7" count="1">
            <x v="434"/>
          </reference>
        </references>
      </pivotArea>
    </format>
    <format dxfId="4860">
      <pivotArea dataOnly="0" labelOnly="1" fieldPosition="0">
        <references count="2">
          <reference field="6" count="1" selected="0">
            <x v="385"/>
          </reference>
          <reference field="7" count="1">
            <x v="1329"/>
          </reference>
        </references>
      </pivotArea>
    </format>
    <format dxfId="4859">
      <pivotArea dataOnly="0" labelOnly="1" fieldPosition="0">
        <references count="2">
          <reference field="6" count="1" selected="0">
            <x v="389"/>
          </reference>
          <reference field="7" count="1">
            <x v="73"/>
          </reference>
        </references>
      </pivotArea>
    </format>
    <format dxfId="4858">
      <pivotArea dataOnly="0" labelOnly="1" fieldPosition="0">
        <references count="2">
          <reference field="6" count="1" selected="0">
            <x v="391"/>
          </reference>
          <reference field="7" count="1">
            <x v="593"/>
          </reference>
        </references>
      </pivotArea>
    </format>
    <format dxfId="4857">
      <pivotArea dataOnly="0" labelOnly="1" fieldPosition="0">
        <references count="2">
          <reference field="6" count="1" selected="0">
            <x v="392"/>
          </reference>
          <reference field="7" count="2">
            <x v="607"/>
            <x v="746"/>
          </reference>
        </references>
      </pivotArea>
    </format>
    <format dxfId="4856">
      <pivotArea dataOnly="0" labelOnly="1" fieldPosition="0">
        <references count="2">
          <reference field="6" count="1" selected="0">
            <x v="393"/>
          </reference>
          <reference field="7" count="1">
            <x v="597"/>
          </reference>
        </references>
      </pivotArea>
    </format>
    <format dxfId="4855">
      <pivotArea dataOnly="0" labelOnly="1" fieldPosition="0">
        <references count="2">
          <reference field="6" count="1" selected="0">
            <x v="396"/>
          </reference>
          <reference field="7" count="1">
            <x v="443"/>
          </reference>
        </references>
      </pivotArea>
    </format>
    <format dxfId="4854">
      <pivotArea dataOnly="0" labelOnly="1" fieldPosition="0">
        <references count="2">
          <reference field="6" count="1" selected="0">
            <x v="398"/>
          </reference>
          <reference field="7" count="3">
            <x v="512"/>
            <x v="559"/>
            <x v="1239"/>
          </reference>
        </references>
      </pivotArea>
    </format>
    <format dxfId="4853">
      <pivotArea dataOnly="0" labelOnly="1" fieldPosition="0">
        <references count="2">
          <reference field="6" count="1" selected="0">
            <x v="399"/>
          </reference>
          <reference field="7" count="1">
            <x v="1223"/>
          </reference>
        </references>
      </pivotArea>
    </format>
    <format dxfId="4852">
      <pivotArea dataOnly="0" labelOnly="1" fieldPosition="0">
        <references count="2">
          <reference field="6" count="1" selected="0">
            <x v="401"/>
          </reference>
          <reference field="7" count="1">
            <x v="35"/>
          </reference>
        </references>
      </pivotArea>
    </format>
    <format dxfId="4851">
      <pivotArea dataOnly="0" labelOnly="1" fieldPosition="0">
        <references count="2">
          <reference field="6" count="1" selected="0">
            <x v="402"/>
          </reference>
          <reference field="7" count="1">
            <x v="1367"/>
          </reference>
        </references>
      </pivotArea>
    </format>
    <format dxfId="4850">
      <pivotArea dataOnly="0" labelOnly="1" fieldPosition="0">
        <references count="2">
          <reference field="6" count="1" selected="0">
            <x v="403"/>
          </reference>
          <reference field="7" count="1">
            <x v="598"/>
          </reference>
        </references>
      </pivotArea>
    </format>
    <format dxfId="4849">
      <pivotArea dataOnly="0" labelOnly="1" fieldPosition="0">
        <references count="2">
          <reference field="6" count="1" selected="0">
            <x v="405"/>
          </reference>
          <reference field="7" count="1">
            <x v="378"/>
          </reference>
        </references>
      </pivotArea>
    </format>
    <format dxfId="4848">
      <pivotArea dataOnly="0" labelOnly="1" fieldPosition="0">
        <references count="2">
          <reference field="6" count="1" selected="0">
            <x v="406"/>
          </reference>
          <reference field="7" count="1">
            <x v="415"/>
          </reference>
        </references>
      </pivotArea>
    </format>
    <format dxfId="4847">
      <pivotArea dataOnly="0" labelOnly="1" fieldPosition="0">
        <references count="2">
          <reference field="6" count="1" selected="0">
            <x v="408"/>
          </reference>
          <reference field="7" count="1">
            <x v="1373"/>
          </reference>
        </references>
      </pivotArea>
    </format>
    <format dxfId="4846">
      <pivotArea dataOnly="0" labelOnly="1" fieldPosition="0">
        <references count="2">
          <reference field="6" count="1" selected="0">
            <x v="409"/>
          </reference>
          <reference field="7" count="2">
            <x v="1379"/>
            <x v="1380"/>
          </reference>
        </references>
      </pivotArea>
    </format>
    <format dxfId="4845">
      <pivotArea dataOnly="0" labelOnly="1" fieldPosition="0">
        <references count="2">
          <reference field="6" count="1" selected="0">
            <x v="410"/>
          </reference>
          <reference field="7" count="1">
            <x v="1409"/>
          </reference>
        </references>
      </pivotArea>
    </format>
    <format dxfId="4844">
      <pivotArea dataOnly="0" labelOnly="1" fieldPosition="0">
        <references count="2">
          <reference field="6" count="1" selected="0">
            <x v="411"/>
          </reference>
          <reference field="7" count="1">
            <x v="1327"/>
          </reference>
        </references>
      </pivotArea>
    </format>
    <format dxfId="4843">
      <pivotArea dataOnly="0" labelOnly="1" fieldPosition="0">
        <references count="2">
          <reference field="6" count="1" selected="0">
            <x v="412"/>
          </reference>
          <reference field="7" count="1">
            <x v="933"/>
          </reference>
        </references>
      </pivotArea>
    </format>
    <format dxfId="4842">
      <pivotArea dataOnly="0" labelOnly="1" fieldPosition="0">
        <references count="2">
          <reference field="6" count="1" selected="0">
            <x v="413"/>
          </reference>
          <reference field="7" count="1">
            <x v="1291"/>
          </reference>
        </references>
      </pivotArea>
    </format>
    <format dxfId="4841">
      <pivotArea dataOnly="0" labelOnly="1" fieldPosition="0">
        <references count="2">
          <reference field="6" count="1" selected="0">
            <x v="414"/>
          </reference>
          <reference field="7" count="1">
            <x v="1139"/>
          </reference>
        </references>
      </pivotArea>
    </format>
    <format dxfId="4840">
      <pivotArea dataOnly="0" labelOnly="1" fieldPosition="0">
        <references count="2">
          <reference field="6" count="1" selected="0">
            <x v="415"/>
          </reference>
          <reference field="7" count="1">
            <x v="800"/>
          </reference>
        </references>
      </pivotArea>
    </format>
    <format dxfId="4839">
      <pivotArea dataOnly="0" labelOnly="1" fieldPosition="0">
        <references count="2">
          <reference field="6" count="1" selected="0">
            <x v="416"/>
          </reference>
          <reference field="7" count="1">
            <x v="1085"/>
          </reference>
        </references>
      </pivotArea>
    </format>
    <format dxfId="4838">
      <pivotArea dataOnly="0" labelOnly="1" fieldPosition="0">
        <references count="2">
          <reference field="6" count="1" selected="0">
            <x v="417"/>
          </reference>
          <reference field="7" count="1">
            <x v="1170"/>
          </reference>
        </references>
      </pivotArea>
    </format>
    <format dxfId="4837">
      <pivotArea dataOnly="0" labelOnly="1" fieldPosition="0">
        <references count="2">
          <reference field="6" count="1" selected="0">
            <x v="418"/>
          </reference>
          <reference field="7" count="4">
            <x v="591"/>
            <x v="592"/>
            <x v="955"/>
            <x v="1312"/>
          </reference>
        </references>
      </pivotArea>
    </format>
    <format dxfId="4836">
      <pivotArea dataOnly="0" labelOnly="1" fieldPosition="0">
        <references count="2">
          <reference field="6" count="1" selected="0">
            <x v="419"/>
          </reference>
          <reference field="7" count="1">
            <x v="317"/>
          </reference>
        </references>
      </pivotArea>
    </format>
    <format dxfId="4835">
      <pivotArea dataOnly="0" labelOnly="1" fieldPosition="0">
        <references count="2">
          <reference field="6" count="1" selected="0">
            <x v="422"/>
          </reference>
          <reference field="7" count="2">
            <x v="707"/>
            <x v="708"/>
          </reference>
        </references>
      </pivotArea>
    </format>
    <format dxfId="4834">
      <pivotArea dataOnly="0" labelOnly="1" fieldPosition="0">
        <references count="2">
          <reference field="6" count="1" selected="0">
            <x v="423"/>
          </reference>
          <reference field="7" count="1">
            <x v="1122"/>
          </reference>
        </references>
      </pivotArea>
    </format>
    <format dxfId="4833">
      <pivotArea dataOnly="0" labelOnly="1" fieldPosition="0">
        <references count="2">
          <reference field="6" count="1" selected="0">
            <x v="426"/>
          </reference>
          <reference field="7" count="2">
            <x v="781"/>
            <x v="1141"/>
          </reference>
        </references>
      </pivotArea>
    </format>
    <format dxfId="4832">
      <pivotArea dataOnly="0" labelOnly="1" fieldPosition="0">
        <references count="2">
          <reference field="6" count="1" selected="0">
            <x v="427"/>
          </reference>
          <reference field="7" count="1">
            <x v="899"/>
          </reference>
        </references>
      </pivotArea>
    </format>
    <format dxfId="4831">
      <pivotArea dataOnly="0" labelOnly="1" fieldPosition="0">
        <references count="2">
          <reference field="6" count="1" selected="0">
            <x v="430"/>
          </reference>
          <reference field="7" count="2">
            <x v="410"/>
            <x v="1104"/>
          </reference>
        </references>
      </pivotArea>
    </format>
    <format dxfId="4830">
      <pivotArea dataOnly="0" labelOnly="1" fieldPosition="0">
        <references count="2">
          <reference field="6" count="1" selected="0">
            <x v="432"/>
          </reference>
          <reference field="7" count="2">
            <x v="13"/>
            <x v="14"/>
          </reference>
        </references>
      </pivotArea>
    </format>
    <format dxfId="4829">
      <pivotArea dataOnly="0" labelOnly="1" fieldPosition="0">
        <references count="2">
          <reference field="6" count="1" selected="0">
            <x v="433"/>
          </reference>
          <reference field="7" count="1">
            <x v="461"/>
          </reference>
        </references>
      </pivotArea>
    </format>
    <format dxfId="4828">
      <pivotArea dataOnly="0" labelOnly="1" fieldPosition="0">
        <references count="2">
          <reference field="6" count="1" selected="0">
            <x v="434"/>
          </reference>
          <reference field="7" count="1">
            <x v="908"/>
          </reference>
        </references>
      </pivotArea>
    </format>
    <format dxfId="4827">
      <pivotArea dataOnly="0" labelOnly="1" fieldPosition="0">
        <references count="2">
          <reference field="6" count="1" selected="0">
            <x v="436"/>
          </reference>
          <reference field="7" count="1">
            <x v="1164"/>
          </reference>
        </references>
      </pivotArea>
    </format>
    <format dxfId="4826">
      <pivotArea dataOnly="0" labelOnly="1" fieldPosition="0">
        <references count="2">
          <reference field="6" count="1" selected="0">
            <x v="437"/>
          </reference>
          <reference field="7" count="2">
            <x v="1142"/>
            <x v="1143"/>
          </reference>
        </references>
      </pivotArea>
    </format>
    <format dxfId="4825">
      <pivotArea dataOnly="0" labelOnly="1" fieldPosition="0">
        <references count="2">
          <reference field="6" count="1" selected="0">
            <x v="438"/>
          </reference>
          <reference field="7" count="1">
            <x v="1167"/>
          </reference>
        </references>
      </pivotArea>
    </format>
    <format dxfId="4824">
      <pivotArea dataOnly="0" labelOnly="1" fieldPosition="0">
        <references count="2">
          <reference field="6" count="1" selected="0">
            <x v="440"/>
          </reference>
          <reference field="7" count="1">
            <x v="596"/>
          </reference>
        </references>
      </pivotArea>
    </format>
    <format dxfId="4823">
      <pivotArea dataOnly="0" labelOnly="1" fieldPosition="0">
        <references count="2">
          <reference field="6" count="1" selected="0">
            <x v="441"/>
          </reference>
          <reference field="7" count="1">
            <x v="618"/>
          </reference>
        </references>
      </pivotArea>
    </format>
    <format dxfId="4822">
      <pivotArea dataOnly="0" labelOnly="1" fieldPosition="0">
        <references count="2">
          <reference field="6" count="1" selected="0">
            <x v="442"/>
          </reference>
          <reference field="7" count="1">
            <x v="1293"/>
          </reference>
        </references>
      </pivotArea>
    </format>
    <format dxfId="4821">
      <pivotArea dataOnly="0" labelOnly="1" fieldPosition="0">
        <references count="2">
          <reference field="6" count="1" selected="0">
            <x v="443"/>
          </reference>
          <reference field="7" count="4">
            <x v="400"/>
            <x v="893"/>
            <x v="928"/>
            <x v="1281"/>
          </reference>
        </references>
      </pivotArea>
    </format>
    <format dxfId="4820">
      <pivotArea dataOnly="0" labelOnly="1" fieldPosition="0">
        <references count="2">
          <reference field="6" count="1" selected="0">
            <x v="444"/>
          </reference>
          <reference field="7" count="7">
            <x v="613"/>
            <x v="614"/>
            <x v="615"/>
            <x v="916"/>
            <x v="917"/>
            <x v="938"/>
            <x v="939"/>
          </reference>
        </references>
      </pivotArea>
    </format>
    <format dxfId="4819">
      <pivotArea dataOnly="0" labelOnly="1" fieldPosition="0">
        <references count="2">
          <reference field="6" count="1" selected="0">
            <x v="445"/>
          </reference>
          <reference field="7" count="1">
            <x v="518"/>
          </reference>
        </references>
      </pivotArea>
    </format>
    <format dxfId="4818">
      <pivotArea dataOnly="0" labelOnly="1" fieldPosition="0">
        <references count="2">
          <reference field="6" count="1" selected="0">
            <x v="449"/>
          </reference>
          <reference field="7" count="1">
            <x v="1270"/>
          </reference>
        </references>
      </pivotArea>
    </format>
    <format dxfId="4817">
      <pivotArea dataOnly="0" labelOnly="1" fieldPosition="0">
        <references count="2">
          <reference field="6" count="1" selected="0">
            <x v="453"/>
          </reference>
          <reference field="7" count="1">
            <x v="735"/>
          </reference>
        </references>
      </pivotArea>
    </format>
    <format dxfId="4816">
      <pivotArea dataOnly="0" labelOnly="1" fieldPosition="0">
        <references count="2">
          <reference field="6" count="1" selected="0">
            <x v="455"/>
          </reference>
          <reference field="7" count="3">
            <x v="1135"/>
            <x v="1286"/>
            <x v="1287"/>
          </reference>
        </references>
      </pivotArea>
    </format>
    <format dxfId="4815">
      <pivotArea dataOnly="0" labelOnly="1" fieldPosition="0">
        <references count="2">
          <reference field="6" count="1" selected="0">
            <x v="456"/>
          </reference>
          <reference field="7" count="17">
            <x v="549"/>
            <x v="650"/>
            <x v="818"/>
            <x v="820"/>
            <x v="844"/>
            <x v="849"/>
            <x v="862"/>
            <x v="863"/>
            <x v="870"/>
            <x v="872"/>
            <x v="930"/>
            <x v="931"/>
            <x v="932"/>
            <x v="1116"/>
            <x v="1268"/>
            <x v="1289"/>
            <x v="1331"/>
          </reference>
        </references>
      </pivotArea>
    </format>
    <format dxfId="4814">
      <pivotArea dataOnly="0" labelOnly="1" fieldPosition="0">
        <references count="2">
          <reference field="6" count="1" selected="0">
            <x v="457"/>
          </reference>
          <reference field="7" count="1">
            <x v="734"/>
          </reference>
        </references>
      </pivotArea>
    </format>
    <format dxfId="4813">
      <pivotArea dataOnly="0" labelOnly="1" fieldPosition="0">
        <references count="2">
          <reference field="6" count="1" selected="0">
            <x v="458"/>
          </reference>
          <reference field="7" count="1">
            <x v="744"/>
          </reference>
        </references>
      </pivotArea>
    </format>
    <format dxfId="4812">
      <pivotArea dataOnly="0" labelOnly="1" fieldPosition="0">
        <references count="2">
          <reference field="6" count="1" selected="0">
            <x v="459"/>
          </reference>
          <reference field="7" count="2">
            <x v="1133"/>
            <x v="1385"/>
          </reference>
        </references>
      </pivotArea>
    </format>
    <format dxfId="4811">
      <pivotArea dataOnly="0" labelOnly="1" fieldPosition="0">
        <references count="2">
          <reference field="6" count="1" selected="0">
            <x v="460"/>
          </reference>
          <reference field="7" count="1">
            <x v="1178"/>
          </reference>
        </references>
      </pivotArea>
    </format>
    <format dxfId="4810">
      <pivotArea dataOnly="0" labelOnly="1" fieldPosition="0">
        <references count="2">
          <reference field="6" count="1" selected="0">
            <x v="462"/>
          </reference>
          <reference field="7" count="1">
            <x v="662"/>
          </reference>
        </references>
      </pivotArea>
    </format>
    <format dxfId="4809">
      <pivotArea dataOnly="0" labelOnly="1" fieldPosition="0">
        <references count="2">
          <reference field="6" count="1" selected="0">
            <x v="463"/>
          </reference>
          <reference field="7" count="2">
            <x v="808"/>
            <x v="809"/>
          </reference>
        </references>
      </pivotArea>
    </format>
    <format dxfId="4808">
      <pivotArea dataOnly="0" labelOnly="1" fieldPosition="0">
        <references count="2">
          <reference field="6" count="1" selected="0">
            <x v="465"/>
          </reference>
          <reference field="7" count="1">
            <x v="802"/>
          </reference>
        </references>
      </pivotArea>
    </format>
    <format dxfId="4807">
      <pivotArea dataOnly="0" labelOnly="1" fieldPosition="0">
        <references count="2">
          <reference field="6" count="1" selected="0">
            <x v="467"/>
          </reference>
          <reference field="7" count="1">
            <x v="10"/>
          </reference>
        </references>
      </pivotArea>
    </format>
    <format dxfId="4806">
      <pivotArea dataOnly="0" labelOnly="1" fieldPosition="0">
        <references count="2">
          <reference field="6" count="1" selected="0">
            <x v="469"/>
          </reference>
          <reference field="7" count="1">
            <x v="934"/>
          </reference>
        </references>
      </pivotArea>
    </format>
    <format dxfId="4805">
      <pivotArea dataOnly="0" labelOnly="1" fieldPosition="0">
        <references count="2">
          <reference field="6" count="1" selected="0">
            <x v="470"/>
          </reference>
          <reference field="7" count="1">
            <x v="1311"/>
          </reference>
        </references>
      </pivotArea>
    </format>
    <format dxfId="4804">
      <pivotArea dataOnly="0" labelOnly="1" fieldPosition="0">
        <references count="2">
          <reference field="6" count="1" selected="0">
            <x v="471"/>
          </reference>
          <reference field="7" count="1">
            <x v="1238"/>
          </reference>
        </references>
      </pivotArea>
    </format>
    <format dxfId="4803">
      <pivotArea dataOnly="0" labelOnly="1" fieldPosition="0">
        <references count="2">
          <reference field="6" count="1" selected="0">
            <x v="472"/>
          </reference>
          <reference field="7" count="1">
            <x v="745"/>
          </reference>
        </references>
      </pivotArea>
    </format>
    <format dxfId="4802">
      <pivotArea dataOnly="0" labelOnly="1" fieldPosition="0">
        <references count="2">
          <reference field="6" count="1" selected="0">
            <x v="473"/>
          </reference>
          <reference field="7" count="1">
            <x v="1148"/>
          </reference>
        </references>
      </pivotArea>
    </format>
    <format dxfId="4801">
      <pivotArea dataOnly="0" labelOnly="1" fieldPosition="0">
        <references count="2">
          <reference field="6" count="1" selected="0">
            <x v="474"/>
          </reference>
          <reference field="7" count="4">
            <x v="420"/>
            <x v="718"/>
            <x v="761"/>
            <x v="1378"/>
          </reference>
        </references>
      </pivotArea>
    </format>
    <format dxfId="4800">
      <pivotArea dataOnly="0" labelOnly="1" fieldPosition="0">
        <references count="2">
          <reference field="6" count="1" selected="0">
            <x v="476"/>
          </reference>
          <reference field="7" count="1">
            <x v="587"/>
          </reference>
        </references>
      </pivotArea>
    </format>
    <format dxfId="4799">
      <pivotArea dataOnly="0" labelOnly="1" fieldPosition="0">
        <references count="2">
          <reference field="6" count="1" selected="0">
            <x v="477"/>
          </reference>
          <reference field="7" count="2">
            <x v="694"/>
            <x v="1297"/>
          </reference>
        </references>
      </pivotArea>
    </format>
    <format dxfId="4798">
      <pivotArea dataOnly="0" labelOnly="1" fieldPosition="0">
        <references count="2">
          <reference field="6" count="1" selected="0">
            <x v="480"/>
          </reference>
          <reference field="7" count="1">
            <x v="382"/>
          </reference>
        </references>
      </pivotArea>
    </format>
    <format dxfId="4797">
      <pivotArea dataOnly="0" labelOnly="1" fieldPosition="0">
        <references count="2">
          <reference field="6" count="1" selected="0">
            <x v="482"/>
          </reference>
          <reference field="7" count="3">
            <x v="842"/>
            <x v="1307"/>
            <x v="1308"/>
          </reference>
        </references>
      </pivotArea>
    </format>
    <format dxfId="4796">
      <pivotArea dataOnly="0" labelOnly="1" fieldPosition="0">
        <references count="2">
          <reference field="6" count="1" selected="0">
            <x v="484"/>
          </reference>
          <reference field="7" count="1">
            <x v="1207"/>
          </reference>
        </references>
      </pivotArea>
    </format>
    <format dxfId="4795">
      <pivotArea dataOnly="0" labelOnly="1" fieldPosition="0">
        <references count="2">
          <reference field="6" count="1" selected="0">
            <x v="485"/>
          </reference>
          <reference field="7" count="1">
            <x v="1381"/>
          </reference>
        </references>
      </pivotArea>
    </format>
    <format dxfId="4794">
      <pivotArea dataOnly="0" labelOnly="1" fieldPosition="0">
        <references count="2">
          <reference field="6" count="1" selected="0">
            <x v="486"/>
          </reference>
          <reference field="7" count="3">
            <x v="9"/>
            <x v="1137"/>
            <x v="1150"/>
          </reference>
        </references>
      </pivotArea>
    </format>
    <format dxfId="4793">
      <pivotArea dataOnly="0" labelOnly="1" fieldPosition="0">
        <references count="2">
          <reference field="6" count="1" selected="0">
            <x v="487"/>
          </reference>
          <reference field="7" count="1">
            <x v="725"/>
          </reference>
        </references>
      </pivotArea>
    </format>
    <format dxfId="4792">
      <pivotArea dataOnly="0" labelOnly="1" fieldPosition="0">
        <references count="2">
          <reference field="6" count="1" selected="0">
            <x v="489"/>
          </reference>
          <reference field="7" count="1">
            <x v="535"/>
          </reference>
        </references>
      </pivotArea>
    </format>
    <format dxfId="4791">
      <pivotArea dataOnly="0" labelOnly="1" fieldPosition="0">
        <references count="2">
          <reference field="6" count="1" selected="0">
            <x v="491"/>
          </reference>
          <reference field="7" count="3">
            <x v="37"/>
            <x v="585"/>
            <x v="586"/>
          </reference>
        </references>
      </pivotArea>
    </format>
    <format dxfId="4790">
      <pivotArea dataOnly="0" labelOnly="1" fieldPosition="0">
        <references count="2">
          <reference field="6" count="1" selected="0">
            <x v="492"/>
          </reference>
          <reference field="7" count="1">
            <x v="783"/>
          </reference>
        </references>
      </pivotArea>
    </format>
    <format dxfId="4789">
      <pivotArea dataOnly="0" labelOnly="1" fieldPosition="0">
        <references count="2">
          <reference field="6" count="1" selected="0">
            <x v="496"/>
          </reference>
          <reference field="7" count="1">
            <x v="883"/>
          </reference>
        </references>
      </pivotArea>
    </format>
    <format dxfId="4788">
      <pivotArea dataOnly="0" labelOnly="1" fieldPosition="0">
        <references count="2">
          <reference field="6" count="1" selected="0">
            <x v="497"/>
          </reference>
          <reference field="7" count="1">
            <x v="1118"/>
          </reference>
        </references>
      </pivotArea>
    </format>
    <format dxfId="4787">
      <pivotArea dataOnly="0" labelOnly="1" fieldPosition="0">
        <references count="2">
          <reference field="6" count="1" selected="0">
            <x v="498"/>
          </reference>
          <reference field="7" count="1">
            <x v="1180"/>
          </reference>
        </references>
      </pivotArea>
    </format>
    <format dxfId="4786">
      <pivotArea dataOnly="0" labelOnly="1" fieldPosition="0">
        <references count="2">
          <reference field="6" count="1" selected="0">
            <x v="499"/>
          </reference>
          <reference field="7" count="6">
            <x v="431"/>
            <x v="515"/>
            <x v="670"/>
            <x v="793"/>
            <x v="1102"/>
            <x v="1115"/>
          </reference>
        </references>
      </pivotArea>
    </format>
    <format dxfId="4785">
      <pivotArea dataOnly="0" labelOnly="1" fieldPosition="0">
        <references count="2">
          <reference field="6" count="1" selected="0">
            <x v="500"/>
          </reference>
          <reference field="7" count="1">
            <x v="1316"/>
          </reference>
        </references>
      </pivotArea>
    </format>
    <format dxfId="4784">
      <pivotArea dataOnly="0" labelOnly="1" fieldPosition="0">
        <references count="2">
          <reference field="6" count="1" selected="0">
            <x v="501"/>
          </reference>
          <reference field="7" count="1">
            <x v="703"/>
          </reference>
        </references>
      </pivotArea>
    </format>
    <format dxfId="4783">
      <pivotArea dataOnly="0" labelOnly="1" fieldPosition="0">
        <references count="2">
          <reference field="6" count="1" selected="0">
            <x v="502"/>
          </reference>
          <reference field="7" count="1">
            <x v="1348"/>
          </reference>
        </references>
      </pivotArea>
    </format>
    <format dxfId="4782">
      <pivotArea dataOnly="0" labelOnly="1" fieldPosition="0">
        <references count="2">
          <reference field="6" count="1" selected="0">
            <x v="504"/>
          </reference>
          <reference field="7" count="1">
            <x v="1305"/>
          </reference>
        </references>
      </pivotArea>
    </format>
    <format dxfId="4781">
      <pivotArea dataOnly="0" labelOnly="1" fieldPosition="0">
        <references count="2">
          <reference field="6" count="1" selected="0">
            <x v="505"/>
          </reference>
          <reference field="7" count="1">
            <x v="513"/>
          </reference>
        </references>
      </pivotArea>
    </format>
    <format dxfId="4780">
      <pivotArea dataOnly="0" labelOnly="1" fieldPosition="0">
        <references count="2">
          <reference field="6" count="1" selected="0">
            <x v="506"/>
          </reference>
          <reference field="7" count="1">
            <x v="751"/>
          </reference>
        </references>
      </pivotArea>
    </format>
    <format dxfId="4779">
      <pivotArea dataOnly="0" labelOnly="1" fieldPosition="0">
        <references count="2">
          <reference field="6" count="1" selected="0">
            <x v="507"/>
          </reference>
          <reference field="7" count="1">
            <x v="1217"/>
          </reference>
        </references>
      </pivotArea>
    </format>
    <format dxfId="4778">
      <pivotArea dataOnly="0" labelOnly="1" fieldPosition="0">
        <references count="2">
          <reference field="6" count="1" selected="0">
            <x v="508"/>
          </reference>
          <reference field="7" count="1">
            <x v="621"/>
          </reference>
        </references>
      </pivotArea>
    </format>
    <format dxfId="4777">
      <pivotArea dataOnly="0" labelOnly="1" fieldPosition="0">
        <references count="2">
          <reference field="6" count="1" selected="0">
            <x v="509"/>
          </reference>
          <reference field="7" count="2">
            <x v="36"/>
            <x v="359"/>
          </reference>
        </references>
      </pivotArea>
    </format>
    <format dxfId="4776">
      <pivotArea dataOnly="0" labelOnly="1" fieldPosition="0">
        <references count="2">
          <reference field="6" count="1" selected="0">
            <x v="510"/>
          </reference>
          <reference field="7" count="1">
            <x v="1149"/>
          </reference>
        </references>
      </pivotArea>
    </format>
    <format dxfId="4775">
      <pivotArea dataOnly="0" labelOnly="1" fieldPosition="0">
        <references count="2">
          <reference field="6" count="1" selected="0">
            <x v="512"/>
          </reference>
          <reference field="7" count="5">
            <x v="28"/>
            <x v="29"/>
            <x v="32"/>
            <x v="941"/>
            <x v="1081"/>
          </reference>
        </references>
      </pivotArea>
    </format>
    <format dxfId="4774">
      <pivotArea dataOnly="0" labelOnly="1" fieldPosition="0">
        <references count="2">
          <reference field="6" count="1" selected="0">
            <x v="513"/>
          </reference>
          <reference field="7" count="1">
            <x v="72"/>
          </reference>
        </references>
      </pivotArea>
    </format>
    <format dxfId="4773">
      <pivotArea dataOnly="0" labelOnly="1" fieldPosition="0">
        <references count="2">
          <reference field="6" count="1" selected="0">
            <x v="514"/>
          </reference>
          <reference field="7" count="1">
            <x v="731"/>
          </reference>
        </references>
      </pivotArea>
    </format>
    <format dxfId="4772">
      <pivotArea dataOnly="0" labelOnly="1" fieldPosition="0">
        <references count="2">
          <reference field="6" count="1" selected="0">
            <x v="515"/>
          </reference>
          <reference field="7" count="2">
            <x v="732"/>
            <x v="733"/>
          </reference>
        </references>
      </pivotArea>
    </format>
    <format dxfId="4771">
      <pivotArea dataOnly="0" labelOnly="1" fieldPosition="0">
        <references count="2">
          <reference field="6" count="1" selected="0">
            <x v="520"/>
          </reference>
          <reference field="7" count="1">
            <x v="1277"/>
          </reference>
        </references>
      </pivotArea>
    </format>
    <format dxfId="4770">
      <pivotArea dataOnly="0" labelOnly="1" fieldPosition="0">
        <references count="2">
          <reference field="6" count="1" selected="0">
            <x v="521"/>
          </reference>
          <reference field="7" count="1">
            <x v="407"/>
          </reference>
        </references>
      </pivotArea>
    </format>
    <format dxfId="4769">
      <pivotArea dataOnly="0" labelOnly="1" fieldPosition="0">
        <references count="2">
          <reference field="6" count="1" selected="0">
            <x v="529"/>
          </reference>
          <reference field="7" count="1">
            <x v="608"/>
          </reference>
        </references>
      </pivotArea>
    </format>
    <format dxfId="4768">
      <pivotArea dataOnly="0" labelOnly="1" fieldPosition="0">
        <references count="2">
          <reference field="6" count="1" selected="0">
            <x v="531"/>
          </reference>
          <reference field="7" count="12">
            <x v="659"/>
            <x v="892"/>
            <x v="912"/>
            <x v="1151"/>
            <x v="1152"/>
            <x v="1153"/>
            <x v="1154"/>
            <x v="1155"/>
            <x v="1156"/>
            <x v="1157"/>
            <x v="1271"/>
            <x v="1295"/>
          </reference>
        </references>
      </pivotArea>
    </format>
    <format dxfId="4767">
      <pivotArea dataOnly="0" labelOnly="1" fieldPosition="0">
        <references count="2">
          <reference field="6" count="1" selected="0">
            <x v="532"/>
          </reference>
          <reference field="7" count="1">
            <x v="668"/>
          </reference>
        </references>
      </pivotArea>
    </format>
    <format dxfId="4766">
      <pivotArea dataOnly="0" labelOnly="1" fieldPosition="0">
        <references count="2">
          <reference field="6" count="1" selected="0">
            <x v="533"/>
          </reference>
          <reference field="7" count="1">
            <x v="929"/>
          </reference>
        </references>
      </pivotArea>
    </format>
    <format dxfId="4765">
      <pivotArea dataOnly="0" labelOnly="1" fieldPosition="0">
        <references count="2">
          <reference field="6" count="1" selected="0">
            <x v="534"/>
          </reference>
          <reference field="7" count="1">
            <x v="624"/>
          </reference>
        </references>
      </pivotArea>
    </format>
    <format dxfId="4764">
      <pivotArea dataOnly="0" labelOnly="1" fieldPosition="0">
        <references count="2">
          <reference field="6" count="1" selected="0">
            <x v="535"/>
          </reference>
          <reference field="7" count="1">
            <x v="1232"/>
          </reference>
        </references>
      </pivotArea>
    </format>
    <format dxfId="4763">
      <pivotArea dataOnly="0" labelOnly="1" fieldPosition="0">
        <references count="2">
          <reference field="6" count="1" selected="0">
            <x v="536"/>
          </reference>
          <reference field="7" count="2">
            <x v="1160"/>
            <x v="1391"/>
          </reference>
        </references>
      </pivotArea>
    </format>
    <format dxfId="4762">
      <pivotArea dataOnly="0" labelOnly="1" fieldPosition="0">
        <references count="2">
          <reference field="6" count="1" selected="0">
            <x v="537"/>
          </reference>
          <reference field="7" count="1">
            <x v="428"/>
          </reference>
        </references>
      </pivotArea>
    </format>
    <format dxfId="4761">
      <pivotArea dataOnly="0" labelOnly="1" fieldPosition="0">
        <references count="2">
          <reference field="6" count="1" selected="0">
            <x v="538"/>
          </reference>
          <reference field="7" count="1">
            <x v="760"/>
          </reference>
        </references>
      </pivotArea>
    </format>
    <format dxfId="4760">
      <pivotArea dataOnly="0" labelOnly="1" fieldPosition="0">
        <references count="2">
          <reference field="6" count="1" selected="0">
            <x v="539"/>
          </reference>
          <reference field="7" count="1">
            <x v="399"/>
          </reference>
        </references>
      </pivotArea>
    </format>
    <format dxfId="4759">
      <pivotArea dataOnly="0" labelOnly="1" fieldPosition="0">
        <references count="2">
          <reference field="6" count="1" selected="0">
            <x v="540"/>
          </reference>
          <reference field="7" count="1">
            <x v="350"/>
          </reference>
        </references>
      </pivotArea>
    </format>
    <format dxfId="4758">
      <pivotArea dataOnly="0" labelOnly="1" fieldPosition="0">
        <references count="2">
          <reference field="6" count="1" selected="0">
            <x v="541"/>
          </reference>
          <reference field="7" count="1">
            <x v="860"/>
          </reference>
        </references>
      </pivotArea>
    </format>
    <format dxfId="4757">
      <pivotArea dataOnly="0" labelOnly="1" fieldPosition="0">
        <references count="2">
          <reference field="6" count="1" selected="0">
            <x v="542"/>
          </reference>
          <reference field="7" count="1">
            <x v="649"/>
          </reference>
        </references>
      </pivotArea>
    </format>
    <format dxfId="4756">
      <pivotArea dataOnly="0" labelOnly="1" fieldPosition="0">
        <references count="2">
          <reference field="6" count="1" selected="0">
            <x v="543"/>
          </reference>
          <reference field="7" count="2">
            <x v="7"/>
            <x v="352"/>
          </reference>
        </references>
      </pivotArea>
    </format>
    <format dxfId="4755">
      <pivotArea dataOnly="0" labelOnly="1" fieldPosition="0">
        <references count="2">
          <reference field="6" count="1" selected="0">
            <x v="544"/>
          </reference>
          <reference field="7" count="1">
            <x v="388"/>
          </reference>
        </references>
      </pivotArea>
    </format>
    <format dxfId="4754">
      <pivotArea dataOnly="0" labelOnly="1" fieldPosition="0">
        <references count="1">
          <reference field="18" count="0"/>
        </references>
      </pivotArea>
    </format>
    <format dxfId="4753">
      <pivotArea dataOnly="0" labelOnly="1" grandCol="1" outline="0" fieldPosition="0"/>
    </format>
    <format dxfId="4752">
      <pivotArea type="all" dataOnly="0" outline="0" fieldPosition="0"/>
    </format>
    <format dxfId="4751">
      <pivotArea outline="0" collapsedLevelsAreSubtotals="1" fieldPosition="0"/>
    </format>
    <format dxfId="4750">
      <pivotArea type="origin" dataOnly="0" labelOnly="1" outline="0" fieldPosition="0"/>
    </format>
    <format dxfId="4749">
      <pivotArea field="18" type="button" dataOnly="0" labelOnly="1" outline="0" axis="axisCol" fieldPosition="0"/>
    </format>
    <format dxfId="4748">
      <pivotArea type="topRight" dataOnly="0" labelOnly="1" outline="0" fieldPosition="0"/>
    </format>
    <format dxfId="4747">
      <pivotArea field="6" type="button" dataOnly="0" labelOnly="1" outline="0" axis="axisRow" fieldPosition="0"/>
    </format>
    <format dxfId="4746">
      <pivotArea dataOnly="0" labelOnly="1" fieldPosition="0">
        <references count="1">
          <reference field="6" count="50">
            <x v="1"/>
            <x v="2"/>
            <x v="4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20"/>
            <x v="21"/>
            <x v="22"/>
            <x v="24"/>
            <x v="25"/>
            <x v="26"/>
            <x v="27"/>
            <x v="28"/>
            <x v="30"/>
            <x v="32"/>
            <x v="33"/>
            <x v="34"/>
            <x v="35"/>
            <x v="40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7"/>
          </reference>
        </references>
      </pivotArea>
    </format>
    <format dxfId="4745">
      <pivotArea dataOnly="0" labelOnly="1" fieldPosition="0">
        <references count="1">
          <reference field="6" count="50">
            <x v="68"/>
            <x v="70"/>
            <x v="71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3"/>
            <x v="94"/>
            <x v="97"/>
            <x v="98"/>
            <x v="99"/>
            <x v="102"/>
            <x v="103"/>
            <x v="104"/>
            <x v="105"/>
            <x v="107"/>
            <x v="108"/>
            <x v="109"/>
            <x v="112"/>
            <x v="116"/>
            <x v="117"/>
            <x v="119"/>
            <x v="120"/>
            <x v="121"/>
            <x v="123"/>
            <x v="124"/>
            <x v="125"/>
            <x v="126"/>
            <x v="127"/>
            <x v="130"/>
            <x v="133"/>
            <x v="134"/>
            <x v="135"/>
            <x v="139"/>
            <x v="140"/>
            <x v="141"/>
            <x v="142"/>
            <x v="143"/>
            <x v="144"/>
          </reference>
        </references>
      </pivotArea>
    </format>
    <format dxfId="4744">
      <pivotArea dataOnly="0" labelOnly="1" fieldPosition="0">
        <references count="1">
          <reference field="6" count="50">
            <x v="147"/>
            <x v="148"/>
            <x v="149"/>
            <x v="150"/>
            <x v="151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9"/>
            <x v="170"/>
            <x v="171"/>
            <x v="173"/>
            <x v="175"/>
            <x v="176"/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90"/>
            <x v="191"/>
            <x v="195"/>
            <x v="196"/>
            <x v="197"/>
            <x v="198"/>
            <x v="199"/>
            <x v="201"/>
            <x v="202"/>
            <x v="203"/>
            <x v="204"/>
            <x v="206"/>
            <x v="208"/>
            <x v="209"/>
          </reference>
        </references>
      </pivotArea>
    </format>
    <format dxfId="4743">
      <pivotArea dataOnly="0" labelOnly="1" fieldPosition="0">
        <references count="1">
          <reference field="6" count="50">
            <x v="211"/>
            <x v="212"/>
            <x v="213"/>
            <x v="214"/>
            <x v="215"/>
            <x v="216"/>
            <x v="219"/>
            <x v="220"/>
            <x v="222"/>
            <x v="223"/>
            <x v="224"/>
            <x v="225"/>
            <x v="226"/>
            <x v="227"/>
            <x v="229"/>
            <x v="231"/>
            <x v="232"/>
            <x v="233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5"/>
            <x v="256"/>
            <x v="258"/>
            <x v="259"/>
            <x v="260"/>
            <x v="261"/>
            <x v="262"/>
            <x v="263"/>
            <x v="264"/>
            <x v="265"/>
            <x v="267"/>
            <x v="269"/>
            <x v="270"/>
            <x v="272"/>
            <x v="273"/>
            <x v="274"/>
            <x v="275"/>
          </reference>
        </references>
      </pivotArea>
    </format>
    <format dxfId="4742">
      <pivotArea dataOnly="0" labelOnly="1" fieldPosition="0">
        <references count="1">
          <reference field="6" count="50">
            <x v="276"/>
            <x v="277"/>
            <x v="279"/>
            <x v="281"/>
            <x v="284"/>
            <x v="288"/>
            <x v="290"/>
            <x v="291"/>
            <x v="295"/>
            <x v="298"/>
            <x v="300"/>
            <x v="302"/>
            <x v="303"/>
            <x v="305"/>
            <x v="306"/>
            <x v="309"/>
            <x v="311"/>
            <x v="312"/>
            <x v="315"/>
            <x v="318"/>
            <x v="319"/>
            <x v="320"/>
            <x v="321"/>
            <x v="323"/>
            <x v="324"/>
            <x v="326"/>
            <x v="327"/>
            <x v="329"/>
            <x v="330"/>
            <x v="331"/>
            <x v="333"/>
            <x v="334"/>
            <x v="337"/>
            <x v="338"/>
            <x v="339"/>
            <x v="340"/>
            <x v="341"/>
            <x v="343"/>
            <x v="346"/>
            <x v="347"/>
            <x v="348"/>
            <x v="353"/>
            <x v="354"/>
            <x v="355"/>
            <x v="356"/>
            <x v="357"/>
            <x v="359"/>
            <x v="360"/>
            <x v="361"/>
            <x v="362"/>
          </reference>
        </references>
      </pivotArea>
    </format>
    <format dxfId="4741">
      <pivotArea dataOnly="0" labelOnly="1" fieldPosition="0">
        <references count="1">
          <reference field="6" count="50">
            <x v="363"/>
            <x v="364"/>
            <x v="366"/>
            <x v="367"/>
            <x v="368"/>
            <x v="370"/>
            <x v="371"/>
            <x v="372"/>
            <x v="373"/>
            <x v="374"/>
            <x v="375"/>
            <x v="377"/>
            <x v="378"/>
            <x v="380"/>
            <x v="381"/>
            <x v="383"/>
            <x v="384"/>
            <x v="385"/>
            <x v="389"/>
            <x v="391"/>
            <x v="392"/>
            <x v="393"/>
            <x v="396"/>
            <x v="398"/>
            <x v="399"/>
            <x v="401"/>
            <x v="402"/>
            <x v="403"/>
            <x v="405"/>
            <x v="406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2"/>
            <x v="423"/>
            <x v="426"/>
            <x v="427"/>
            <x v="430"/>
            <x v="432"/>
            <x v="433"/>
            <x v="434"/>
          </reference>
        </references>
      </pivotArea>
    </format>
    <format dxfId="4740">
      <pivotArea dataOnly="0" labelOnly="1" fieldPosition="0">
        <references count="1">
          <reference field="6" count="50">
            <x v="436"/>
            <x v="437"/>
            <x v="438"/>
            <x v="440"/>
            <x v="441"/>
            <x v="442"/>
            <x v="443"/>
            <x v="444"/>
            <x v="445"/>
            <x v="449"/>
            <x v="453"/>
            <x v="455"/>
            <x v="456"/>
            <x v="457"/>
            <x v="458"/>
            <x v="459"/>
            <x v="460"/>
            <x v="462"/>
            <x v="463"/>
            <x v="465"/>
            <x v="467"/>
            <x v="469"/>
            <x v="470"/>
            <x v="471"/>
            <x v="472"/>
            <x v="473"/>
            <x v="474"/>
            <x v="476"/>
            <x v="477"/>
            <x v="480"/>
            <x v="482"/>
            <x v="484"/>
            <x v="485"/>
            <x v="486"/>
            <x v="487"/>
            <x v="489"/>
            <x v="491"/>
            <x v="492"/>
            <x v="496"/>
            <x v="497"/>
            <x v="498"/>
            <x v="499"/>
            <x v="500"/>
            <x v="501"/>
            <x v="502"/>
            <x v="504"/>
            <x v="505"/>
            <x v="506"/>
            <x v="507"/>
            <x v="508"/>
          </reference>
        </references>
      </pivotArea>
    </format>
    <format dxfId="4739">
      <pivotArea dataOnly="0" labelOnly="1" fieldPosition="0">
        <references count="1">
          <reference field="6" count="23">
            <x v="509"/>
            <x v="510"/>
            <x v="512"/>
            <x v="513"/>
            <x v="514"/>
            <x v="515"/>
            <x v="520"/>
            <x v="521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</reference>
        </references>
      </pivotArea>
    </format>
    <format dxfId="4738">
      <pivotArea dataOnly="0" labelOnly="1" grandRow="1" outline="0" fieldPosition="0"/>
    </format>
    <format dxfId="4737">
      <pivotArea dataOnly="0" labelOnly="1" fieldPosition="0">
        <references count="2">
          <reference field="6" count="1" selected="0">
            <x v="1"/>
          </reference>
          <reference field="7" count="1">
            <x v="442"/>
          </reference>
        </references>
      </pivotArea>
    </format>
    <format dxfId="4736">
      <pivotArea dataOnly="0" labelOnly="1" fieldPosition="0">
        <references count="2">
          <reference field="6" count="1" selected="0">
            <x v="2"/>
          </reference>
          <reference field="7" count="1">
            <x v="790"/>
          </reference>
        </references>
      </pivotArea>
    </format>
    <format dxfId="4735">
      <pivotArea dataOnly="0" labelOnly="1" fieldPosition="0">
        <references count="2">
          <reference field="6" count="1" selected="0">
            <x v="4"/>
          </reference>
          <reference field="7" count="1">
            <x v="1208"/>
          </reference>
        </references>
      </pivotArea>
    </format>
    <format dxfId="4734">
      <pivotArea dataOnly="0" labelOnly="1" fieldPosition="0">
        <references count="2">
          <reference field="6" count="1" selected="0">
            <x v="7"/>
          </reference>
          <reference field="7" count="4">
            <x v="588"/>
            <x v="589"/>
            <x v="590"/>
            <x v="1375"/>
          </reference>
        </references>
      </pivotArea>
    </format>
    <format dxfId="4733">
      <pivotArea dataOnly="0" labelOnly="1" fieldPosition="0">
        <references count="2">
          <reference field="6" count="1" selected="0">
            <x v="8"/>
          </reference>
          <reference field="7" count="1">
            <x v="529"/>
          </reference>
        </references>
      </pivotArea>
    </format>
    <format dxfId="4732">
      <pivotArea dataOnly="0" labelOnly="1" fieldPosition="0">
        <references count="2">
          <reference field="6" count="1" selected="0">
            <x v="9"/>
          </reference>
          <reference field="7" count="2">
            <x v="48"/>
            <x v="1222"/>
          </reference>
        </references>
      </pivotArea>
    </format>
    <format dxfId="4731">
      <pivotArea dataOnly="0" labelOnly="1" fieldPosition="0">
        <references count="2">
          <reference field="6" count="1" selected="0">
            <x v="10"/>
          </reference>
          <reference field="7" count="1">
            <x v="49"/>
          </reference>
        </references>
      </pivotArea>
    </format>
    <format dxfId="4730">
      <pivotArea dataOnly="0" labelOnly="1" fieldPosition="0">
        <references count="2">
          <reference field="6" count="1" selected="0">
            <x v="11"/>
          </reference>
          <reference field="7" count="1">
            <x v="1055"/>
          </reference>
        </references>
      </pivotArea>
    </format>
    <format dxfId="4729">
      <pivotArea dataOnly="0" labelOnly="1" fieldPosition="0">
        <references count="2">
          <reference field="6" count="1" selected="0">
            <x v="12"/>
          </reference>
          <reference field="7" count="2">
            <x v="340"/>
            <x v="1090"/>
          </reference>
        </references>
      </pivotArea>
    </format>
    <format dxfId="4728">
      <pivotArea dataOnly="0" labelOnly="1" fieldPosition="0">
        <references count="2">
          <reference field="6" count="1" selected="0">
            <x v="13"/>
          </reference>
          <reference field="7" count="1">
            <x v="1398"/>
          </reference>
        </references>
      </pivotArea>
    </format>
    <format dxfId="4727">
      <pivotArea dataOnly="0" labelOnly="1" fieldPosition="0">
        <references count="2">
          <reference field="6" count="1" selected="0">
            <x v="14"/>
          </reference>
          <reference field="7" count="4">
            <x v="822"/>
            <x v="867"/>
            <x v="873"/>
            <x v="874"/>
          </reference>
        </references>
      </pivotArea>
    </format>
    <format dxfId="4726">
      <pivotArea dataOnly="0" labelOnly="1" fieldPosition="0">
        <references count="2">
          <reference field="6" count="1" selected="0">
            <x v="15"/>
          </reference>
          <reference field="7" count="1">
            <x v="705"/>
          </reference>
        </references>
      </pivotArea>
    </format>
    <format dxfId="4725">
      <pivotArea dataOnly="0" labelOnly="1" fieldPosition="0">
        <references count="2">
          <reference field="6" count="1" selected="0">
            <x v="16"/>
          </reference>
          <reference field="7" count="1">
            <x v="341"/>
          </reference>
        </references>
      </pivotArea>
    </format>
    <format dxfId="4724">
      <pivotArea dataOnly="0" labelOnly="1" fieldPosition="0">
        <references count="2">
          <reference field="6" count="1" selected="0">
            <x v="17"/>
          </reference>
          <reference field="7" count="1">
            <x v="57"/>
          </reference>
        </references>
      </pivotArea>
    </format>
    <format dxfId="4723">
      <pivotArea dataOnly="0" labelOnly="1" fieldPosition="0">
        <references count="2">
          <reference field="6" count="1" selected="0">
            <x v="20"/>
          </reference>
          <reference field="7" count="1">
            <x v="691"/>
          </reference>
        </references>
      </pivotArea>
    </format>
    <format dxfId="4722">
      <pivotArea dataOnly="0" labelOnly="1" fieldPosition="0">
        <references count="2">
          <reference field="6" count="1" selected="0">
            <x v="21"/>
          </reference>
          <reference field="7" count="4">
            <x v="456"/>
            <x v="475"/>
            <x v="566"/>
            <x v="569"/>
          </reference>
        </references>
      </pivotArea>
    </format>
    <format dxfId="4721">
      <pivotArea dataOnly="0" labelOnly="1" fieldPosition="0">
        <references count="2">
          <reference field="6" count="1" selected="0">
            <x v="22"/>
          </reference>
          <reference field="7" count="1">
            <x v="1257"/>
          </reference>
        </references>
      </pivotArea>
    </format>
    <format dxfId="4720">
      <pivotArea dataOnly="0" labelOnly="1" fieldPosition="0">
        <references count="2">
          <reference field="6" count="1" selected="0">
            <x v="24"/>
          </reference>
          <reference field="7" count="1">
            <x v="519"/>
          </reference>
        </references>
      </pivotArea>
    </format>
    <format dxfId="4719">
      <pivotArea dataOnly="0" labelOnly="1" fieldPosition="0">
        <references count="2">
          <reference field="6" count="1" selected="0">
            <x v="25"/>
          </reference>
          <reference field="7" count="1">
            <x v="1162"/>
          </reference>
        </references>
      </pivotArea>
    </format>
    <format dxfId="4718">
      <pivotArea dataOnly="0" labelOnly="1" fieldPosition="0">
        <references count="2">
          <reference field="6" count="1" selected="0">
            <x v="26"/>
          </reference>
          <reference field="7" count="1">
            <x v="741"/>
          </reference>
        </references>
      </pivotArea>
    </format>
    <format dxfId="4717">
      <pivotArea dataOnly="0" labelOnly="1" fieldPosition="0">
        <references count="2">
          <reference field="6" count="1" selected="0">
            <x v="27"/>
          </reference>
          <reference field="7" count="1">
            <x v="50"/>
          </reference>
        </references>
      </pivotArea>
    </format>
    <format dxfId="4716">
      <pivotArea dataOnly="0" labelOnly="1" fieldPosition="0">
        <references count="2">
          <reference field="6" count="1" selected="0">
            <x v="28"/>
          </reference>
          <reference field="7" count="2">
            <x v="318"/>
            <x v="319"/>
          </reference>
        </references>
      </pivotArea>
    </format>
    <format dxfId="4715">
      <pivotArea dataOnly="0" labelOnly="1" fieldPosition="0">
        <references count="2">
          <reference field="6" count="1" selected="0">
            <x v="30"/>
          </reference>
          <reference field="7" count="2">
            <x v="355"/>
            <x v="386"/>
          </reference>
        </references>
      </pivotArea>
    </format>
    <format dxfId="4714">
      <pivotArea dataOnly="0" labelOnly="1" fieldPosition="0">
        <references count="2">
          <reference field="6" count="1" selected="0">
            <x v="32"/>
          </reference>
          <reference field="7" count="1">
            <x v="5"/>
          </reference>
        </references>
      </pivotArea>
    </format>
    <format dxfId="4713">
      <pivotArea dataOnly="0" labelOnly="1" fieldPosition="0">
        <references count="2">
          <reference field="6" count="1" selected="0">
            <x v="33"/>
          </reference>
          <reference field="7" count="1">
            <x v="1346"/>
          </reference>
        </references>
      </pivotArea>
    </format>
    <format dxfId="4712">
      <pivotArea dataOnly="0" labelOnly="1" fieldPosition="0">
        <references count="2">
          <reference field="6" count="1" selected="0">
            <x v="34"/>
          </reference>
          <reference field="7" count="1">
            <x v="66"/>
          </reference>
        </references>
      </pivotArea>
    </format>
    <format dxfId="4711">
      <pivotArea dataOnly="0" labelOnly="1" fieldPosition="0">
        <references count="2">
          <reference field="6" count="1" selected="0">
            <x v="35"/>
          </reference>
          <reference field="7" count="2">
            <x v="915"/>
            <x v="1288"/>
          </reference>
        </references>
      </pivotArea>
    </format>
    <format dxfId="4710">
      <pivotArea dataOnly="0" labelOnly="1" fieldPosition="0">
        <references count="2">
          <reference field="6" count="1" selected="0">
            <x v="40"/>
          </reference>
          <reference field="7" count="1">
            <x v="1097"/>
          </reference>
        </references>
      </pivotArea>
    </format>
    <format dxfId="4709">
      <pivotArea dataOnly="0" labelOnly="1" fieldPosition="0">
        <references count="2">
          <reference field="6" count="1" selected="0">
            <x v="43"/>
          </reference>
          <reference field="7" count="1">
            <x v="1129"/>
          </reference>
        </references>
      </pivotArea>
    </format>
    <format dxfId="4708">
      <pivotArea dataOnly="0" labelOnly="1" fieldPosition="0">
        <references count="2">
          <reference field="6" count="1" selected="0">
            <x v="44"/>
          </reference>
          <reference field="7" count="2">
            <x v="1250"/>
            <x v="1251"/>
          </reference>
        </references>
      </pivotArea>
    </format>
    <format dxfId="4707">
      <pivotArea dataOnly="0" labelOnly="1" fieldPosition="0">
        <references count="2">
          <reference field="6" count="1" selected="0">
            <x v="45"/>
          </reference>
          <reference field="7" count="1">
            <x v="799"/>
          </reference>
        </references>
      </pivotArea>
    </format>
    <format dxfId="4706">
      <pivotArea dataOnly="0" labelOnly="1" fieldPosition="0">
        <references count="2">
          <reference field="6" count="1" selected="0">
            <x v="46"/>
          </reference>
          <reference field="7" count="1">
            <x v="619"/>
          </reference>
        </references>
      </pivotArea>
    </format>
    <format dxfId="4705">
      <pivotArea dataOnly="0" labelOnly="1" fieldPosition="0">
        <references count="2">
          <reference field="6" count="1" selected="0">
            <x v="47"/>
          </reference>
          <reference field="7" count="1">
            <x v="62"/>
          </reference>
        </references>
      </pivotArea>
    </format>
    <format dxfId="4704">
      <pivotArea dataOnly="0" labelOnly="1" fieldPosition="0">
        <references count="2">
          <reference field="6" count="1" selected="0">
            <x v="48"/>
          </reference>
          <reference field="7" count="1">
            <x v="51"/>
          </reference>
        </references>
      </pivotArea>
    </format>
    <format dxfId="4703">
      <pivotArea dataOnly="0" labelOnly="1" fieldPosition="0">
        <references count="2">
          <reference field="6" count="1" selected="0">
            <x v="49"/>
          </reference>
          <reference field="7" count="1">
            <x v="55"/>
          </reference>
        </references>
      </pivotArea>
    </format>
    <format dxfId="4702">
      <pivotArea dataOnly="0" labelOnly="1" fieldPosition="0">
        <references count="2">
          <reference field="6" count="1" selected="0">
            <x v="50"/>
          </reference>
          <reference field="7" count="1">
            <x v="689"/>
          </reference>
        </references>
      </pivotArea>
    </format>
    <format dxfId="4701">
      <pivotArea dataOnly="0" labelOnly="1" fieldPosition="0">
        <references count="2">
          <reference field="6" count="1" selected="0">
            <x v="51"/>
          </reference>
          <reference field="7" count="1">
            <x v="1340"/>
          </reference>
        </references>
      </pivotArea>
    </format>
    <format dxfId="4700">
      <pivotArea dataOnly="0" labelOnly="1" fieldPosition="0">
        <references count="2">
          <reference field="6" count="1" selected="0">
            <x v="52"/>
          </reference>
          <reference field="7" count="1">
            <x v="626"/>
          </reference>
        </references>
      </pivotArea>
    </format>
    <format dxfId="4699">
      <pivotArea dataOnly="0" labelOnly="1" fieldPosition="0">
        <references count="2">
          <reference field="6" count="1" selected="0">
            <x v="53"/>
          </reference>
          <reference field="7" count="1">
            <x v="52"/>
          </reference>
        </references>
      </pivotArea>
    </format>
    <format dxfId="4698">
      <pivotArea dataOnly="0" labelOnly="1" fieldPosition="0">
        <references count="2">
          <reference field="6" count="1" selected="0">
            <x v="54"/>
          </reference>
          <reference field="7" count="1">
            <x v="1177"/>
          </reference>
        </references>
      </pivotArea>
    </format>
    <format dxfId="4697">
      <pivotArea dataOnly="0" labelOnly="1" fieldPosition="0">
        <references count="2">
          <reference field="6" count="1" selected="0">
            <x v="55"/>
          </reference>
          <reference field="7" count="1">
            <x v="63"/>
          </reference>
        </references>
      </pivotArea>
    </format>
    <format dxfId="4696">
      <pivotArea dataOnly="0" labelOnly="1" fieldPosition="0">
        <references count="2">
          <reference field="6" count="1" selected="0">
            <x v="56"/>
          </reference>
          <reference field="7" count="1">
            <x v="1412"/>
          </reference>
        </references>
      </pivotArea>
    </format>
    <format dxfId="4695">
      <pivotArea dataOnly="0" labelOnly="1" fieldPosition="0">
        <references count="2">
          <reference field="6" count="1" selected="0">
            <x v="57"/>
          </reference>
          <reference field="7" count="1">
            <x v="582"/>
          </reference>
        </references>
      </pivotArea>
    </format>
    <format dxfId="4694">
      <pivotArea dataOnly="0" labelOnly="1" fieldPosition="0">
        <references count="2">
          <reference field="6" count="1" selected="0">
            <x v="58"/>
          </reference>
          <reference field="7" count="1">
            <x v="1335"/>
          </reference>
        </references>
      </pivotArea>
    </format>
    <format dxfId="4693">
      <pivotArea dataOnly="0" labelOnly="1" fieldPosition="0">
        <references count="2">
          <reference field="6" count="1" selected="0">
            <x v="60"/>
          </reference>
          <reference field="7" count="1">
            <x v="584"/>
          </reference>
        </references>
      </pivotArea>
    </format>
    <format dxfId="4692">
      <pivotArea dataOnly="0" labelOnly="1" fieldPosition="0">
        <references count="2">
          <reference field="6" count="1" selected="0">
            <x v="61"/>
          </reference>
          <reference field="7" count="1">
            <x v="58"/>
          </reference>
        </references>
      </pivotArea>
    </format>
    <format dxfId="4691">
      <pivotArea dataOnly="0" labelOnly="1" fieldPosition="0">
        <references count="2">
          <reference field="6" count="1" selected="0">
            <x v="63"/>
          </reference>
          <reference field="7" count="1">
            <x v="895"/>
          </reference>
        </references>
      </pivotArea>
    </format>
    <format dxfId="4690">
      <pivotArea dataOnly="0" labelOnly="1" fieldPosition="0">
        <references count="2">
          <reference field="6" count="1" selected="0">
            <x v="64"/>
          </reference>
          <reference field="7" count="1">
            <x v="1083"/>
          </reference>
        </references>
      </pivotArea>
    </format>
    <format dxfId="4689">
      <pivotArea dataOnly="0" labelOnly="1" fieldPosition="0">
        <references count="2">
          <reference field="6" count="1" selected="0">
            <x v="65"/>
          </reference>
          <reference field="7" count="1">
            <x v="722"/>
          </reference>
        </references>
      </pivotArea>
    </format>
    <format dxfId="4688">
      <pivotArea dataOnly="0" labelOnly="1" fieldPosition="0">
        <references count="2">
          <reference field="6" count="1" selected="0">
            <x v="67"/>
          </reference>
          <reference field="7" count="1">
            <x v="1368"/>
          </reference>
        </references>
      </pivotArea>
    </format>
    <format dxfId="4687">
      <pivotArea dataOnly="0" labelOnly="1" fieldPosition="0">
        <references count="2">
          <reference field="6" count="1" selected="0">
            <x v="68"/>
          </reference>
          <reference field="7" count="1">
            <x v="33"/>
          </reference>
        </references>
      </pivotArea>
    </format>
    <format dxfId="4686">
      <pivotArea dataOnly="0" labelOnly="1" fieldPosition="0">
        <references count="2">
          <reference field="6" count="1" selected="0">
            <x v="70"/>
          </reference>
          <reference field="7" count="3">
            <x v="709"/>
            <x v="710"/>
            <x v="1249"/>
          </reference>
        </references>
      </pivotArea>
    </format>
    <format dxfId="4685">
      <pivotArea dataOnly="0" labelOnly="1" fieldPosition="0">
        <references count="2">
          <reference field="6" count="1" selected="0">
            <x v="71"/>
          </reference>
          <reference field="7" count="10">
            <x v="2"/>
            <x v="3"/>
            <x v="392"/>
            <x v="393"/>
            <x v="394"/>
            <x v="395"/>
            <x v="396"/>
            <x v="696"/>
            <x v="697"/>
            <x v="1386"/>
          </reference>
        </references>
      </pivotArea>
    </format>
    <format dxfId="4684">
      <pivotArea dataOnly="0" labelOnly="1" fieldPosition="0">
        <references count="2">
          <reference field="6" count="1" selected="0">
            <x v="77"/>
          </reference>
          <reference field="7" count="1">
            <x v="1336"/>
          </reference>
        </references>
      </pivotArea>
    </format>
    <format dxfId="4683">
      <pivotArea dataOnly="0" labelOnly="1" fieldPosition="0">
        <references count="2">
          <reference field="6" count="1" selected="0">
            <x v="78"/>
          </reference>
          <reference field="7" count="1">
            <x v="942"/>
          </reference>
        </references>
      </pivotArea>
    </format>
    <format dxfId="4682">
      <pivotArea dataOnly="0" labelOnly="1" fieldPosition="0">
        <references count="2">
          <reference field="6" count="1" selected="0">
            <x v="79"/>
          </reference>
          <reference field="7" count="2">
            <x v="304"/>
            <x v="305"/>
          </reference>
        </references>
      </pivotArea>
    </format>
    <format dxfId="4681">
      <pivotArea dataOnly="0" labelOnly="1" fieldPosition="0">
        <references count="2">
          <reference field="6" count="1" selected="0">
            <x v="80"/>
          </reference>
          <reference field="7" count="1">
            <x v="1109"/>
          </reference>
        </references>
      </pivotArea>
    </format>
    <format dxfId="4680">
      <pivotArea dataOnly="0" labelOnly="1" fieldPosition="0">
        <references count="2">
          <reference field="6" count="1" selected="0">
            <x v="81"/>
          </reference>
          <reference field="7" count="5">
            <x v="810"/>
            <x v="831"/>
            <x v="836"/>
            <x v="1317"/>
            <x v="1321"/>
          </reference>
        </references>
      </pivotArea>
    </format>
    <format dxfId="4679">
      <pivotArea dataOnly="0" labelOnly="1" fieldPosition="0">
        <references count="2">
          <reference field="6" count="1" selected="0">
            <x v="82"/>
          </reference>
          <reference field="7" count="4">
            <x v="599"/>
            <x v="600"/>
            <x v="658"/>
            <x v="680"/>
          </reference>
        </references>
      </pivotArea>
    </format>
    <format dxfId="4678">
      <pivotArea dataOnly="0" labelOnly="1" fieldPosition="0">
        <references count="2">
          <reference field="6" count="1" selected="0">
            <x v="83"/>
          </reference>
          <reference field="7" count="2">
            <x v="712"/>
            <x v="1275"/>
          </reference>
        </references>
      </pivotArea>
    </format>
    <format dxfId="4677">
      <pivotArea dataOnly="0" labelOnly="1" fieldPosition="0">
        <references count="2">
          <reference field="6" count="1" selected="0">
            <x v="84"/>
          </reference>
          <reference field="7" count="2">
            <x v="337"/>
            <x v="794"/>
          </reference>
        </references>
      </pivotArea>
    </format>
    <format dxfId="4676">
      <pivotArea dataOnly="0" labelOnly="1" fieldPosition="0">
        <references count="2">
          <reference field="6" count="1" selected="0">
            <x v="85"/>
          </reference>
          <reference field="7" count="1">
            <x v="1399"/>
          </reference>
        </references>
      </pivotArea>
    </format>
    <format dxfId="4675">
      <pivotArea dataOnly="0" labelOnly="1" fieldPosition="0">
        <references count="2">
          <reference field="6" count="1" selected="0">
            <x v="86"/>
          </reference>
          <reference field="7" count="1">
            <x v="896"/>
          </reference>
        </references>
      </pivotArea>
    </format>
    <format dxfId="4674">
      <pivotArea dataOnly="0" labelOnly="1" fieldPosition="0">
        <references count="2">
          <reference field="6" count="1" selected="0">
            <x v="88"/>
          </reference>
          <reference field="7" count="2">
            <x v="46"/>
            <x v="666"/>
          </reference>
        </references>
      </pivotArea>
    </format>
    <format dxfId="4673">
      <pivotArea dataOnly="0" labelOnly="1" fieldPosition="0">
        <references count="2">
          <reference field="6" count="1" selected="0">
            <x v="89"/>
          </reference>
          <reference field="7" count="4">
            <x v="383"/>
            <x v="384"/>
            <x v="654"/>
            <x v="1307"/>
          </reference>
        </references>
      </pivotArea>
    </format>
    <format dxfId="4672">
      <pivotArea dataOnly="0" labelOnly="1" fieldPosition="0">
        <references count="2">
          <reference field="6" count="1" selected="0">
            <x v="90"/>
          </reference>
          <reference field="7" count="1">
            <x v="426"/>
          </reference>
        </references>
      </pivotArea>
    </format>
    <format dxfId="4671">
      <pivotArea dataOnly="0" labelOnly="1" fieldPosition="0">
        <references count="2">
          <reference field="6" count="1" selected="0">
            <x v="91"/>
          </reference>
          <reference field="7" count="5">
            <x v="419"/>
            <x v="427"/>
            <x v="502"/>
            <x v="674"/>
            <x v="1347"/>
          </reference>
        </references>
      </pivotArea>
    </format>
    <format dxfId="4670">
      <pivotArea dataOnly="0" labelOnly="1" fieldPosition="0">
        <references count="2">
          <reference field="6" count="1" selected="0">
            <x v="93"/>
          </reference>
          <reference field="7" count="1">
            <x v="1091"/>
          </reference>
        </references>
      </pivotArea>
    </format>
    <format dxfId="4669">
      <pivotArea dataOnly="0" labelOnly="1" fieldPosition="0">
        <references count="2">
          <reference field="6" count="1" selected="0">
            <x v="94"/>
          </reference>
          <reference field="7" count="1">
            <x v="527"/>
          </reference>
        </references>
      </pivotArea>
    </format>
    <format dxfId="4668">
      <pivotArea dataOnly="0" labelOnly="1" fieldPosition="0">
        <references count="2">
          <reference field="6" count="1" selected="0">
            <x v="97"/>
          </reference>
          <reference field="7" count="1">
            <x v="412"/>
          </reference>
        </references>
      </pivotArea>
    </format>
    <format dxfId="4667">
      <pivotArea dataOnly="0" labelOnly="1" fieldPosition="0">
        <references count="2">
          <reference field="6" count="1" selected="0">
            <x v="98"/>
          </reference>
          <reference field="7" count="1">
            <x v="914"/>
          </reference>
        </references>
      </pivotArea>
    </format>
    <format dxfId="4666">
      <pivotArea dataOnly="0" labelOnly="1" fieldPosition="0">
        <references count="2">
          <reference field="6" count="1" selected="0">
            <x v="99"/>
          </reference>
          <reference field="7" count="1">
            <x v="1106"/>
          </reference>
        </references>
      </pivotArea>
    </format>
    <format dxfId="4665">
      <pivotArea dataOnly="0" labelOnly="1" fieldPosition="0">
        <references count="2">
          <reference field="6" count="1" selected="0">
            <x v="102"/>
          </reference>
          <reference field="7" count="1">
            <x v="389"/>
          </reference>
        </references>
      </pivotArea>
    </format>
    <format dxfId="4664">
      <pivotArea dataOnly="0" labelOnly="1" fieldPosition="0">
        <references count="2">
          <reference field="6" count="1" selected="0">
            <x v="103"/>
          </reference>
          <reference field="7" count="1">
            <x v="1117"/>
          </reference>
        </references>
      </pivotArea>
    </format>
    <format dxfId="4663">
      <pivotArea dataOnly="0" labelOnly="1" fieldPosition="0">
        <references count="2">
          <reference field="6" count="1" selected="0">
            <x v="104"/>
          </reference>
          <reference field="7" count="4">
            <x v="433"/>
            <x v="1112"/>
            <x v="1113"/>
            <x v="1119"/>
          </reference>
        </references>
      </pivotArea>
    </format>
    <format dxfId="4662">
      <pivotArea dataOnly="0" labelOnly="1" fieldPosition="0">
        <references count="2">
          <reference field="6" count="1" selected="0">
            <x v="105"/>
          </reference>
          <reference field="7" count="1">
            <x v="750"/>
          </reference>
        </references>
      </pivotArea>
    </format>
    <format dxfId="4661">
      <pivotArea dataOnly="0" labelOnly="1" fieldPosition="0">
        <references count="2">
          <reference field="6" count="1" selected="0">
            <x v="107"/>
          </reference>
          <reference field="7" count="1">
            <x v="1382"/>
          </reference>
        </references>
      </pivotArea>
    </format>
    <format dxfId="4660">
      <pivotArea dataOnly="0" labelOnly="1" fieldPosition="0">
        <references count="2">
          <reference field="6" count="1" selected="0">
            <x v="108"/>
          </reference>
          <reference field="7" count="1">
            <x v="25"/>
          </reference>
        </references>
      </pivotArea>
    </format>
    <format dxfId="4659">
      <pivotArea dataOnly="0" labelOnly="1" fieldPosition="0">
        <references count="2">
          <reference field="6" count="1" selected="0">
            <x v="109"/>
          </reference>
          <reference field="7" count="1">
            <x v="403"/>
          </reference>
        </references>
      </pivotArea>
    </format>
    <format dxfId="4658">
      <pivotArea dataOnly="0" labelOnly="1" fieldPosition="0">
        <references count="2">
          <reference field="6" count="1" selected="0">
            <x v="112"/>
          </reference>
          <reference field="7" count="1">
            <x v="385"/>
          </reference>
        </references>
      </pivotArea>
    </format>
    <format dxfId="4657">
      <pivotArea dataOnly="0" labelOnly="1" fieldPosition="0">
        <references count="2">
          <reference field="6" count="1" selected="0">
            <x v="116"/>
          </reference>
          <reference field="7" count="1">
            <x v="855"/>
          </reference>
        </references>
      </pivotArea>
    </format>
    <format dxfId="4656">
      <pivotArea dataOnly="0" labelOnly="1" fieldPosition="0">
        <references count="2">
          <reference field="6" count="1" selected="0">
            <x v="117"/>
          </reference>
          <reference field="7" count="1">
            <x v="706"/>
          </reference>
        </references>
      </pivotArea>
    </format>
    <format dxfId="4655">
      <pivotArea dataOnly="0" labelOnly="1" fieldPosition="0">
        <references count="2">
          <reference field="6" count="1" selected="0">
            <x v="119"/>
          </reference>
          <reference field="7" count="2">
            <x v="414"/>
            <x v="814"/>
          </reference>
        </references>
      </pivotArea>
    </format>
    <format dxfId="4654">
      <pivotArea dataOnly="0" labelOnly="1" fieldPosition="0">
        <references count="2">
          <reference field="6" count="1" selected="0">
            <x v="120"/>
          </reference>
          <reference field="7" count="1">
            <x v="1136"/>
          </reference>
        </references>
      </pivotArea>
    </format>
    <format dxfId="4653">
      <pivotArea dataOnly="0" labelOnly="1" fieldPosition="0">
        <references count="2">
          <reference field="6" count="1" selected="0">
            <x v="121"/>
          </reference>
          <reference field="7" count="1">
            <x v="1092"/>
          </reference>
        </references>
      </pivotArea>
    </format>
    <format dxfId="4652">
      <pivotArea dataOnly="0" labelOnly="1" fieldPosition="0">
        <references count="2">
          <reference field="6" count="1" selected="0">
            <x v="123"/>
          </reference>
          <reference field="7" count="1">
            <x v="1182"/>
          </reference>
        </references>
      </pivotArea>
    </format>
    <format dxfId="4651">
      <pivotArea dataOnly="0" labelOnly="1" fieldPosition="0">
        <references count="2">
          <reference field="6" count="1" selected="0">
            <x v="124"/>
          </reference>
          <reference field="7" count="1">
            <x v="1395"/>
          </reference>
        </references>
      </pivotArea>
    </format>
    <format dxfId="4650">
      <pivotArea dataOnly="0" labelOnly="1" fieldPosition="0">
        <references count="2">
          <reference field="6" count="1" selected="0">
            <x v="125"/>
          </reference>
          <reference field="7" count="5">
            <x v="275"/>
            <x v="276"/>
            <x v="277"/>
            <x v="278"/>
            <x v="1272"/>
          </reference>
        </references>
      </pivotArea>
    </format>
    <format dxfId="4649">
      <pivotArea dataOnly="0" labelOnly="1" fieldPosition="0">
        <references count="2">
          <reference field="6" count="1" selected="0">
            <x v="126"/>
          </reference>
          <reference field="7" count="4">
            <x v="572"/>
            <x v="573"/>
            <x v="574"/>
            <x v="1165"/>
          </reference>
        </references>
      </pivotArea>
    </format>
    <format dxfId="4648">
      <pivotArea dataOnly="0" labelOnly="1" fieldPosition="0">
        <references count="2">
          <reference field="6" count="1" selected="0">
            <x v="127"/>
          </reference>
          <reference field="7" count="1">
            <x v="891"/>
          </reference>
        </references>
      </pivotArea>
    </format>
    <format dxfId="4647">
      <pivotArea dataOnly="0" labelOnly="1" fieldPosition="0">
        <references count="2">
          <reference field="6" count="1" selected="0">
            <x v="130"/>
          </reference>
          <reference field="7" count="1">
            <x v="455"/>
          </reference>
        </references>
      </pivotArea>
    </format>
    <format dxfId="4646">
      <pivotArea dataOnly="0" labelOnly="1" fieldPosition="0">
        <references count="2">
          <reference field="6" count="1" selected="0">
            <x v="133"/>
          </reference>
          <reference field="7" count="1">
            <x v="1283"/>
          </reference>
        </references>
      </pivotArea>
    </format>
    <format dxfId="4645">
      <pivotArea dataOnly="0" labelOnly="1" fieldPosition="0">
        <references count="2">
          <reference field="6" count="1" selected="0">
            <x v="134"/>
          </reference>
          <reference field="7" count="3">
            <x v="401"/>
            <x v="404"/>
            <x v="922"/>
          </reference>
        </references>
      </pivotArea>
    </format>
    <format dxfId="4644">
      <pivotArea dataOnly="0" labelOnly="1" fieldPosition="0">
        <references count="2">
          <reference field="6" count="1" selected="0">
            <x v="135"/>
          </reference>
          <reference field="7" count="5">
            <x v="320"/>
            <x v="367"/>
            <x v="368"/>
            <x v="1413"/>
            <x v="1414"/>
          </reference>
        </references>
      </pivotArea>
    </format>
    <format dxfId="4643">
      <pivotArea dataOnly="0" labelOnly="1" fieldPosition="0">
        <references count="2">
          <reference field="6" count="1" selected="0">
            <x v="139"/>
          </reference>
          <reference field="7" count="1">
            <x v="1079"/>
          </reference>
        </references>
      </pivotArea>
    </format>
    <format dxfId="4642">
      <pivotArea dataOnly="0" labelOnly="1" fieldPosition="0">
        <references count="2">
          <reference field="6" count="1" selected="0">
            <x v="140"/>
          </reference>
          <reference field="7" count="1">
            <x v="409"/>
          </reference>
        </references>
      </pivotArea>
    </format>
    <format dxfId="4641">
      <pivotArea dataOnly="0" labelOnly="1" fieldPosition="0">
        <references count="2">
          <reference field="6" count="1" selected="0">
            <x v="141"/>
          </reference>
          <reference field="7" count="1">
            <x v="1138"/>
          </reference>
        </references>
      </pivotArea>
    </format>
    <format dxfId="4640">
      <pivotArea dataOnly="0" labelOnly="1" fieldPosition="0">
        <references count="2">
          <reference field="6" count="1" selected="0">
            <x v="142"/>
          </reference>
          <reference field="7" count="1">
            <x v="811"/>
          </reference>
        </references>
      </pivotArea>
    </format>
    <format dxfId="4639">
      <pivotArea dataOnly="0" labelOnly="1" fieldPosition="0">
        <references count="2">
          <reference field="6" count="1" selected="0">
            <x v="143"/>
          </reference>
          <reference field="7" count="1">
            <x v="1364"/>
          </reference>
        </references>
      </pivotArea>
    </format>
    <format dxfId="4638">
      <pivotArea dataOnly="0" labelOnly="1" fieldPosition="0">
        <references count="2">
          <reference field="6" count="1" selected="0">
            <x v="144"/>
          </reference>
          <reference field="7" count="9">
            <x v="432"/>
            <x v="435"/>
            <x v="516"/>
            <x v="528"/>
            <x v="609"/>
            <x v="610"/>
            <x v="787"/>
            <x v="1123"/>
            <x v="1181"/>
          </reference>
        </references>
      </pivotArea>
    </format>
    <format dxfId="4637">
      <pivotArea dataOnly="0" labelOnly="1" fieldPosition="0">
        <references count="2">
          <reference field="6" count="1" selected="0">
            <x v="147"/>
          </reference>
          <reference field="7" count="1">
            <x v="64"/>
          </reference>
        </references>
      </pivotArea>
    </format>
    <format dxfId="4636">
      <pivotArea dataOnly="0" labelOnly="1" fieldPosition="0">
        <references count="2">
          <reference field="6" count="1" selected="0">
            <x v="148"/>
          </reference>
          <reference field="7" count="1">
            <x v="767"/>
          </reference>
        </references>
      </pivotArea>
    </format>
    <format dxfId="4635">
      <pivotArea dataOnly="0" labelOnly="1" fieldPosition="0">
        <references count="2">
          <reference field="6" count="1" selected="0">
            <x v="149"/>
          </reference>
          <reference field="7" count="2">
            <x v="1410"/>
            <x v="1411"/>
          </reference>
        </references>
      </pivotArea>
    </format>
    <format dxfId="4634">
      <pivotArea dataOnly="0" labelOnly="1" fieldPosition="0">
        <references count="2">
          <reference field="6" count="1" selected="0">
            <x v="150"/>
          </reference>
          <reference field="7" count="1">
            <x v="424"/>
          </reference>
        </references>
      </pivotArea>
    </format>
    <format dxfId="4633">
      <pivotArea dataOnly="0" labelOnly="1" fieldPosition="0">
        <references count="2">
          <reference field="6" count="1" selected="0">
            <x v="151"/>
          </reference>
          <reference field="7" count="1">
            <x v="853"/>
          </reference>
        </references>
      </pivotArea>
    </format>
    <format dxfId="4632">
      <pivotArea dataOnly="0" labelOnly="1" fieldPosition="0">
        <references count="2">
          <reference field="6" count="1" selected="0">
            <x v="153"/>
          </reference>
          <reference field="7" count="2">
            <x v="1096"/>
            <x v="1124"/>
          </reference>
        </references>
      </pivotArea>
    </format>
    <format dxfId="4631">
      <pivotArea dataOnly="0" labelOnly="1" fieldPosition="0">
        <references count="2">
          <reference field="6" count="1" selected="0">
            <x v="154"/>
          </reference>
          <reference field="7" count="3">
            <x v="472"/>
            <x v="850"/>
            <x v="897"/>
          </reference>
        </references>
      </pivotArea>
    </format>
    <format dxfId="4630">
      <pivotArea dataOnly="0" labelOnly="1" fieldPosition="0">
        <references count="2">
          <reference field="6" count="1" selected="0">
            <x v="155"/>
          </reference>
          <reference field="7" count="1">
            <x v="1214"/>
          </reference>
        </references>
      </pivotArea>
    </format>
    <format dxfId="4629">
      <pivotArea dataOnly="0" labelOnly="1" fieldPosition="0">
        <references count="2">
          <reference field="6" count="1" selected="0">
            <x v="156"/>
          </reference>
          <reference field="7" count="1">
            <x v="537"/>
          </reference>
        </references>
      </pivotArea>
    </format>
    <format dxfId="4628">
      <pivotArea dataOnly="0" labelOnly="1" fieldPosition="0">
        <references count="2">
          <reference field="6" count="1" selected="0">
            <x v="157"/>
          </reference>
          <reference field="7" count="1">
            <x v="74"/>
          </reference>
        </references>
      </pivotArea>
    </format>
    <format dxfId="4627">
      <pivotArea dataOnly="0" labelOnly="1" fieldPosition="0">
        <references count="2">
          <reference field="6" count="1" selected="0">
            <x v="158"/>
          </reference>
          <reference field="7" count="1">
            <x v="1343"/>
          </reference>
        </references>
      </pivotArea>
    </format>
    <format dxfId="4626">
      <pivotArea dataOnly="0" labelOnly="1" fieldPosition="0">
        <references count="2">
          <reference field="6" count="1" selected="0">
            <x v="159"/>
          </reference>
          <reference field="7" count="2">
            <x v="1056"/>
            <x v="1057"/>
          </reference>
        </references>
      </pivotArea>
    </format>
    <format dxfId="4625">
      <pivotArea dataOnly="0" labelOnly="1" fieldPosition="0">
        <references count="2">
          <reference field="6" count="1" selected="0">
            <x v="160"/>
          </reference>
          <reference field="7" count="2">
            <x v="1093"/>
            <x v="1094"/>
          </reference>
        </references>
      </pivotArea>
    </format>
    <format dxfId="4624">
      <pivotArea dataOnly="0" labelOnly="1" fieldPosition="0">
        <references count="2">
          <reference field="6" count="1" selected="0">
            <x v="161"/>
          </reference>
          <reference field="7" count="1">
            <x v="1332"/>
          </reference>
        </references>
      </pivotArea>
    </format>
    <format dxfId="4623">
      <pivotArea dataOnly="0" labelOnly="1" fieldPosition="0">
        <references count="2">
          <reference field="6" count="1" selected="0">
            <x v="162"/>
          </reference>
          <reference field="7" count="2">
            <x v="467"/>
            <x v="921"/>
          </reference>
        </references>
      </pivotArea>
    </format>
    <format dxfId="4622">
      <pivotArea dataOnly="0" labelOnly="1" fieldPosition="0">
        <references count="2">
          <reference field="6" count="1" selected="0">
            <x v="163"/>
          </reference>
          <reference field="7" count="15">
            <x v="416"/>
            <x v="418"/>
            <x v="657"/>
            <x v="784"/>
            <x v="785"/>
            <x v="846"/>
            <x v="847"/>
            <x v="848"/>
            <x v="851"/>
            <x v="887"/>
            <x v="1263"/>
            <x v="1310"/>
            <x v="1349"/>
            <x v="1350"/>
            <x v="1351"/>
          </reference>
        </references>
      </pivotArea>
    </format>
    <format dxfId="4621">
      <pivotArea dataOnly="0" labelOnly="1" fieldPosition="0">
        <references count="2">
          <reference field="6" count="1" selected="0">
            <x v="164"/>
          </reference>
          <reference field="7" count="1">
            <x v="1128"/>
          </reference>
        </references>
      </pivotArea>
    </format>
    <format dxfId="4620">
      <pivotArea dataOnly="0" labelOnly="1" fieldPosition="0">
        <references count="2">
          <reference field="6" count="1" selected="0">
            <x v="165"/>
          </reference>
          <reference field="7" count="1">
            <x v="676"/>
          </reference>
        </references>
      </pivotArea>
    </format>
    <format dxfId="4619">
      <pivotArea dataOnly="0" labelOnly="1" fieldPosition="0">
        <references count="2">
          <reference field="6" count="1" selected="0">
            <x v="166"/>
          </reference>
          <reference field="7" count="1">
            <x v="1292"/>
          </reference>
        </references>
      </pivotArea>
    </format>
    <format dxfId="4618">
      <pivotArea dataOnly="0" labelOnly="1" fieldPosition="0">
        <references count="2">
          <reference field="6" count="1" selected="0">
            <x v="169"/>
          </reference>
          <reference field="7" count="3">
            <x v="1099"/>
            <x v="1100"/>
            <x v="1345"/>
          </reference>
        </references>
      </pivotArea>
    </format>
    <format dxfId="4617">
      <pivotArea dataOnly="0" labelOnly="1" fieldPosition="0">
        <references count="2">
          <reference field="6" count="1" selected="0">
            <x v="170"/>
          </reference>
          <reference field="7" count="1">
            <x v="602"/>
          </reference>
        </references>
      </pivotArea>
    </format>
    <format dxfId="4616">
      <pivotArea dataOnly="0" labelOnly="1" fieldPosition="0">
        <references count="2">
          <reference field="6" count="1" selected="0">
            <x v="171"/>
          </reference>
          <reference field="7" count="1">
            <x v="43"/>
          </reference>
        </references>
      </pivotArea>
    </format>
    <format dxfId="4615">
      <pivotArea dataOnly="0" labelOnly="1" fieldPosition="0">
        <references count="2">
          <reference field="6" count="1" selected="0">
            <x v="173"/>
          </reference>
          <reference field="7" count="1">
            <x v="1095"/>
          </reference>
        </references>
      </pivotArea>
    </format>
    <format dxfId="4614">
      <pivotArea dataOnly="0" labelOnly="1" fieldPosition="0">
        <references count="2">
          <reference field="6" count="1" selected="0">
            <x v="175"/>
          </reference>
          <reference field="7" count="1">
            <x v="514"/>
          </reference>
        </references>
      </pivotArea>
    </format>
    <format dxfId="4613">
      <pivotArea dataOnly="0" labelOnly="1" fieldPosition="0">
        <references count="2">
          <reference field="6" count="1" selected="0">
            <x v="176"/>
          </reference>
          <reference field="7" count="1">
            <x v="351"/>
          </reference>
        </references>
      </pivotArea>
    </format>
    <format dxfId="4612">
      <pivotArea dataOnly="0" labelOnly="1" fieldPosition="0">
        <references count="2">
          <reference field="6" count="1" selected="0">
            <x v="177"/>
          </reference>
          <reference field="7" count="1">
            <x v="1337"/>
          </reference>
        </references>
      </pivotArea>
    </format>
    <format dxfId="4611">
      <pivotArea dataOnly="0" labelOnly="1" fieldPosition="0">
        <references count="2">
          <reference field="6" count="1" selected="0">
            <x v="178"/>
          </reference>
          <reference field="7" count="1">
            <x v="1089"/>
          </reference>
        </references>
      </pivotArea>
    </format>
    <format dxfId="4610">
      <pivotArea dataOnly="0" labelOnly="1" fieldPosition="0">
        <references count="2">
          <reference field="6" count="1" selected="0">
            <x v="179"/>
          </reference>
          <reference field="7" count="1">
            <x v="411"/>
          </reference>
        </references>
      </pivotArea>
    </format>
    <format dxfId="4609">
      <pivotArea dataOnly="0" labelOnly="1" fieldPosition="0">
        <references count="2">
          <reference field="6" count="1" selected="0">
            <x v="180"/>
          </reference>
          <reference field="7" count="1">
            <x v="387"/>
          </reference>
        </references>
      </pivotArea>
    </format>
    <format dxfId="4608">
      <pivotArea dataOnly="0" labelOnly="1" fieldPosition="0">
        <references count="2">
          <reference field="6" count="1" selected="0">
            <x v="181"/>
          </reference>
          <reference field="7" count="1">
            <x v="1334"/>
          </reference>
        </references>
      </pivotArea>
    </format>
    <format dxfId="4607">
      <pivotArea dataOnly="0" labelOnly="1" fieldPosition="0">
        <references count="2">
          <reference field="6" count="1" selected="0">
            <x v="182"/>
          </reference>
          <reference field="7" count="1">
            <x v="1333"/>
          </reference>
        </references>
      </pivotArea>
    </format>
    <format dxfId="4606">
      <pivotArea dataOnly="0" labelOnly="1" fieldPosition="0">
        <references count="2">
          <reference field="6" count="1" selected="0">
            <x v="184"/>
          </reference>
          <reference field="7" count="1">
            <x v="852"/>
          </reference>
        </references>
      </pivotArea>
    </format>
    <format dxfId="4605">
      <pivotArea dataOnly="0" labelOnly="1" fieldPosition="0">
        <references count="2">
          <reference field="6" count="1" selected="0">
            <x v="185"/>
          </reference>
          <reference field="7" count="1">
            <x v="690"/>
          </reference>
        </references>
      </pivotArea>
    </format>
    <format dxfId="4604">
      <pivotArea dataOnly="0" labelOnly="1" fieldPosition="0">
        <references count="2">
          <reference field="6" count="1" selected="0">
            <x v="186"/>
          </reference>
          <reference field="7" count="2">
            <x v="38"/>
            <x v="39"/>
          </reference>
        </references>
      </pivotArea>
    </format>
    <format dxfId="4603">
      <pivotArea dataOnly="0" labelOnly="1" fieldPosition="0">
        <references count="2">
          <reference field="6" count="1" selected="0">
            <x v="187"/>
          </reference>
          <reference field="7" count="8">
            <x v="40"/>
            <x v="413"/>
            <x v="646"/>
            <x v="953"/>
            <x v="1338"/>
            <x v="1339"/>
            <x v="1341"/>
            <x v="1342"/>
          </reference>
        </references>
      </pivotArea>
    </format>
    <format dxfId="4602">
      <pivotArea dataOnly="0" labelOnly="1" fieldPosition="0">
        <references count="2">
          <reference field="6" count="1" selected="0">
            <x v="188"/>
          </reference>
          <reference field="7" count="2">
            <x v="1199"/>
            <x v="1200"/>
          </reference>
        </references>
      </pivotArea>
    </format>
    <format dxfId="4601">
      <pivotArea dataOnly="0" labelOnly="1" fieldPosition="0">
        <references count="2">
          <reference field="6" count="1" selected="0">
            <x v="190"/>
          </reference>
          <reference field="7" count="1">
            <x v="1101"/>
          </reference>
        </references>
      </pivotArea>
    </format>
    <format dxfId="4600">
      <pivotArea dataOnly="0" labelOnly="1" fieldPosition="0">
        <references count="2">
          <reference field="6" count="1" selected="0">
            <x v="191"/>
          </reference>
          <reference field="7" count="4">
            <x v="34"/>
            <x v="824"/>
            <x v="1307"/>
            <x v="1400"/>
          </reference>
        </references>
      </pivotArea>
    </format>
    <format dxfId="4599">
      <pivotArea dataOnly="0" labelOnly="1" fieldPosition="0">
        <references count="2">
          <reference field="6" count="1" selected="0">
            <x v="195"/>
          </reference>
          <reference field="7" count="1">
            <x v="1111"/>
          </reference>
        </references>
      </pivotArea>
    </format>
    <format dxfId="4598">
      <pivotArea dataOnly="0" labelOnly="1" fieldPosition="0">
        <references count="2">
          <reference field="6" count="1" selected="0">
            <x v="196"/>
          </reference>
          <reference field="7" count="1">
            <x v="1179"/>
          </reference>
        </references>
      </pivotArea>
    </format>
    <format dxfId="4597">
      <pivotArea dataOnly="0" labelOnly="1" fieldPosition="0">
        <references count="2">
          <reference field="6" count="1" selected="0">
            <x v="197"/>
          </reference>
          <reference field="7" count="1">
            <x v="900"/>
          </reference>
        </references>
      </pivotArea>
    </format>
    <format dxfId="4596">
      <pivotArea dataOnly="0" labelOnly="1" fieldPosition="0">
        <references count="2">
          <reference field="6" count="1" selected="0">
            <x v="198"/>
          </reference>
          <reference field="7" count="1">
            <x v="583"/>
          </reference>
        </references>
      </pivotArea>
    </format>
    <format dxfId="4595">
      <pivotArea dataOnly="0" labelOnly="1" fieldPosition="0">
        <references count="2">
          <reference field="6" count="1" selected="0">
            <x v="199"/>
          </reference>
          <reference field="7" count="1">
            <x v="357"/>
          </reference>
        </references>
      </pivotArea>
    </format>
    <format dxfId="4594">
      <pivotArea dataOnly="0" labelOnly="1" fieldPosition="0">
        <references count="2">
          <reference field="6" count="1" selected="0">
            <x v="201"/>
          </reference>
          <reference field="7" count="3">
            <x v="378"/>
            <x v="437"/>
            <x v="438"/>
          </reference>
        </references>
      </pivotArea>
    </format>
    <format dxfId="4593">
      <pivotArea dataOnly="0" labelOnly="1" fieldPosition="0">
        <references count="2">
          <reference field="6" count="1" selected="0">
            <x v="202"/>
          </reference>
          <reference field="7" count="1">
            <x v="1144"/>
          </reference>
        </references>
      </pivotArea>
    </format>
    <format dxfId="4592">
      <pivotArea dataOnly="0" labelOnly="1" fieldPosition="0">
        <references count="2">
          <reference field="6" count="1" selected="0">
            <x v="203"/>
          </reference>
          <reference field="7" count="2">
            <x v="570"/>
            <x v="1372"/>
          </reference>
        </references>
      </pivotArea>
    </format>
    <format dxfId="4591">
      <pivotArea dataOnly="0" labelOnly="1" fieldPosition="0">
        <references count="2">
          <reference field="6" count="1" selected="0">
            <x v="204"/>
          </reference>
          <reference field="7" count="1">
            <x v="1248"/>
          </reference>
        </references>
      </pivotArea>
    </format>
    <format dxfId="4590">
      <pivotArea dataOnly="0" labelOnly="1" fieldPosition="0">
        <references count="2">
          <reference field="6" count="1" selected="0">
            <x v="206"/>
          </reference>
          <reference field="7" count="1">
            <x v="1140"/>
          </reference>
        </references>
      </pivotArea>
    </format>
    <format dxfId="4589">
      <pivotArea dataOnly="0" labelOnly="1" fieldPosition="0">
        <references count="2">
          <reference field="6" count="1" selected="0">
            <x v="208"/>
          </reference>
          <reference field="7" count="1">
            <x v="1159"/>
          </reference>
        </references>
      </pivotArea>
    </format>
    <format dxfId="4588">
      <pivotArea dataOnly="0" labelOnly="1" fieldPosition="0">
        <references count="2">
          <reference field="6" count="1" selected="0">
            <x v="209"/>
          </reference>
          <reference field="7" count="1">
            <x v="648"/>
          </reference>
        </references>
      </pivotArea>
    </format>
    <format dxfId="4587">
      <pivotArea dataOnly="0" labelOnly="1" fieldPosition="0">
        <references count="2">
          <reference field="6" count="1" selected="0">
            <x v="211"/>
          </reference>
          <reference field="7" count="1">
            <x v="581"/>
          </reference>
        </references>
      </pivotArea>
    </format>
    <format dxfId="4586">
      <pivotArea dataOnly="0" labelOnly="1" fieldPosition="0">
        <references count="2">
          <reference field="6" count="1" selected="0">
            <x v="212"/>
          </reference>
          <reference field="7" count="1">
            <x v="47"/>
          </reference>
        </references>
      </pivotArea>
    </format>
    <format dxfId="4585">
      <pivotArea dataOnly="0" labelOnly="1" fieldPosition="0">
        <references count="2">
          <reference field="6" count="1" selected="0">
            <x v="213"/>
          </reference>
          <reference field="7" count="1">
            <x v="714"/>
          </reference>
        </references>
      </pivotArea>
    </format>
    <format dxfId="4584">
      <pivotArea dataOnly="0" labelOnly="1" fieldPosition="0">
        <references count="2">
          <reference field="6" count="1" selected="0">
            <x v="214"/>
          </reference>
          <reference field="7" count="2">
            <x v="65"/>
            <x v="627"/>
          </reference>
        </references>
      </pivotArea>
    </format>
    <format dxfId="4583">
      <pivotArea dataOnly="0" labelOnly="1" fieldPosition="0">
        <references count="2">
          <reference field="6" count="1" selected="0">
            <x v="215"/>
          </reference>
          <reference field="7" count="1">
            <x v="546"/>
          </reference>
        </references>
      </pivotArea>
    </format>
    <format dxfId="4582">
      <pivotArea dataOnly="0" labelOnly="1" fieldPosition="0">
        <references count="2">
          <reference field="6" count="1" selected="0">
            <x v="216"/>
          </reference>
          <reference field="7" count="5">
            <x v="859"/>
            <x v="875"/>
            <x v="881"/>
            <x v="1158"/>
            <x v="1309"/>
          </reference>
        </references>
      </pivotArea>
    </format>
    <format dxfId="4581">
      <pivotArea dataOnly="0" labelOnly="1" fieldPosition="0">
        <references count="2">
          <reference field="6" count="1" selected="0">
            <x v="219"/>
          </reference>
          <reference field="7" count="1">
            <x v="24"/>
          </reference>
        </references>
      </pivotArea>
    </format>
    <format dxfId="4580">
      <pivotArea dataOnly="0" labelOnly="1" fieldPosition="0">
        <references count="2">
          <reference field="6" count="1" selected="0">
            <x v="220"/>
          </reference>
          <reference field="7" count="2">
            <x v="44"/>
            <x v="45"/>
          </reference>
        </references>
      </pivotArea>
    </format>
    <format dxfId="4579">
      <pivotArea dataOnly="0" labelOnly="1" fieldPosition="0">
        <references count="2">
          <reference field="6" count="1" selected="0">
            <x v="222"/>
          </reference>
          <reference field="7" count="1">
            <x v="1384"/>
          </reference>
        </references>
      </pivotArea>
    </format>
    <format dxfId="4578">
      <pivotArea dataOnly="0" labelOnly="1" fieldPosition="0">
        <references count="2">
          <reference field="6" count="1" selected="0">
            <x v="223"/>
          </reference>
          <reference field="7" count="1">
            <x v="1168"/>
          </reference>
        </references>
      </pivotArea>
    </format>
    <format dxfId="4577">
      <pivotArea dataOnly="0" labelOnly="1" fieldPosition="0">
        <references count="2">
          <reference field="6" count="1" selected="0">
            <x v="224"/>
          </reference>
          <reference field="7" count="4">
            <x v="622"/>
            <x v="845"/>
            <x v="1134"/>
            <x v="1306"/>
          </reference>
        </references>
      </pivotArea>
    </format>
    <format dxfId="4576">
      <pivotArea dataOnly="0" labelOnly="1" fieldPosition="0">
        <references count="2">
          <reference field="6" count="1" selected="0">
            <x v="225"/>
          </reference>
          <reference field="7" count="2">
            <x v="876"/>
            <x v="1307"/>
          </reference>
        </references>
      </pivotArea>
    </format>
    <format dxfId="4575">
      <pivotArea dataOnly="0" labelOnly="1" fieldPosition="0">
        <references count="2">
          <reference field="6" count="1" selected="0">
            <x v="226"/>
          </reference>
          <reference field="7" count="1">
            <x v="1344"/>
          </reference>
        </references>
      </pivotArea>
    </format>
    <format dxfId="4574">
      <pivotArea dataOnly="0" labelOnly="1" fieldPosition="0">
        <references count="2">
          <reference field="6" count="1" selected="0">
            <x v="227"/>
          </reference>
          <reference field="7" count="1">
            <x v="611"/>
          </reference>
        </references>
      </pivotArea>
    </format>
    <format dxfId="4573">
      <pivotArea dataOnly="0" labelOnly="1" fieldPosition="0">
        <references count="2">
          <reference field="6" count="1" selected="0">
            <x v="229"/>
          </reference>
          <reference field="7" count="1">
            <x v="1387"/>
          </reference>
        </references>
      </pivotArea>
    </format>
    <format dxfId="4572">
      <pivotArea dataOnly="0" labelOnly="1" fieldPosition="0">
        <references count="2">
          <reference field="6" count="1" selected="0">
            <x v="231"/>
          </reference>
          <reference field="7" count="3">
            <x v="672"/>
            <x v="677"/>
            <x v="678"/>
          </reference>
        </references>
      </pivotArea>
    </format>
    <format dxfId="4571">
      <pivotArea dataOnly="0" labelOnly="1" fieldPosition="0">
        <references count="2">
          <reference field="6" count="1" selected="0">
            <x v="232"/>
          </reference>
          <reference field="7" count="1">
            <x v="644"/>
          </reference>
        </references>
      </pivotArea>
    </format>
    <format dxfId="4570">
      <pivotArea dataOnly="0" labelOnly="1" fieldPosition="0">
        <references count="2">
          <reference field="6" count="1" selected="0">
            <x v="233"/>
          </reference>
          <reference field="7" count="1">
            <x v="1254"/>
          </reference>
        </references>
      </pivotArea>
    </format>
    <format dxfId="4569">
      <pivotArea dataOnly="0" labelOnly="1" fieldPosition="0">
        <references count="2">
          <reference field="6" count="1" selected="0">
            <x v="235"/>
          </reference>
          <reference field="7" count="2">
            <x v="889"/>
            <x v="890"/>
          </reference>
        </references>
      </pivotArea>
    </format>
    <format dxfId="4568">
      <pivotArea dataOnly="0" labelOnly="1" fieldPosition="0">
        <references count="2">
          <reference field="6" count="1" selected="0">
            <x v="236"/>
          </reference>
          <reference field="7" count="2">
            <x v="494"/>
            <x v="495"/>
          </reference>
        </references>
      </pivotArea>
    </format>
    <format dxfId="4567">
      <pivotArea dataOnly="0" labelOnly="1" fieldPosition="0">
        <references count="2">
          <reference field="6" count="1" selected="0">
            <x v="238"/>
          </reference>
          <reference field="7" count="1">
            <x v="11"/>
          </reference>
        </references>
      </pivotArea>
    </format>
    <format dxfId="4566">
      <pivotArea dataOnly="0" labelOnly="1" fieldPosition="0">
        <references count="2">
          <reference field="6" count="1" selected="0">
            <x v="239"/>
          </reference>
          <reference field="7" count="1">
            <x v="360"/>
          </reference>
        </references>
      </pivotArea>
    </format>
    <format dxfId="4565">
      <pivotArea dataOnly="0" labelOnly="1" fieldPosition="0">
        <references count="2">
          <reference field="6" count="1" selected="0">
            <x v="241"/>
          </reference>
          <reference field="7" count="3">
            <x v="1"/>
            <x v="695"/>
            <x v="742"/>
          </reference>
        </references>
      </pivotArea>
    </format>
    <format dxfId="4564">
      <pivotArea dataOnly="0" labelOnly="1" fieldPosition="0">
        <references count="2">
          <reference field="6" count="1" selected="0">
            <x v="242"/>
          </reference>
          <reference field="7" count="1">
            <x v="321"/>
          </reference>
        </references>
      </pivotArea>
    </format>
    <format dxfId="4563">
      <pivotArea dataOnly="0" labelOnly="1" fieldPosition="0">
        <references count="2">
          <reference field="6" count="1" selected="0">
            <x v="243"/>
          </reference>
          <reference field="7" count="2">
            <x v="1396"/>
            <x v="1397"/>
          </reference>
        </references>
      </pivotArea>
    </format>
    <format dxfId="4562">
      <pivotArea dataOnly="0" labelOnly="1" fieldPosition="0">
        <references count="2">
          <reference field="6" count="1" selected="0">
            <x v="244"/>
          </reference>
          <reference field="7" count="1">
            <x v="423"/>
          </reference>
        </references>
      </pivotArea>
    </format>
    <format dxfId="4561">
      <pivotArea dataOnly="0" labelOnly="1" fieldPosition="0">
        <references count="2">
          <reference field="6" count="1" selected="0">
            <x v="245"/>
          </reference>
          <reference field="7" count="4">
            <x v="698"/>
            <x v="901"/>
            <x v="1131"/>
            <x v="1132"/>
          </reference>
        </references>
      </pivotArea>
    </format>
    <format dxfId="4560">
      <pivotArea dataOnly="0" labelOnly="1" fieldPosition="0">
        <references count="2">
          <reference field="6" count="1" selected="0">
            <x v="246"/>
          </reference>
          <reference field="7" count="1">
            <x v="762"/>
          </reference>
        </references>
      </pivotArea>
    </format>
    <format dxfId="4559">
      <pivotArea dataOnly="0" labelOnly="1" fieldPosition="0">
        <references count="2">
          <reference field="6" count="1" selected="0">
            <x v="247"/>
          </reference>
          <reference field="7" count="1">
            <x v="700"/>
          </reference>
        </references>
      </pivotArea>
    </format>
    <format dxfId="4558">
      <pivotArea dataOnly="0" labelOnly="1" fieldPosition="0">
        <references count="2">
          <reference field="6" count="1" selected="0">
            <x v="248"/>
          </reference>
          <reference field="7" count="1">
            <x v="402"/>
          </reference>
        </references>
      </pivotArea>
    </format>
    <format dxfId="4557">
      <pivotArea dataOnly="0" labelOnly="1" fieldPosition="0">
        <references count="2">
          <reference field="6" count="1" selected="0">
            <x v="249"/>
          </reference>
          <reference field="7" count="1">
            <x v="1298"/>
          </reference>
        </references>
      </pivotArea>
    </format>
    <format dxfId="4556">
      <pivotArea dataOnly="0" labelOnly="1" fieldPosition="0">
        <references count="2">
          <reference field="6" count="1" selected="0">
            <x v="250"/>
          </reference>
          <reference field="7" count="1">
            <x v="1145"/>
          </reference>
        </references>
      </pivotArea>
    </format>
    <format dxfId="4555">
      <pivotArea dataOnly="0" labelOnly="1" fieldPosition="0">
        <references count="2">
          <reference field="6" count="1" selected="0">
            <x v="252"/>
          </reference>
          <reference field="7" count="1">
            <x v="1120"/>
          </reference>
        </references>
      </pivotArea>
    </format>
    <format dxfId="4554">
      <pivotArea dataOnly="0" labelOnly="1" fieldPosition="0">
        <references count="2">
          <reference field="6" count="1" selected="0">
            <x v="255"/>
          </reference>
          <reference field="7" count="1">
            <x v="61"/>
          </reference>
        </references>
      </pivotArea>
    </format>
    <format dxfId="4553">
      <pivotArea dataOnly="0" labelOnly="1" fieldPosition="0">
        <references count="2">
          <reference field="6" count="1" selected="0">
            <x v="256"/>
          </reference>
          <reference field="7" count="1">
            <x v="1278"/>
          </reference>
        </references>
      </pivotArea>
    </format>
    <format dxfId="4552">
      <pivotArea dataOnly="0" labelOnly="1" fieldPosition="0">
        <references count="2">
          <reference field="6" count="1" selected="0">
            <x v="258"/>
          </reference>
          <reference field="7" count="1">
            <x v="8"/>
          </reference>
        </references>
      </pivotArea>
    </format>
    <format dxfId="4551">
      <pivotArea dataOnly="0" labelOnly="1" fieldPosition="0">
        <references count="2">
          <reference field="6" count="1" selected="0">
            <x v="259"/>
          </reference>
          <reference field="7" count="1">
            <x v="42"/>
          </reference>
        </references>
      </pivotArea>
    </format>
    <format dxfId="4550">
      <pivotArea dataOnly="0" labelOnly="1" fieldPosition="0">
        <references count="2">
          <reference field="6" count="1" selected="0">
            <x v="260"/>
          </reference>
          <reference field="7" count="2">
            <x v="579"/>
            <x v="1086"/>
          </reference>
        </references>
      </pivotArea>
    </format>
    <format dxfId="4549">
      <pivotArea dataOnly="0" labelOnly="1" fieldPosition="0">
        <references count="2">
          <reference field="6" count="1" selected="0">
            <x v="261"/>
          </reference>
          <reference field="7" count="1">
            <x v="356"/>
          </reference>
        </references>
      </pivotArea>
    </format>
    <format dxfId="4548">
      <pivotArea dataOnly="0" labelOnly="1" fieldPosition="0">
        <references count="2">
          <reference field="6" count="1" selected="0">
            <x v="262"/>
          </reference>
          <reference field="7" count="1">
            <x v="70"/>
          </reference>
        </references>
      </pivotArea>
    </format>
    <format dxfId="4547">
      <pivotArea dataOnly="0" labelOnly="1" fieldPosition="0">
        <references count="2">
          <reference field="6" count="1" selected="0">
            <x v="263"/>
          </reference>
          <reference field="7" count="1">
            <x v="54"/>
          </reference>
        </references>
      </pivotArea>
    </format>
    <format dxfId="4546">
      <pivotArea dataOnly="0" labelOnly="1" fieldPosition="0">
        <references count="2">
          <reference field="6" count="1" selected="0">
            <x v="264"/>
          </reference>
          <reference field="7" count="1">
            <x v="71"/>
          </reference>
        </references>
      </pivotArea>
    </format>
    <format dxfId="4545">
      <pivotArea dataOnly="0" labelOnly="1" fieldPosition="0">
        <references count="2">
          <reference field="6" count="1" selected="0">
            <x v="265"/>
          </reference>
          <reference field="7" count="1">
            <x v="1307"/>
          </reference>
        </references>
      </pivotArea>
    </format>
    <format dxfId="4544">
      <pivotArea dataOnly="0" labelOnly="1" fieldPosition="0">
        <references count="2">
          <reference field="6" count="1" selected="0">
            <x v="267"/>
          </reference>
          <reference field="7" count="3">
            <x v="759"/>
            <x v="907"/>
            <x v="1082"/>
          </reference>
        </references>
      </pivotArea>
    </format>
    <format dxfId="4543">
      <pivotArea dataOnly="0" labelOnly="1" fieldPosition="0">
        <references count="2">
          <reference field="6" count="1" selected="0">
            <x v="269"/>
          </reference>
          <reference field="7" count="1">
            <x v="923"/>
          </reference>
        </references>
      </pivotArea>
    </format>
    <format dxfId="4542">
      <pivotArea dataOnly="0" labelOnly="1" fieldPosition="0">
        <references count="2">
          <reference field="6" count="1" selected="0">
            <x v="270"/>
          </reference>
          <reference field="7" count="1">
            <x v="1230"/>
          </reference>
        </references>
      </pivotArea>
    </format>
    <format dxfId="4541">
      <pivotArea dataOnly="0" labelOnly="1" fieldPosition="0">
        <references count="2">
          <reference field="6" count="1" selected="0">
            <x v="272"/>
          </reference>
          <reference field="7" count="1">
            <x v="544"/>
          </reference>
        </references>
      </pivotArea>
    </format>
    <format dxfId="4540">
      <pivotArea dataOnly="0" labelOnly="1" fieldPosition="0">
        <references count="2">
          <reference field="6" count="1" selected="0">
            <x v="273"/>
          </reference>
          <reference field="7" count="1">
            <x v="886"/>
          </reference>
        </references>
      </pivotArea>
    </format>
    <format dxfId="4539">
      <pivotArea dataOnly="0" labelOnly="1" fieldPosition="0">
        <references count="2">
          <reference field="6" count="1" selected="0">
            <x v="274"/>
          </reference>
          <reference field="7" count="1">
            <x v="920"/>
          </reference>
        </references>
      </pivotArea>
    </format>
    <format dxfId="4538">
      <pivotArea dataOnly="0" labelOnly="1" fieldPosition="0">
        <references count="2">
          <reference field="6" count="1" selected="0">
            <x v="275"/>
          </reference>
          <reference field="7" count="1">
            <x v="1146"/>
          </reference>
        </references>
      </pivotArea>
    </format>
    <format dxfId="4537">
      <pivotArea dataOnly="0" labelOnly="1" fieldPosition="0">
        <references count="2">
          <reference field="6" count="1" selected="0">
            <x v="276"/>
          </reference>
          <reference field="7" count="1">
            <x v="743"/>
          </reference>
        </references>
      </pivotArea>
    </format>
    <format dxfId="4536">
      <pivotArea dataOnly="0" labelOnly="1" fieldPosition="0">
        <references count="2">
          <reference field="6" count="1" selected="0">
            <x v="277"/>
          </reference>
          <reference field="7" count="1">
            <x v="898"/>
          </reference>
        </references>
      </pivotArea>
    </format>
    <format dxfId="4535">
      <pivotArea dataOnly="0" labelOnly="1" fieldPosition="0">
        <references count="2">
          <reference field="6" count="1" selected="0">
            <x v="279"/>
          </reference>
          <reference field="7" count="3">
            <x v="6"/>
            <x v="871"/>
            <x v="1130"/>
          </reference>
        </references>
      </pivotArea>
    </format>
    <format dxfId="4534">
      <pivotArea dataOnly="0" labelOnly="1" fieldPosition="0">
        <references count="2">
          <reference field="6" count="1" selected="0">
            <x v="281"/>
          </reference>
          <reference field="7" count="1">
            <x v="713"/>
          </reference>
        </references>
      </pivotArea>
    </format>
    <format dxfId="4533">
      <pivotArea dataOnly="0" labelOnly="1" fieldPosition="0">
        <references count="2">
          <reference field="6" count="1" selected="0">
            <x v="284"/>
          </reference>
          <reference field="7" count="3">
            <x v="840"/>
            <x v="1392"/>
            <x v="1393"/>
          </reference>
        </references>
      </pivotArea>
    </format>
    <format dxfId="4532">
      <pivotArea dataOnly="0" labelOnly="1" fieldPosition="0">
        <references count="2">
          <reference field="6" count="1" selected="0">
            <x v="288"/>
          </reference>
          <reference field="7" count="1">
            <x v="372"/>
          </reference>
        </references>
      </pivotArea>
    </format>
    <format dxfId="4531">
      <pivotArea dataOnly="0" labelOnly="1" fieldPosition="0">
        <references count="2">
          <reference field="6" count="1" selected="0">
            <x v="290"/>
          </reference>
          <reference field="7" count="1">
            <x v="361"/>
          </reference>
        </references>
      </pivotArea>
    </format>
    <format dxfId="4530">
      <pivotArea dataOnly="0" labelOnly="1" fieldPosition="0">
        <references count="2">
          <reference field="6" count="1" selected="0">
            <x v="291"/>
          </reference>
          <reference field="7" count="1">
            <x v="909"/>
          </reference>
        </references>
      </pivotArea>
    </format>
    <format dxfId="4529">
      <pivotArea dataOnly="0" labelOnly="1" fieldPosition="0">
        <references count="2">
          <reference field="6" count="1" selected="0">
            <x v="295"/>
          </reference>
          <reference field="7" count="1">
            <x v="417"/>
          </reference>
        </references>
      </pivotArea>
    </format>
    <format dxfId="4528">
      <pivotArea dataOnly="0" labelOnly="1" fieldPosition="0">
        <references count="2">
          <reference field="6" count="1" selected="0">
            <x v="298"/>
          </reference>
          <reference field="7" count="1">
            <x v="562"/>
          </reference>
        </references>
      </pivotArea>
    </format>
    <format dxfId="4527">
      <pivotArea dataOnly="0" labelOnly="1" fieldPosition="0">
        <references count="2">
          <reference field="6" count="1" selected="0">
            <x v="300"/>
          </reference>
          <reference field="7" count="1">
            <x v="812"/>
          </reference>
        </references>
      </pivotArea>
    </format>
    <format dxfId="4526">
      <pivotArea dataOnly="0" labelOnly="1" fieldPosition="0">
        <references count="2">
          <reference field="6" count="1" selected="0">
            <x v="302"/>
          </reference>
          <reference field="7" count="1">
            <x v="1163"/>
          </reference>
        </references>
      </pivotArea>
    </format>
    <format dxfId="4525">
      <pivotArea dataOnly="0" labelOnly="1" fieldPosition="0">
        <references count="2">
          <reference field="6" count="1" selected="0">
            <x v="303"/>
          </reference>
          <reference field="7" count="2">
            <x v="1388"/>
            <x v="1394"/>
          </reference>
        </references>
      </pivotArea>
    </format>
    <format dxfId="4524">
      <pivotArea dataOnly="0" labelOnly="1" fieldPosition="0">
        <references count="2">
          <reference field="6" count="1" selected="0">
            <x v="305"/>
          </reference>
          <reference field="7" count="1">
            <x v="398"/>
          </reference>
        </references>
      </pivotArea>
    </format>
    <format dxfId="4523">
      <pivotArea dataOnly="0" labelOnly="1" fieldPosition="0">
        <references count="2">
          <reference field="6" count="1" selected="0">
            <x v="306"/>
          </reference>
          <reference field="7" count="1">
            <x v="1229"/>
          </reference>
        </references>
      </pivotArea>
    </format>
    <format dxfId="4522">
      <pivotArea dataOnly="0" labelOnly="1" fieldPosition="0">
        <references count="2">
          <reference field="6" count="1" selected="0">
            <x v="309"/>
          </reference>
          <reference field="7" count="11">
            <x v="421"/>
            <x v="738"/>
            <x v="739"/>
            <x v="740"/>
            <x v="766"/>
            <x v="884"/>
            <x v="905"/>
            <x v="911"/>
            <x v="1108"/>
            <x v="1233"/>
            <x v="1241"/>
          </reference>
        </references>
      </pivotArea>
    </format>
    <format dxfId="4521">
      <pivotArea dataOnly="0" labelOnly="1" fieldPosition="0">
        <references count="2">
          <reference field="6" count="1" selected="0">
            <x v="311"/>
          </reference>
          <reference field="7" count="1">
            <x v="1126"/>
          </reference>
        </references>
      </pivotArea>
    </format>
    <format dxfId="4520">
      <pivotArea dataOnly="0" labelOnly="1" fieldPosition="0">
        <references count="2">
          <reference field="6" count="1" selected="0">
            <x v="312"/>
          </reference>
          <reference field="7" count="6">
            <x v="520"/>
            <x v="536"/>
            <x v="795"/>
            <x v="804"/>
            <x v="908"/>
            <x v="1205"/>
          </reference>
        </references>
      </pivotArea>
    </format>
    <format dxfId="4519">
      <pivotArea dataOnly="0" labelOnly="1" fieldPosition="0">
        <references count="2">
          <reference field="6" count="1" selected="0">
            <x v="315"/>
          </reference>
          <reference field="7" count="1">
            <x v="1365"/>
          </reference>
        </references>
      </pivotArea>
    </format>
    <format dxfId="4518">
      <pivotArea dataOnly="0" labelOnly="1" fieldPosition="0">
        <references count="2">
          <reference field="6" count="1" selected="0">
            <x v="318"/>
          </reference>
          <reference field="7" count="2">
            <x v="1098"/>
            <x v="1107"/>
          </reference>
        </references>
      </pivotArea>
    </format>
    <format dxfId="4517">
      <pivotArea dataOnly="0" labelOnly="1" fieldPosition="0">
        <references count="2">
          <reference field="6" count="1" selected="0">
            <x v="319"/>
          </reference>
          <reference field="7" count="1">
            <x v="594"/>
          </reference>
        </references>
      </pivotArea>
    </format>
    <format dxfId="4516">
      <pivotArea dataOnly="0" labelOnly="1" fieldPosition="0">
        <references count="2">
          <reference field="6" count="1" selected="0">
            <x v="320"/>
          </reference>
          <reference field="7" count="1">
            <x v="711"/>
          </reference>
        </references>
      </pivotArea>
    </format>
    <format dxfId="4515">
      <pivotArea dataOnly="0" labelOnly="1" fieldPosition="0">
        <references count="2">
          <reference field="6" count="1" selected="0">
            <x v="321"/>
          </reference>
          <reference field="7" count="1">
            <x v="910"/>
          </reference>
        </references>
      </pivotArea>
    </format>
    <format dxfId="4514">
      <pivotArea dataOnly="0" labelOnly="1" fieldPosition="0">
        <references count="2">
          <reference field="6" count="1" selected="0">
            <x v="323"/>
          </reference>
          <reference field="7" count="1">
            <x v="625"/>
          </reference>
        </references>
      </pivotArea>
    </format>
    <format dxfId="4513">
      <pivotArea dataOnly="0" labelOnly="1" fieldPosition="0">
        <references count="2">
          <reference field="6" count="1" selected="0">
            <x v="324"/>
          </reference>
          <reference field="7" count="4">
            <x v="23"/>
            <x v="580"/>
            <x v="1121"/>
            <x v="1273"/>
          </reference>
        </references>
      </pivotArea>
    </format>
    <format dxfId="4512">
      <pivotArea dataOnly="0" labelOnly="1" fieldPosition="0">
        <references count="2">
          <reference field="6" count="1" selected="0">
            <x v="326"/>
          </reference>
          <reference field="7" count="1">
            <x v="56"/>
          </reference>
        </references>
      </pivotArea>
    </format>
    <format dxfId="4511">
      <pivotArea dataOnly="0" labelOnly="1" fieldPosition="0">
        <references count="2">
          <reference field="6" count="1" selected="0">
            <x v="327"/>
          </reference>
          <reference field="7" count="1">
            <x v="924"/>
          </reference>
        </references>
      </pivotArea>
    </format>
    <format dxfId="4510">
      <pivotArea dataOnly="0" labelOnly="1" fieldPosition="0">
        <references count="2">
          <reference field="6" count="1" selected="0">
            <x v="329"/>
          </reference>
          <reference field="7" count="1">
            <x v="645"/>
          </reference>
        </references>
      </pivotArea>
    </format>
    <format dxfId="4509">
      <pivotArea dataOnly="0" labelOnly="1" fieldPosition="0">
        <references count="2">
          <reference field="6" count="1" selected="0">
            <x v="330"/>
          </reference>
          <reference field="7" count="1">
            <x v="878"/>
          </reference>
        </references>
      </pivotArea>
    </format>
    <format dxfId="4508">
      <pivotArea dataOnly="0" labelOnly="1" fieldPosition="0">
        <references count="2">
          <reference field="6" count="1" selected="0">
            <x v="331"/>
          </reference>
          <reference field="7" count="2">
            <x v="469"/>
            <x v="1080"/>
          </reference>
        </references>
      </pivotArea>
    </format>
    <format dxfId="4507">
      <pivotArea dataOnly="0" labelOnly="1" fieldPosition="0">
        <references count="2">
          <reference field="6" count="1" selected="0">
            <x v="333"/>
          </reference>
          <reference field="7" count="1">
            <x v="381"/>
          </reference>
        </references>
      </pivotArea>
    </format>
    <format dxfId="4506">
      <pivotArea dataOnly="0" labelOnly="1" fieldPosition="0">
        <references count="2">
          <reference field="6" count="1" selected="0">
            <x v="334"/>
          </reference>
          <reference field="7" count="6">
            <x v="671"/>
            <x v="675"/>
            <x v="908"/>
            <x v="925"/>
            <x v="926"/>
            <x v="1313"/>
          </reference>
        </references>
      </pivotArea>
    </format>
    <format dxfId="4505">
      <pivotArea dataOnly="0" labelOnly="1" fieldPosition="0">
        <references count="2">
          <reference field="6" count="1" selected="0">
            <x v="337"/>
          </reference>
          <reference field="7" count="1">
            <x v="904"/>
          </reference>
        </references>
      </pivotArea>
    </format>
    <format dxfId="4504">
      <pivotArea dataOnly="0" labelOnly="1" fieldPosition="0">
        <references count="2">
          <reference field="6" count="1" selected="0">
            <x v="338"/>
          </reference>
          <reference field="7" count="2">
            <x v="747"/>
            <x v="749"/>
          </reference>
        </references>
      </pivotArea>
    </format>
    <format dxfId="4503">
      <pivotArea dataOnly="0" labelOnly="1" fieldPosition="0">
        <references count="2">
          <reference field="6" count="1" selected="0">
            <x v="339"/>
          </reference>
          <reference field="7" count="1">
            <x v="1175"/>
          </reference>
        </references>
      </pivotArea>
    </format>
    <format dxfId="4502">
      <pivotArea dataOnly="0" labelOnly="1" fieldPosition="0">
        <references count="2">
          <reference field="6" count="1" selected="0">
            <x v="340"/>
          </reference>
          <reference field="7" count="1">
            <x v="59"/>
          </reference>
        </references>
      </pivotArea>
    </format>
    <format dxfId="4501">
      <pivotArea dataOnly="0" labelOnly="1" fieldPosition="0">
        <references count="2">
          <reference field="6" count="1" selected="0">
            <x v="341"/>
          </reference>
          <reference field="7" count="1">
            <x v="748"/>
          </reference>
        </references>
      </pivotArea>
    </format>
    <format dxfId="4500">
      <pivotArea dataOnly="0" labelOnly="1" fieldPosition="0">
        <references count="2">
          <reference field="6" count="1" selected="0">
            <x v="343"/>
          </reference>
          <reference field="7" count="1">
            <x v="397"/>
          </reference>
        </references>
      </pivotArea>
    </format>
    <format dxfId="4499">
      <pivotArea dataOnly="0" labelOnly="1" fieldPosition="0">
        <references count="2">
          <reference field="6" count="1" selected="0">
            <x v="346"/>
          </reference>
          <reference field="7" count="1">
            <x v="12"/>
          </reference>
        </references>
      </pivotArea>
    </format>
    <format dxfId="4498">
      <pivotArea dataOnly="0" labelOnly="1" fieldPosition="0">
        <references count="2">
          <reference field="6" count="1" selected="0">
            <x v="347"/>
          </reference>
          <reference field="7" count="1">
            <x v="1076"/>
          </reference>
        </references>
      </pivotArea>
    </format>
    <format dxfId="4497">
      <pivotArea dataOnly="0" labelOnly="1" fieldPosition="0">
        <references count="2">
          <reference field="6" count="1" selected="0">
            <x v="348"/>
          </reference>
          <reference field="7" count="1">
            <x v="665"/>
          </reference>
        </references>
      </pivotArea>
    </format>
    <format dxfId="4496">
      <pivotArea dataOnly="0" labelOnly="1" fieldPosition="0">
        <references count="2">
          <reference field="6" count="1" selected="0">
            <x v="353"/>
          </reference>
          <reference field="7" count="1">
            <x v="1279"/>
          </reference>
        </references>
      </pivotArea>
    </format>
    <format dxfId="4495">
      <pivotArea dataOnly="0" labelOnly="1" fieldPosition="0">
        <references count="2">
          <reference field="6" count="1" selected="0">
            <x v="354"/>
          </reference>
          <reference field="7" count="1">
            <x v="60"/>
          </reference>
        </references>
      </pivotArea>
    </format>
    <format dxfId="4494">
      <pivotArea dataOnly="0" labelOnly="1" fieldPosition="0">
        <references count="2">
          <reference field="6" count="1" selected="0">
            <x v="355"/>
          </reference>
          <reference field="7" count="1">
            <x v="1105"/>
          </reference>
        </references>
      </pivotArea>
    </format>
    <format dxfId="4493">
      <pivotArea dataOnly="0" labelOnly="1" fieldPosition="0">
        <references count="2">
          <reference field="6" count="1" selected="0">
            <x v="356"/>
          </reference>
          <reference field="7" count="1">
            <x v="940"/>
          </reference>
        </references>
      </pivotArea>
    </format>
    <format dxfId="4492">
      <pivotArea dataOnly="0" labelOnly="1" fieldPosition="0">
        <references count="2">
          <reference field="6" count="1" selected="0">
            <x v="357"/>
          </reference>
          <reference field="7" count="1">
            <x v="1383"/>
          </reference>
        </references>
      </pivotArea>
    </format>
    <format dxfId="4491">
      <pivotArea dataOnly="0" labelOnly="1" fieldPosition="0">
        <references count="2">
          <reference field="6" count="1" selected="0">
            <x v="359"/>
          </reference>
          <reference field="7" count="2">
            <x v="369"/>
            <x v="954"/>
          </reference>
        </references>
      </pivotArea>
    </format>
    <format dxfId="4490">
      <pivotArea dataOnly="0" labelOnly="1" fieldPosition="0">
        <references count="2">
          <reference field="6" count="1" selected="0">
            <x v="360"/>
          </reference>
          <reference field="7" count="1">
            <x v="1166"/>
          </reference>
        </references>
      </pivotArea>
    </format>
    <format dxfId="4489">
      <pivotArea dataOnly="0" labelOnly="1" fieldPosition="0">
        <references count="2">
          <reference field="6" count="1" selected="0">
            <x v="361"/>
          </reference>
          <reference field="7" count="1">
            <x v="69"/>
          </reference>
        </references>
      </pivotArea>
    </format>
    <format dxfId="4488">
      <pivotArea dataOnly="0" labelOnly="1" fieldPosition="0">
        <references count="2">
          <reference field="6" count="1" selected="0">
            <x v="362"/>
          </reference>
          <reference field="7" count="1">
            <x v="1363"/>
          </reference>
        </references>
      </pivotArea>
    </format>
    <format dxfId="4487">
      <pivotArea dataOnly="0" labelOnly="1" fieldPosition="0">
        <references count="2">
          <reference field="6" count="1" selected="0">
            <x v="363"/>
          </reference>
          <reference field="7" count="1">
            <x v="603"/>
          </reference>
        </references>
      </pivotArea>
    </format>
    <format dxfId="4486">
      <pivotArea dataOnly="0" labelOnly="1" fieldPosition="0">
        <references count="2">
          <reference field="6" count="1" selected="0">
            <x v="364"/>
          </reference>
          <reference field="7" count="1">
            <x v="68"/>
          </reference>
        </references>
      </pivotArea>
    </format>
    <format dxfId="4485">
      <pivotArea dataOnly="0" labelOnly="1" fieldPosition="0">
        <references count="2">
          <reference field="6" count="1" selected="0">
            <x v="366"/>
          </reference>
          <reference field="7" count="1">
            <x v="601"/>
          </reference>
        </references>
      </pivotArea>
    </format>
    <format dxfId="4484">
      <pivotArea dataOnly="0" labelOnly="1" fieldPosition="0">
        <references count="2">
          <reference field="6" count="1" selected="0">
            <x v="367"/>
          </reference>
          <reference field="7" count="2">
            <x v="436"/>
            <x v="1377"/>
          </reference>
        </references>
      </pivotArea>
    </format>
    <format dxfId="4483">
      <pivotArea dataOnly="0" labelOnly="1" fieldPosition="0">
        <references count="2">
          <reference field="6" count="1" selected="0">
            <x v="368"/>
          </reference>
          <reference field="7" count="1">
            <x v="67"/>
          </reference>
        </references>
      </pivotArea>
    </format>
    <format dxfId="4482">
      <pivotArea dataOnly="0" labelOnly="1" fieldPosition="0">
        <references count="2">
          <reference field="6" count="1" selected="0">
            <x v="370"/>
          </reference>
          <reference field="7" count="1">
            <x v="1240"/>
          </reference>
        </references>
      </pivotArea>
    </format>
    <format dxfId="4481">
      <pivotArea dataOnly="0" labelOnly="1" fieldPosition="0">
        <references count="2">
          <reference field="6" count="1" selected="0">
            <x v="371"/>
          </reference>
          <reference field="7" count="1">
            <x v="728"/>
          </reference>
        </references>
      </pivotArea>
    </format>
    <format dxfId="4480">
      <pivotArea dataOnly="0" labelOnly="1" fieldPosition="0">
        <references count="2">
          <reference field="6" count="1" selected="0">
            <x v="372"/>
          </reference>
          <reference field="7" count="1">
            <x v="843"/>
          </reference>
        </references>
      </pivotArea>
    </format>
    <format dxfId="4479">
      <pivotArea dataOnly="0" labelOnly="1" fieldPosition="0">
        <references count="2">
          <reference field="6" count="1" selected="0">
            <x v="373"/>
          </reference>
          <reference field="7" count="7">
            <x v="15"/>
            <x v="16"/>
            <x v="571"/>
            <x v="723"/>
            <x v="724"/>
            <x v="1084"/>
            <x v="1369"/>
          </reference>
        </references>
      </pivotArea>
    </format>
    <format dxfId="4478">
      <pivotArea dataOnly="0" labelOnly="1" fieldPosition="0">
        <references count="2">
          <reference field="6" count="1" selected="0">
            <x v="374"/>
          </reference>
          <reference field="7" count="1">
            <x v="53"/>
          </reference>
        </references>
      </pivotArea>
    </format>
    <format dxfId="4477">
      <pivotArea dataOnly="0" labelOnly="1" fieldPosition="0">
        <references count="2">
          <reference field="6" count="1" selected="0">
            <x v="375"/>
          </reference>
          <reference field="7" count="1">
            <x v="373"/>
          </reference>
        </references>
      </pivotArea>
    </format>
    <format dxfId="4476">
      <pivotArea dataOnly="0" labelOnly="1" fieldPosition="0">
        <references count="2">
          <reference field="6" count="1" selected="0">
            <x v="377"/>
          </reference>
          <reference field="7" count="3">
            <x v="913"/>
            <x v="936"/>
            <x v="937"/>
          </reference>
        </references>
      </pivotArea>
    </format>
    <format dxfId="4475">
      <pivotArea dataOnly="0" labelOnly="1" fieldPosition="0">
        <references count="2">
          <reference field="6" count="1" selected="0">
            <x v="378"/>
          </reference>
          <reference field="7" count="1">
            <x v="803"/>
          </reference>
        </references>
      </pivotArea>
    </format>
    <format dxfId="4474">
      <pivotArea dataOnly="0" labelOnly="1" fieldPosition="0">
        <references count="2">
          <reference field="6" count="1" selected="0">
            <x v="380"/>
          </reference>
          <reference field="7" count="2">
            <x v="440"/>
            <x v="1360"/>
          </reference>
        </references>
      </pivotArea>
    </format>
    <format dxfId="4473">
      <pivotArea dataOnly="0" labelOnly="1" fieldPosition="0">
        <references count="2">
          <reference field="6" count="1" selected="0">
            <x v="381"/>
          </reference>
          <reference field="7" count="3">
            <x v="408"/>
            <x v="888"/>
            <x v="943"/>
          </reference>
        </references>
      </pivotArea>
    </format>
    <format dxfId="4472">
      <pivotArea dataOnly="0" labelOnly="1" fieldPosition="0">
        <references count="2">
          <reference field="6" count="1" selected="0">
            <x v="383"/>
          </reference>
          <reference field="7" count="2">
            <x v="1147"/>
            <x v="1330"/>
          </reference>
        </references>
      </pivotArea>
    </format>
    <format dxfId="4471">
      <pivotArea dataOnly="0" labelOnly="1" fieldPosition="0">
        <references count="2">
          <reference field="6" count="1" selected="0">
            <x v="384"/>
          </reference>
          <reference field="7" count="1">
            <x v="434"/>
          </reference>
        </references>
      </pivotArea>
    </format>
    <format dxfId="4470">
      <pivotArea dataOnly="0" labelOnly="1" fieldPosition="0">
        <references count="2">
          <reference field="6" count="1" selected="0">
            <x v="385"/>
          </reference>
          <reference field="7" count="1">
            <x v="1329"/>
          </reference>
        </references>
      </pivotArea>
    </format>
    <format dxfId="4469">
      <pivotArea dataOnly="0" labelOnly="1" fieldPosition="0">
        <references count="2">
          <reference field="6" count="1" selected="0">
            <x v="389"/>
          </reference>
          <reference field="7" count="1">
            <x v="73"/>
          </reference>
        </references>
      </pivotArea>
    </format>
    <format dxfId="4468">
      <pivotArea dataOnly="0" labelOnly="1" fieldPosition="0">
        <references count="2">
          <reference field="6" count="1" selected="0">
            <x v="391"/>
          </reference>
          <reference field="7" count="1">
            <x v="593"/>
          </reference>
        </references>
      </pivotArea>
    </format>
    <format dxfId="4467">
      <pivotArea dataOnly="0" labelOnly="1" fieldPosition="0">
        <references count="2">
          <reference field="6" count="1" selected="0">
            <x v="392"/>
          </reference>
          <reference field="7" count="2">
            <x v="607"/>
            <x v="746"/>
          </reference>
        </references>
      </pivotArea>
    </format>
    <format dxfId="4466">
      <pivotArea dataOnly="0" labelOnly="1" fieldPosition="0">
        <references count="2">
          <reference field="6" count="1" selected="0">
            <x v="393"/>
          </reference>
          <reference field="7" count="1">
            <x v="597"/>
          </reference>
        </references>
      </pivotArea>
    </format>
    <format dxfId="4465">
      <pivotArea dataOnly="0" labelOnly="1" fieldPosition="0">
        <references count="2">
          <reference field="6" count="1" selected="0">
            <x v="396"/>
          </reference>
          <reference field="7" count="1">
            <x v="443"/>
          </reference>
        </references>
      </pivotArea>
    </format>
    <format dxfId="4464">
      <pivotArea dataOnly="0" labelOnly="1" fieldPosition="0">
        <references count="2">
          <reference field="6" count="1" selected="0">
            <x v="398"/>
          </reference>
          <reference field="7" count="3">
            <x v="512"/>
            <x v="559"/>
            <x v="1239"/>
          </reference>
        </references>
      </pivotArea>
    </format>
    <format dxfId="4463">
      <pivotArea dataOnly="0" labelOnly="1" fieldPosition="0">
        <references count="2">
          <reference field="6" count="1" selected="0">
            <x v="399"/>
          </reference>
          <reference field="7" count="1">
            <x v="1223"/>
          </reference>
        </references>
      </pivotArea>
    </format>
    <format dxfId="4462">
      <pivotArea dataOnly="0" labelOnly="1" fieldPosition="0">
        <references count="2">
          <reference field="6" count="1" selected="0">
            <x v="401"/>
          </reference>
          <reference field="7" count="1">
            <x v="35"/>
          </reference>
        </references>
      </pivotArea>
    </format>
    <format dxfId="4461">
      <pivotArea dataOnly="0" labelOnly="1" fieldPosition="0">
        <references count="2">
          <reference field="6" count="1" selected="0">
            <x v="402"/>
          </reference>
          <reference field="7" count="1">
            <x v="1367"/>
          </reference>
        </references>
      </pivotArea>
    </format>
    <format dxfId="4460">
      <pivotArea dataOnly="0" labelOnly="1" fieldPosition="0">
        <references count="2">
          <reference field="6" count="1" selected="0">
            <x v="403"/>
          </reference>
          <reference field="7" count="1">
            <x v="598"/>
          </reference>
        </references>
      </pivotArea>
    </format>
    <format dxfId="4459">
      <pivotArea dataOnly="0" labelOnly="1" fieldPosition="0">
        <references count="2">
          <reference field="6" count="1" selected="0">
            <x v="405"/>
          </reference>
          <reference field="7" count="1">
            <x v="378"/>
          </reference>
        </references>
      </pivotArea>
    </format>
    <format dxfId="4458">
      <pivotArea dataOnly="0" labelOnly="1" fieldPosition="0">
        <references count="2">
          <reference field="6" count="1" selected="0">
            <x v="406"/>
          </reference>
          <reference field="7" count="1">
            <x v="415"/>
          </reference>
        </references>
      </pivotArea>
    </format>
    <format dxfId="4457">
      <pivotArea dataOnly="0" labelOnly="1" fieldPosition="0">
        <references count="2">
          <reference field="6" count="1" selected="0">
            <x v="408"/>
          </reference>
          <reference field="7" count="1">
            <x v="1373"/>
          </reference>
        </references>
      </pivotArea>
    </format>
    <format dxfId="4456">
      <pivotArea dataOnly="0" labelOnly="1" fieldPosition="0">
        <references count="2">
          <reference field="6" count="1" selected="0">
            <x v="409"/>
          </reference>
          <reference field="7" count="2">
            <x v="1379"/>
            <x v="1380"/>
          </reference>
        </references>
      </pivotArea>
    </format>
    <format dxfId="4455">
      <pivotArea dataOnly="0" labelOnly="1" fieldPosition="0">
        <references count="2">
          <reference field="6" count="1" selected="0">
            <x v="410"/>
          </reference>
          <reference field="7" count="1">
            <x v="1409"/>
          </reference>
        </references>
      </pivotArea>
    </format>
    <format dxfId="4454">
      <pivotArea dataOnly="0" labelOnly="1" fieldPosition="0">
        <references count="2">
          <reference field="6" count="1" selected="0">
            <x v="411"/>
          </reference>
          <reference field="7" count="1">
            <x v="1327"/>
          </reference>
        </references>
      </pivotArea>
    </format>
    <format dxfId="4453">
      <pivotArea dataOnly="0" labelOnly="1" fieldPosition="0">
        <references count="2">
          <reference field="6" count="1" selected="0">
            <x v="412"/>
          </reference>
          <reference field="7" count="1">
            <x v="933"/>
          </reference>
        </references>
      </pivotArea>
    </format>
    <format dxfId="4452">
      <pivotArea dataOnly="0" labelOnly="1" fieldPosition="0">
        <references count="2">
          <reference field="6" count="1" selected="0">
            <x v="413"/>
          </reference>
          <reference field="7" count="1">
            <x v="1291"/>
          </reference>
        </references>
      </pivotArea>
    </format>
    <format dxfId="4451">
      <pivotArea dataOnly="0" labelOnly="1" fieldPosition="0">
        <references count="2">
          <reference field="6" count="1" selected="0">
            <x v="414"/>
          </reference>
          <reference field="7" count="1">
            <x v="1139"/>
          </reference>
        </references>
      </pivotArea>
    </format>
    <format dxfId="4450">
      <pivotArea dataOnly="0" labelOnly="1" fieldPosition="0">
        <references count="2">
          <reference field="6" count="1" selected="0">
            <x v="415"/>
          </reference>
          <reference field="7" count="1">
            <x v="800"/>
          </reference>
        </references>
      </pivotArea>
    </format>
    <format dxfId="4449">
      <pivotArea dataOnly="0" labelOnly="1" fieldPosition="0">
        <references count="2">
          <reference field="6" count="1" selected="0">
            <x v="416"/>
          </reference>
          <reference field="7" count="1">
            <x v="1085"/>
          </reference>
        </references>
      </pivotArea>
    </format>
    <format dxfId="4448">
      <pivotArea dataOnly="0" labelOnly="1" fieldPosition="0">
        <references count="2">
          <reference field="6" count="1" selected="0">
            <x v="417"/>
          </reference>
          <reference field="7" count="1">
            <x v="1170"/>
          </reference>
        </references>
      </pivotArea>
    </format>
    <format dxfId="4447">
      <pivotArea dataOnly="0" labelOnly="1" fieldPosition="0">
        <references count="2">
          <reference field="6" count="1" selected="0">
            <x v="418"/>
          </reference>
          <reference field="7" count="4">
            <x v="591"/>
            <x v="592"/>
            <x v="955"/>
            <x v="1312"/>
          </reference>
        </references>
      </pivotArea>
    </format>
    <format dxfId="4446">
      <pivotArea dataOnly="0" labelOnly="1" fieldPosition="0">
        <references count="2">
          <reference field="6" count="1" selected="0">
            <x v="419"/>
          </reference>
          <reference field="7" count="1">
            <x v="317"/>
          </reference>
        </references>
      </pivotArea>
    </format>
    <format dxfId="4445">
      <pivotArea dataOnly="0" labelOnly="1" fieldPosition="0">
        <references count="2">
          <reference field="6" count="1" selected="0">
            <x v="422"/>
          </reference>
          <reference field="7" count="2">
            <x v="707"/>
            <x v="708"/>
          </reference>
        </references>
      </pivotArea>
    </format>
    <format dxfId="4444">
      <pivotArea dataOnly="0" labelOnly="1" fieldPosition="0">
        <references count="2">
          <reference field="6" count="1" selected="0">
            <x v="423"/>
          </reference>
          <reference field="7" count="1">
            <x v="1122"/>
          </reference>
        </references>
      </pivotArea>
    </format>
    <format dxfId="4443">
      <pivotArea dataOnly="0" labelOnly="1" fieldPosition="0">
        <references count="2">
          <reference field="6" count="1" selected="0">
            <x v="426"/>
          </reference>
          <reference field="7" count="2">
            <x v="781"/>
            <x v="1141"/>
          </reference>
        </references>
      </pivotArea>
    </format>
    <format dxfId="4442">
      <pivotArea dataOnly="0" labelOnly="1" fieldPosition="0">
        <references count="2">
          <reference field="6" count="1" selected="0">
            <x v="427"/>
          </reference>
          <reference field="7" count="1">
            <x v="899"/>
          </reference>
        </references>
      </pivotArea>
    </format>
    <format dxfId="4441">
      <pivotArea dataOnly="0" labelOnly="1" fieldPosition="0">
        <references count="2">
          <reference field="6" count="1" selected="0">
            <x v="430"/>
          </reference>
          <reference field="7" count="2">
            <x v="410"/>
            <x v="1104"/>
          </reference>
        </references>
      </pivotArea>
    </format>
    <format dxfId="4440">
      <pivotArea dataOnly="0" labelOnly="1" fieldPosition="0">
        <references count="2">
          <reference field="6" count="1" selected="0">
            <x v="432"/>
          </reference>
          <reference field="7" count="2">
            <x v="13"/>
            <x v="14"/>
          </reference>
        </references>
      </pivotArea>
    </format>
    <format dxfId="4439">
      <pivotArea dataOnly="0" labelOnly="1" fieldPosition="0">
        <references count="2">
          <reference field="6" count="1" selected="0">
            <x v="433"/>
          </reference>
          <reference field="7" count="1">
            <x v="461"/>
          </reference>
        </references>
      </pivotArea>
    </format>
    <format dxfId="4438">
      <pivotArea dataOnly="0" labelOnly="1" fieldPosition="0">
        <references count="2">
          <reference field="6" count="1" selected="0">
            <x v="434"/>
          </reference>
          <reference field="7" count="1">
            <x v="908"/>
          </reference>
        </references>
      </pivotArea>
    </format>
    <format dxfId="4437">
      <pivotArea dataOnly="0" labelOnly="1" fieldPosition="0">
        <references count="2">
          <reference field="6" count="1" selected="0">
            <x v="436"/>
          </reference>
          <reference field="7" count="1">
            <x v="1164"/>
          </reference>
        </references>
      </pivotArea>
    </format>
    <format dxfId="4436">
      <pivotArea dataOnly="0" labelOnly="1" fieldPosition="0">
        <references count="2">
          <reference field="6" count="1" selected="0">
            <x v="437"/>
          </reference>
          <reference field="7" count="2">
            <x v="1142"/>
            <x v="1143"/>
          </reference>
        </references>
      </pivotArea>
    </format>
    <format dxfId="4435">
      <pivotArea dataOnly="0" labelOnly="1" fieldPosition="0">
        <references count="2">
          <reference field="6" count="1" selected="0">
            <x v="438"/>
          </reference>
          <reference field="7" count="1">
            <x v="1167"/>
          </reference>
        </references>
      </pivotArea>
    </format>
    <format dxfId="4434">
      <pivotArea dataOnly="0" labelOnly="1" fieldPosition="0">
        <references count="2">
          <reference field="6" count="1" selected="0">
            <x v="440"/>
          </reference>
          <reference field="7" count="1">
            <x v="596"/>
          </reference>
        </references>
      </pivotArea>
    </format>
    <format dxfId="4433">
      <pivotArea dataOnly="0" labelOnly="1" fieldPosition="0">
        <references count="2">
          <reference field="6" count="1" selected="0">
            <x v="441"/>
          </reference>
          <reference field="7" count="1">
            <x v="618"/>
          </reference>
        </references>
      </pivotArea>
    </format>
    <format dxfId="4432">
      <pivotArea dataOnly="0" labelOnly="1" fieldPosition="0">
        <references count="2">
          <reference field="6" count="1" selected="0">
            <x v="442"/>
          </reference>
          <reference field="7" count="1">
            <x v="1293"/>
          </reference>
        </references>
      </pivotArea>
    </format>
    <format dxfId="4431">
      <pivotArea dataOnly="0" labelOnly="1" fieldPosition="0">
        <references count="2">
          <reference field="6" count="1" selected="0">
            <x v="443"/>
          </reference>
          <reference field="7" count="4">
            <x v="400"/>
            <x v="893"/>
            <x v="928"/>
            <x v="1281"/>
          </reference>
        </references>
      </pivotArea>
    </format>
    <format dxfId="4430">
      <pivotArea dataOnly="0" labelOnly="1" fieldPosition="0">
        <references count="2">
          <reference field="6" count="1" selected="0">
            <x v="444"/>
          </reference>
          <reference field="7" count="7">
            <x v="613"/>
            <x v="614"/>
            <x v="615"/>
            <x v="916"/>
            <x v="917"/>
            <x v="938"/>
            <x v="939"/>
          </reference>
        </references>
      </pivotArea>
    </format>
    <format dxfId="4429">
      <pivotArea dataOnly="0" labelOnly="1" fieldPosition="0">
        <references count="2">
          <reference field="6" count="1" selected="0">
            <x v="445"/>
          </reference>
          <reference field="7" count="1">
            <x v="518"/>
          </reference>
        </references>
      </pivotArea>
    </format>
    <format dxfId="4428">
      <pivotArea dataOnly="0" labelOnly="1" fieldPosition="0">
        <references count="2">
          <reference field="6" count="1" selected="0">
            <x v="449"/>
          </reference>
          <reference field="7" count="1">
            <x v="1270"/>
          </reference>
        </references>
      </pivotArea>
    </format>
    <format dxfId="4427">
      <pivotArea dataOnly="0" labelOnly="1" fieldPosition="0">
        <references count="2">
          <reference field="6" count="1" selected="0">
            <x v="453"/>
          </reference>
          <reference field="7" count="1">
            <x v="735"/>
          </reference>
        </references>
      </pivotArea>
    </format>
    <format dxfId="4426">
      <pivotArea dataOnly="0" labelOnly="1" fieldPosition="0">
        <references count="2">
          <reference field="6" count="1" selected="0">
            <x v="455"/>
          </reference>
          <reference field="7" count="3">
            <x v="1135"/>
            <x v="1286"/>
            <x v="1287"/>
          </reference>
        </references>
      </pivotArea>
    </format>
    <format dxfId="4425">
      <pivotArea dataOnly="0" labelOnly="1" fieldPosition="0">
        <references count="2">
          <reference field="6" count="1" selected="0">
            <x v="456"/>
          </reference>
          <reference field="7" count="17">
            <x v="549"/>
            <x v="650"/>
            <x v="818"/>
            <x v="820"/>
            <x v="844"/>
            <x v="849"/>
            <x v="862"/>
            <x v="863"/>
            <x v="870"/>
            <x v="872"/>
            <x v="930"/>
            <x v="931"/>
            <x v="932"/>
            <x v="1116"/>
            <x v="1268"/>
            <x v="1289"/>
            <x v="1331"/>
          </reference>
        </references>
      </pivotArea>
    </format>
    <format dxfId="4424">
      <pivotArea dataOnly="0" labelOnly="1" fieldPosition="0">
        <references count="2">
          <reference field="6" count="1" selected="0">
            <x v="457"/>
          </reference>
          <reference field="7" count="1">
            <x v="734"/>
          </reference>
        </references>
      </pivotArea>
    </format>
    <format dxfId="4423">
      <pivotArea dataOnly="0" labelOnly="1" fieldPosition="0">
        <references count="2">
          <reference field="6" count="1" selected="0">
            <x v="458"/>
          </reference>
          <reference field="7" count="1">
            <x v="744"/>
          </reference>
        </references>
      </pivotArea>
    </format>
    <format dxfId="4422">
      <pivotArea dataOnly="0" labelOnly="1" fieldPosition="0">
        <references count="2">
          <reference field="6" count="1" selected="0">
            <x v="459"/>
          </reference>
          <reference field="7" count="2">
            <x v="1133"/>
            <x v="1385"/>
          </reference>
        </references>
      </pivotArea>
    </format>
    <format dxfId="4421">
      <pivotArea dataOnly="0" labelOnly="1" fieldPosition="0">
        <references count="2">
          <reference field="6" count="1" selected="0">
            <x v="460"/>
          </reference>
          <reference field="7" count="1">
            <x v="1178"/>
          </reference>
        </references>
      </pivotArea>
    </format>
    <format dxfId="4420">
      <pivotArea dataOnly="0" labelOnly="1" fieldPosition="0">
        <references count="2">
          <reference field="6" count="1" selected="0">
            <x v="462"/>
          </reference>
          <reference field="7" count="1">
            <x v="662"/>
          </reference>
        </references>
      </pivotArea>
    </format>
    <format dxfId="4419">
      <pivotArea dataOnly="0" labelOnly="1" fieldPosition="0">
        <references count="2">
          <reference field="6" count="1" selected="0">
            <x v="463"/>
          </reference>
          <reference field="7" count="2">
            <x v="808"/>
            <x v="809"/>
          </reference>
        </references>
      </pivotArea>
    </format>
    <format dxfId="4418">
      <pivotArea dataOnly="0" labelOnly="1" fieldPosition="0">
        <references count="2">
          <reference field="6" count="1" selected="0">
            <x v="465"/>
          </reference>
          <reference field="7" count="1">
            <x v="802"/>
          </reference>
        </references>
      </pivotArea>
    </format>
    <format dxfId="4417">
      <pivotArea dataOnly="0" labelOnly="1" fieldPosition="0">
        <references count="2">
          <reference field="6" count="1" selected="0">
            <x v="467"/>
          </reference>
          <reference field="7" count="1">
            <x v="10"/>
          </reference>
        </references>
      </pivotArea>
    </format>
    <format dxfId="4416">
      <pivotArea dataOnly="0" labelOnly="1" fieldPosition="0">
        <references count="2">
          <reference field="6" count="1" selected="0">
            <x v="469"/>
          </reference>
          <reference field="7" count="1">
            <x v="934"/>
          </reference>
        </references>
      </pivotArea>
    </format>
    <format dxfId="4415">
      <pivotArea dataOnly="0" labelOnly="1" fieldPosition="0">
        <references count="2">
          <reference field="6" count="1" selected="0">
            <x v="470"/>
          </reference>
          <reference field="7" count="1">
            <x v="1311"/>
          </reference>
        </references>
      </pivotArea>
    </format>
    <format dxfId="4414">
      <pivotArea dataOnly="0" labelOnly="1" fieldPosition="0">
        <references count="2">
          <reference field="6" count="1" selected="0">
            <x v="471"/>
          </reference>
          <reference field="7" count="1">
            <x v="1238"/>
          </reference>
        </references>
      </pivotArea>
    </format>
    <format dxfId="4413">
      <pivotArea dataOnly="0" labelOnly="1" fieldPosition="0">
        <references count="2">
          <reference field="6" count="1" selected="0">
            <x v="472"/>
          </reference>
          <reference field="7" count="1">
            <x v="745"/>
          </reference>
        </references>
      </pivotArea>
    </format>
    <format dxfId="4412">
      <pivotArea dataOnly="0" labelOnly="1" fieldPosition="0">
        <references count="2">
          <reference field="6" count="1" selected="0">
            <x v="473"/>
          </reference>
          <reference field="7" count="1">
            <x v="1148"/>
          </reference>
        </references>
      </pivotArea>
    </format>
    <format dxfId="4411">
      <pivotArea dataOnly="0" labelOnly="1" fieldPosition="0">
        <references count="2">
          <reference field="6" count="1" selected="0">
            <x v="474"/>
          </reference>
          <reference field="7" count="4">
            <x v="420"/>
            <x v="718"/>
            <x v="761"/>
            <x v="1378"/>
          </reference>
        </references>
      </pivotArea>
    </format>
    <format dxfId="4410">
      <pivotArea dataOnly="0" labelOnly="1" fieldPosition="0">
        <references count="2">
          <reference field="6" count="1" selected="0">
            <x v="476"/>
          </reference>
          <reference field="7" count="1">
            <x v="587"/>
          </reference>
        </references>
      </pivotArea>
    </format>
    <format dxfId="4409">
      <pivotArea dataOnly="0" labelOnly="1" fieldPosition="0">
        <references count="2">
          <reference field="6" count="1" selected="0">
            <x v="477"/>
          </reference>
          <reference field="7" count="2">
            <x v="694"/>
            <x v="1297"/>
          </reference>
        </references>
      </pivotArea>
    </format>
    <format dxfId="4408">
      <pivotArea dataOnly="0" labelOnly="1" fieldPosition="0">
        <references count="2">
          <reference field="6" count="1" selected="0">
            <x v="480"/>
          </reference>
          <reference field="7" count="1">
            <x v="382"/>
          </reference>
        </references>
      </pivotArea>
    </format>
    <format dxfId="4407">
      <pivotArea dataOnly="0" labelOnly="1" fieldPosition="0">
        <references count="2">
          <reference field="6" count="1" selected="0">
            <x v="482"/>
          </reference>
          <reference field="7" count="3">
            <x v="842"/>
            <x v="1307"/>
            <x v="1308"/>
          </reference>
        </references>
      </pivotArea>
    </format>
    <format dxfId="4406">
      <pivotArea dataOnly="0" labelOnly="1" fieldPosition="0">
        <references count="2">
          <reference field="6" count="1" selected="0">
            <x v="484"/>
          </reference>
          <reference field="7" count="1">
            <x v="1207"/>
          </reference>
        </references>
      </pivotArea>
    </format>
    <format dxfId="4405">
      <pivotArea dataOnly="0" labelOnly="1" fieldPosition="0">
        <references count="2">
          <reference field="6" count="1" selected="0">
            <x v="485"/>
          </reference>
          <reference field="7" count="1">
            <x v="1381"/>
          </reference>
        </references>
      </pivotArea>
    </format>
    <format dxfId="4404">
      <pivotArea dataOnly="0" labelOnly="1" fieldPosition="0">
        <references count="2">
          <reference field="6" count="1" selected="0">
            <x v="486"/>
          </reference>
          <reference field="7" count="3">
            <x v="9"/>
            <x v="1137"/>
            <x v="1150"/>
          </reference>
        </references>
      </pivotArea>
    </format>
    <format dxfId="4403">
      <pivotArea dataOnly="0" labelOnly="1" fieldPosition="0">
        <references count="2">
          <reference field="6" count="1" selected="0">
            <x v="487"/>
          </reference>
          <reference field="7" count="1">
            <x v="725"/>
          </reference>
        </references>
      </pivotArea>
    </format>
    <format dxfId="4402">
      <pivotArea dataOnly="0" labelOnly="1" fieldPosition="0">
        <references count="2">
          <reference field="6" count="1" selected="0">
            <x v="489"/>
          </reference>
          <reference field="7" count="1">
            <x v="535"/>
          </reference>
        </references>
      </pivotArea>
    </format>
    <format dxfId="4401">
      <pivotArea dataOnly="0" labelOnly="1" fieldPosition="0">
        <references count="2">
          <reference field="6" count="1" selected="0">
            <x v="491"/>
          </reference>
          <reference field="7" count="3">
            <x v="37"/>
            <x v="585"/>
            <x v="586"/>
          </reference>
        </references>
      </pivotArea>
    </format>
    <format dxfId="4400">
      <pivotArea dataOnly="0" labelOnly="1" fieldPosition="0">
        <references count="2">
          <reference field="6" count="1" selected="0">
            <x v="492"/>
          </reference>
          <reference field="7" count="1">
            <x v="783"/>
          </reference>
        </references>
      </pivotArea>
    </format>
    <format dxfId="4399">
      <pivotArea dataOnly="0" labelOnly="1" fieldPosition="0">
        <references count="2">
          <reference field="6" count="1" selected="0">
            <x v="496"/>
          </reference>
          <reference field="7" count="1">
            <x v="883"/>
          </reference>
        </references>
      </pivotArea>
    </format>
    <format dxfId="4398">
      <pivotArea dataOnly="0" labelOnly="1" fieldPosition="0">
        <references count="2">
          <reference field="6" count="1" selected="0">
            <x v="497"/>
          </reference>
          <reference field="7" count="1">
            <x v="1118"/>
          </reference>
        </references>
      </pivotArea>
    </format>
    <format dxfId="4397">
      <pivotArea dataOnly="0" labelOnly="1" fieldPosition="0">
        <references count="2">
          <reference field="6" count="1" selected="0">
            <x v="498"/>
          </reference>
          <reference field="7" count="1">
            <x v="1180"/>
          </reference>
        </references>
      </pivotArea>
    </format>
    <format dxfId="4396">
      <pivotArea dataOnly="0" labelOnly="1" fieldPosition="0">
        <references count="2">
          <reference field="6" count="1" selected="0">
            <x v="499"/>
          </reference>
          <reference field="7" count="6">
            <x v="431"/>
            <x v="515"/>
            <x v="670"/>
            <x v="793"/>
            <x v="1102"/>
            <x v="1115"/>
          </reference>
        </references>
      </pivotArea>
    </format>
    <format dxfId="4395">
      <pivotArea dataOnly="0" labelOnly="1" fieldPosition="0">
        <references count="2">
          <reference field="6" count="1" selected="0">
            <x v="500"/>
          </reference>
          <reference field="7" count="1">
            <x v="1316"/>
          </reference>
        </references>
      </pivotArea>
    </format>
    <format dxfId="4394">
      <pivotArea dataOnly="0" labelOnly="1" fieldPosition="0">
        <references count="2">
          <reference field="6" count="1" selected="0">
            <x v="501"/>
          </reference>
          <reference field="7" count="1">
            <x v="703"/>
          </reference>
        </references>
      </pivotArea>
    </format>
    <format dxfId="4393">
      <pivotArea dataOnly="0" labelOnly="1" fieldPosition="0">
        <references count="2">
          <reference field="6" count="1" selected="0">
            <x v="502"/>
          </reference>
          <reference field="7" count="1">
            <x v="1348"/>
          </reference>
        </references>
      </pivotArea>
    </format>
    <format dxfId="4392">
      <pivotArea dataOnly="0" labelOnly="1" fieldPosition="0">
        <references count="2">
          <reference field="6" count="1" selected="0">
            <x v="504"/>
          </reference>
          <reference field="7" count="1">
            <x v="1305"/>
          </reference>
        </references>
      </pivotArea>
    </format>
    <format dxfId="4391">
      <pivotArea dataOnly="0" labelOnly="1" fieldPosition="0">
        <references count="2">
          <reference field="6" count="1" selected="0">
            <x v="505"/>
          </reference>
          <reference field="7" count="1">
            <x v="513"/>
          </reference>
        </references>
      </pivotArea>
    </format>
    <format dxfId="4390">
      <pivotArea dataOnly="0" labelOnly="1" fieldPosition="0">
        <references count="2">
          <reference field="6" count="1" selected="0">
            <x v="506"/>
          </reference>
          <reference field="7" count="1">
            <x v="751"/>
          </reference>
        </references>
      </pivotArea>
    </format>
    <format dxfId="4389">
      <pivotArea dataOnly="0" labelOnly="1" fieldPosition="0">
        <references count="2">
          <reference field="6" count="1" selected="0">
            <x v="507"/>
          </reference>
          <reference field="7" count="1">
            <x v="1217"/>
          </reference>
        </references>
      </pivotArea>
    </format>
    <format dxfId="4388">
      <pivotArea dataOnly="0" labelOnly="1" fieldPosition="0">
        <references count="2">
          <reference field="6" count="1" selected="0">
            <x v="508"/>
          </reference>
          <reference field="7" count="1">
            <x v="621"/>
          </reference>
        </references>
      </pivotArea>
    </format>
    <format dxfId="4387">
      <pivotArea dataOnly="0" labelOnly="1" fieldPosition="0">
        <references count="2">
          <reference field="6" count="1" selected="0">
            <x v="509"/>
          </reference>
          <reference field="7" count="2">
            <x v="36"/>
            <x v="359"/>
          </reference>
        </references>
      </pivotArea>
    </format>
    <format dxfId="4386">
      <pivotArea dataOnly="0" labelOnly="1" fieldPosition="0">
        <references count="2">
          <reference field="6" count="1" selected="0">
            <x v="510"/>
          </reference>
          <reference field="7" count="1">
            <x v="1149"/>
          </reference>
        </references>
      </pivotArea>
    </format>
    <format dxfId="4385">
      <pivotArea dataOnly="0" labelOnly="1" fieldPosition="0">
        <references count="2">
          <reference field="6" count="1" selected="0">
            <x v="512"/>
          </reference>
          <reference field="7" count="5">
            <x v="28"/>
            <x v="29"/>
            <x v="32"/>
            <x v="941"/>
            <x v="1081"/>
          </reference>
        </references>
      </pivotArea>
    </format>
    <format dxfId="4384">
      <pivotArea dataOnly="0" labelOnly="1" fieldPosition="0">
        <references count="2">
          <reference field="6" count="1" selected="0">
            <x v="513"/>
          </reference>
          <reference field="7" count="1">
            <x v="72"/>
          </reference>
        </references>
      </pivotArea>
    </format>
    <format dxfId="4383">
      <pivotArea dataOnly="0" labelOnly="1" fieldPosition="0">
        <references count="2">
          <reference field="6" count="1" selected="0">
            <x v="514"/>
          </reference>
          <reference field="7" count="1">
            <x v="731"/>
          </reference>
        </references>
      </pivotArea>
    </format>
    <format dxfId="4382">
      <pivotArea dataOnly="0" labelOnly="1" fieldPosition="0">
        <references count="2">
          <reference field="6" count="1" selected="0">
            <x v="515"/>
          </reference>
          <reference field="7" count="2">
            <x v="732"/>
            <x v="733"/>
          </reference>
        </references>
      </pivotArea>
    </format>
    <format dxfId="4381">
      <pivotArea dataOnly="0" labelOnly="1" fieldPosition="0">
        <references count="2">
          <reference field="6" count="1" selected="0">
            <x v="520"/>
          </reference>
          <reference field="7" count="1">
            <x v="1277"/>
          </reference>
        </references>
      </pivotArea>
    </format>
    <format dxfId="4380">
      <pivotArea dataOnly="0" labelOnly="1" fieldPosition="0">
        <references count="2">
          <reference field="6" count="1" selected="0">
            <x v="521"/>
          </reference>
          <reference field="7" count="1">
            <x v="407"/>
          </reference>
        </references>
      </pivotArea>
    </format>
    <format dxfId="4379">
      <pivotArea dataOnly="0" labelOnly="1" fieldPosition="0">
        <references count="2">
          <reference field="6" count="1" selected="0">
            <x v="529"/>
          </reference>
          <reference field="7" count="1">
            <x v="608"/>
          </reference>
        </references>
      </pivotArea>
    </format>
    <format dxfId="4378">
      <pivotArea dataOnly="0" labelOnly="1" fieldPosition="0">
        <references count="2">
          <reference field="6" count="1" selected="0">
            <x v="531"/>
          </reference>
          <reference field="7" count="12">
            <x v="659"/>
            <x v="892"/>
            <x v="912"/>
            <x v="1151"/>
            <x v="1152"/>
            <x v="1153"/>
            <x v="1154"/>
            <x v="1155"/>
            <x v="1156"/>
            <x v="1157"/>
            <x v="1271"/>
            <x v="1295"/>
          </reference>
        </references>
      </pivotArea>
    </format>
    <format dxfId="4377">
      <pivotArea dataOnly="0" labelOnly="1" fieldPosition="0">
        <references count="2">
          <reference field="6" count="1" selected="0">
            <x v="532"/>
          </reference>
          <reference field="7" count="1">
            <x v="668"/>
          </reference>
        </references>
      </pivotArea>
    </format>
    <format dxfId="4376">
      <pivotArea dataOnly="0" labelOnly="1" fieldPosition="0">
        <references count="2">
          <reference field="6" count="1" selected="0">
            <x v="533"/>
          </reference>
          <reference field="7" count="1">
            <x v="929"/>
          </reference>
        </references>
      </pivotArea>
    </format>
    <format dxfId="4375">
      <pivotArea dataOnly="0" labelOnly="1" fieldPosition="0">
        <references count="2">
          <reference field="6" count="1" selected="0">
            <x v="534"/>
          </reference>
          <reference field="7" count="1">
            <x v="624"/>
          </reference>
        </references>
      </pivotArea>
    </format>
    <format dxfId="4374">
      <pivotArea dataOnly="0" labelOnly="1" fieldPosition="0">
        <references count="2">
          <reference field="6" count="1" selected="0">
            <x v="535"/>
          </reference>
          <reference field="7" count="1">
            <x v="1232"/>
          </reference>
        </references>
      </pivotArea>
    </format>
    <format dxfId="4373">
      <pivotArea dataOnly="0" labelOnly="1" fieldPosition="0">
        <references count="2">
          <reference field="6" count="1" selected="0">
            <x v="536"/>
          </reference>
          <reference field="7" count="2">
            <x v="1160"/>
            <x v="1391"/>
          </reference>
        </references>
      </pivotArea>
    </format>
    <format dxfId="4372">
      <pivotArea dataOnly="0" labelOnly="1" fieldPosition="0">
        <references count="2">
          <reference field="6" count="1" selected="0">
            <x v="537"/>
          </reference>
          <reference field="7" count="1">
            <x v="428"/>
          </reference>
        </references>
      </pivotArea>
    </format>
    <format dxfId="4371">
      <pivotArea dataOnly="0" labelOnly="1" fieldPosition="0">
        <references count="2">
          <reference field="6" count="1" selected="0">
            <x v="538"/>
          </reference>
          <reference field="7" count="1">
            <x v="760"/>
          </reference>
        </references>
      </pivotArea>
    </format>
    <format dxfId="4370">
      <pivotArea dataOnly="0" labelOnly="1" fieldPosition="0">
        <references count="2">
          <reference field="6" count="1" selected="0">
            <x v="539"/>
          </reference>
          <reference field="7" count="1">
            <x v="399"/>
          </reference>
        </references>
      </pivotArea>
    </format>
    <format dxfId="4369">
      <pivotArea dataOnly="0" labelOnly="1" fieldPosition="0">
        <references count="2">
          <reference field="6" count="1" selected="0">
            <x v="540"/>
          </reference>
          <reference field="7" count="1">
            <x v="350"/>
          </reference>
        </references>
      </pivotArea>
    </format>
    <format dxfId="4368">
      <pivotArea dataOnly="0" labelOnly="1" fieldPosition="0">
        <references count="2">
          <reference field="6" count="1" selected="0">
            <x v="541"/>
          </reference>
          <reference field="7" count="1">
            <x v="860"/>
          </reference>
        </references>
      </pivotArea>
    </format>
    <format dxfId="4367">
      <pivotArea dataOnly="0" labelOnly="1" fieldPosition="0">
        <references count="2">
          <reference field="6" count="1" selected="0">
            <x v="542"/>
          </reference>
          <reference field="7" count="1">
            <x v="649"/>
          </reference>
        </references>
      </pivotArea>
    </format>
    <format dxfId="4366">
      <pivotArea dataOnly="0" labelOnly="1" fieldPosition="0">
        <references count="2">
          <reference field="6" count="1" selected="0">
            <x v="543"/>
          </reference>
          <reference field="7" count="2">
            <x v="7"/>
            <x v="352"/>
          </reference>
        </references>
      </pivotArea>
    </format>
    <format dxfId="4365">
      <pivotArea dataOnly="0" labelOnly="1" fieldPosition="0">
        <references count="2">
          <reference field="6" count="1" selected="0">
            <x v="544"/>
          </reference>
          <reference field="7" count="1">
            <x v="388"/>
          </reference>
        </references>
      </pivotArea>
    </format>
    <format dxfId="4364">
      <pivotArea dataOnly="0" labelOnly="1" fieldPosition="0">
        <references count="1">
          <reference field="18" count="0"/>
        </references>
      </pivotArea>
    </format>
    <format dxfId="4363">
      <pivotArea dataOnly="0" labelOnly="1" grandCol="1" outline="0" fieldPosition="0"/>
    </format>
    <format dxfId="4362">
      <pivotArea field="6" type="button" dataOnly="0" labelOnly="1" outline="0" axis="axisRow" fieldPosition="0"/>
    </format>
    <format dxfId="4361">
      <pivotArea dataOnly="0" labelOnly="1" fieldPosition="0">
        <references count="1">
          <reference field="18" count="0"/>
        </references>
      </pivotArea>
    </format>
    <format dxfId="4360">
      <pivotArea dataOnly="0" labelOnly="1" grandCol="1" outline="0" fieldPosition="0"/>
    </format>
    <format dxfId="4359">
      <pivotArea outline="0" collapsedLevelsAreSubtotals="1" fieldPosition="0"/>
    </format>
    <format dxfId="4358">
      <pivotArea field="6" type="button" dataOnly="0" labelOnly="1" outline="0" axis="axisRow" fieldPosition="0"/>
    </format>
    <format dxfId="4357">
      <pivotArea dataOnly="0" labelOnly="1" fieldPosition="0">
        <references count="1">
          <reference field="6" count="50">
            <x v="1"/>
            <x v="2"/>
            <x v="4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20"/>
            <x v="21"/>
            <x v="22"/>
            <x v="24"/>
            <x v="25"/>
            <x v="26"/>
            <x v="27"/>
            <x v="28"/>
            <x v="30"/>
            <x v="32"/>
            <x v="33"/>
            <x v="34"/>
            <x v="35"/>
            <x v="40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7"/>
          </reference>
        </references>
      </pivotArea>
    </format>
    <format dxfId="4356">
      <pivotArea dataOnly="0" labelOnly="1" fieldPosition="0">
        <references count="1">
          <reference field="6" count="50">
            <x v="68"/>
            <x v="70"/>
            <x v="71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3"/>
            <x v="94"/>
            <x v="97"/>
            <x v="98"/>
            <x v="99"/>
            <x v="102"/>
            <x v="103"/>
            <x v="104"/>
            <x v="105"/>
            <x v="107"/>
            <x v="108"/>
            <x v="109"/>
            <x v="112"/>
            <x v="116"/>
            <x v="117"/>
            <x v="119"/>
            <x v="120"/>
            <x v="121"/>
            <x v="123"/>
            <x v="124"/>
            <x v="125"/>
            <x v="126"/>
            <x v="127"/>
            <x v="130"/>
            <x v="133"/>
            <x v="134"/>
            <x v="135"/>
            <x v="139"/>
            <x v="140"/>
            <x v="141"/>
            <x v="142"/>
            <x v="143"/>
            <x v="144"/>
          </reference>
        </references>
      </pivotArea>
    </format>
    <format dxfId="4355">
      <pivotArea dataOnly="0" labelOnly="1" fieldPosition="0">
        <references count="1">
          <reference field="6" count="50">
            <x v="147"/>
            <x v="148"/>
            <x v="149"/>
            <x v="150"/>
            <x v="151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9"/>
            <x v="170"/>
            <x v="171"/>
            <x v="173"/>
            <x v="175"/>
            <x v="176"/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90"/>
            <x v="191"/>
            <x v="195"/>
            <x v="196"/>
            <x v="197"/>
            <x v="198"/>
            <x v="199"/>
            <x v="201"/>
            <x v="202"/>
            <x v="203"/>
            <x v="204"/>
            <x v="206"/>
            <x v="208"/>
            <x v="209"/>
          </reference>
        </references>
      </pivotArea>
    </format>
    <format dxfId="4354">
      <pivotArea dataOnly="0" labelOnly="1" fieldPosition="0">
        <references count="1">
          <reference field="6" count="50">
            <x v="211"/>
            <x v="212"/>
            <x v="213"/>
            <x v="214"/>
            <x v="215"/>
            <x v="216"/>
            <x v="219"/>
            <x v="220"/>
            <x v="222"/>
            <x v="223"/>
            <x v="224"/>
            <x v="225"/>
            <x v="226"/>
            <x v="227"/>
            <x v="229"/>
            <x v="231"/>
            <x v="232"/>
            <x v="233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5"/>
            <x v="256"/>
            <x v="258"/>
            <x v="259"/>
            <x v="260"/>
            <x v="261"/>
            <x v="262"/>
            <x v="263"/>
            <x v="264"/>
            <x v="265"/>
            <x v="267"/>
            <x v="269"/>
            <x v="270"/>
            <x v="272"/>
            <x v="273"/>
            <x v="274"/>
            <x v="275"/>
          </reference>
        </references>
      </pivotArea>
    </format>
    <format dxfId="4353">
      <pivotArea dataOnly="0" labelOnly="1" fieldPosition="0">
        <references count="1">
          <reference field="6" count="50">
            <x v="276"/>
            <x v="277"/>
            <x v="279"/>
            <x v="281"/>
            <x v="284"/>
            <x v="288"/>
            <x v="290"/>
            <x v="291"/>
            <x v="295"/>
            <x v="298"/>
            <x v="300"/>
            <x v="302"/>
            <x v="303"/>
            <x v="305"/>
            <x v="306"/>
            <x v="309"/>
            <x v="311"/>
            <x v="312"/>
            <x v="315"/>
            <x v="318"/>
            <x v="319"/>
            <x v="320"/>
            <x v="321"/>
            <x v="323"/>
            <x v="324"/>
            <x v="326"/>
            <x v="327"/>
            <x v="329"/>
            <x v="330"/>
            <x v="331"/>
            <x v="333"/>
            <x v="334"/>
            <x v="337"/>
            <x v="338"/>
            <x v="339"/>
            <x v="340"/>
            <x v="341"/>
            <x v="343"/>
            <x v="346"/>
            <x v="347"/>
            <x v="348"/>
            <x v="353"/>
            <x v="354"/>
            <x v="355"/>
            <x v="356"/>
            <x v="357"/>
            <x v="359"/>
            <x v="360"/>
            <x v="361"/>
            <x v="362"/>
          </reference>
        </references>
      </pivotArea>
    </format>
    <format dxfId="4352">
      <pivotArea dataOnly="0" labelOnly="1" fieldPosition="0">
        <references count="1">
          <reference field="6" count="50">
            <x v="363"/>
            <x v="364"/>
            <x v="366"/>
            <x v="367"/>
            <x v="368"/>
            <x v="370"/>
            <x v="371"/>
            <x v="372"/>
            <x v="373"/>
            <x v="374"/>
            <x v="375"/>
            <x v="377"/>
            <x v="378"/>
            <x v="380"/>
            <x v="381"/>
            <x v="383"/>
            <x v="384"/>
            <x v="385"/>
            <x v="389"/>
            <x v="391"/>
            <x v="392"/>
            <x v="393"/>
            <x v="396"/>
            <x v="398"/>
            <x v="399"/>
            <x v="401"/>
            <x v="402"/>
            <x v="403"/>
            <x v="405"/>
            <x v="406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2"/>
            <x v="423"/>
            <x v="426"/>
            <x v="427"/>
            <x v="430"/>
            <x v="432"/>
            <x v="433"/>
            <x v="434"/>
          </reference>
        </references>
      </pivotArea>
    </format>
    <format dxfId="4351">
      <pivotArea dataOnly="0" labelOnly="1" fieldPosition="0">
        <references count="1">
          <reference field="6" count="50">
            <x v="436"/>
            <x v="437"/>
            <x v="438"/>
            <x v="440"/>
            <x v="441"/>
            <x v="442"/>
            <x v="443"/>
            <x v="444"/>
            <x v="445"/>
            <x v="449"/>
            <x v="453"/>
            <x v="455"/>
            <x v="456"/>
            <x v="457"/>
            <x v="458"/>
            <x v="459"/>
            <x v="460"/>
            <x v="462"/>
            <x v="463"/>
            <x v="465"/>
            <x v="467"/>
            <x v="469"/>
            <x v="470"/>
            <x v="471"/>
            <x v="472"/>
            <x v="473"/>
            <x v="474"/>
            <x v="476"/>
            <x v="477"/>
            <x v="480"/>
            <x v="482"/>
            <x v="484"/>
            <x v="485"/>
            <x v="486"/>
            <x v="487"/>
            <x v="489"/>
            <x v="491"/>
            <x v="492"/>
            <x v="496"/>
            <x v="497"/>
            <x v="498"/>
            <x v="499"/>
            <x v="500"/>
            <x v="501"/>
            <x v="502"/>
            <x v="504"/>
            <x v="505"/>
            <x v="506"/>
            <x v="507"/>
            <x v="508"/>
          </reference>
        </references>
      </pivotArea>
    </format>
    <format dxfId="4350">
      <pivotArea dataOnly="0" labelOnly="1" fieldPosition="0">
        <references count="1">
          <reference field="6" count="23">
            <x v="509"/>
            <x v="510"/>
            <x v="512"/>
            <x v="513"/>
            <x v="514"/>
            <x v="515"/>
            <x v="520"/>
            <x v="521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</reference>
        </references>
      </pivotArea>
    </format>
    <format dxfId="4349">
      <pivotArea dataOnly="0" labelOnly="1" grandRow="1" outline="0" fieldPosition="0"/>
    </format>
    <format dxfId="4348">
      <pivotArea dataOnly="0" labelOnly="1" fieldPosition="0">
        <references count="2">
          <reference field="6" count="1" selected="0">
            <x v="1"/>
          </reference>
          <reference field="7" count="1">
            <x v="442"/>
          </reference>
        </references>
      </pivotArea>
    </format>
    <format dxfId="4347">
      <pivotArea dataOnly="0" labelOnly="1" fieldPosition="0">
        <references count="2">
          <reference field="6" count="1" selected="0">
            <x v="2"/>
          </reference>
          <reference field="7" count="1">
            <x v="790"/>
          </reference>
        </references>
      </pivotArea>
    </format>
    <format dxfId="4346">
      <pivotArea dataOnly="0" labelOnly="1" fieldPosition="0">
        <references count="2">
          <reference field="6" count="1" selected="0">
            <x v="4"/>
          </reference>
          <reference field="7" count="1">
            <x v="1208"/>
          </reference>
        </references>
      </pivotArea>
    </format>
    <format dxfId="4345">
      <pivotArea dataOnly="0" labelOnly="1" fieldPosition="0">
        <references count="2">
          <reference field="6" count="1" selected="0">
            <x v="7"/>
          </reference>
          <reference field="7" count="4">
            <x v="588"/>
            <x v="589"/>
            <x v="590"/>
            <x v="1375"/>
          </reference>
        </references>
      </pivotArea>
    </format>
    <format dxfId="4344">
      <pivotArea dataOnly="0" labelOnly="1" fieldPosition="0">
        <references count="2">
          <reference field="6" count="1" selected="0">
            <x v="8"/>
          </reference>
          <reference field="7" count="1">
            <x v="529"/>
          </reference>
        </references>
      </pivotArea>
    </format>
    <format dxfId="4343">
      <pivotArea dataOnly="0" labelOnly="1" fieldPosition="0">
        <references count="2">
          <reference field="6" count="1" selected="0">
            <x v="9"/>
          </reference>
          <reference field="7" count="2">
            <x v="48"/>
            <x v="1222"/>
          </reference>
        </references>
      </pivotArea>
    </format>
    <format dxfId="4342">
      <pivotArea dataOnly="0" labelOnly="1" fieldPosition="0">
        <references count="2">
          <reference field="6" count="1" selected="0">
            <x v="10"/>
          </reference>
          <reference field="7" count="1">
            <x v="49"/>
          </reference>
        </references>
      </pivotArea>
    </format>
    <format dxfId="4341">
      <pivotArea dataOnly="0" labelOnly="1" fieldPosition="0">
        <references count="2">
          <reference field="6" count="1" selected="0">
            <x v="11"/>
          </reference>
          <reference field="7" count="1">
            <x v="1055"/>
          </reference>
        </references>
      </pivotArea>
    </format>
    <format dxfId="4340">
      <pivotArea dataOnly="0" labelOnly="1" fieldPosition="0">
        <references count="2">
          <reference field="6" count="1" selected="0">
            <x v="12"/>
          </reference>
          <reference field="7" count="2">
            <x v="340"/>
            <x v="1090"/>
          </reference>
        </references>
      </pivotArea>
    </format>
    <format dxfId="4339">
      <pivotArea dataOnly="0" labelOnly="1" fieldPosition="0">
        <references count="2">
          <reference field="6" count="1" selected="0">
            <x v="13"/>
          </reference>
          <reference field="7" count="1">
            <x v="1398"/>
          </reference>
        </references>
      </pivotArea>
    </format>
    <format dxfId="4338">
      <pivotArea dataOnly="0" labelOnly="1" fieldPosition="0">
        <references count="2">
          <reference field="6" count="1" selected="0">
            <x v="14"/>
          </reference>
          <reference field="7" count="4">
            <x v="822"/>
            <x v="867"/>
            <x v="873"/>
            <x v="874"/>
          </reference>
        </references>
      </pivotArea>
    </format>
    <format dxfId="4337">
      <pivotArea dataOnly="0" labelOnly="1" fieldPosition="0">
        <references count="2">
          <reference field="6" count="1" selected="0">
            <x v="15"/>
          </reference>
          <reference field="7" count="1">
            <x v="705"/>
          </reference>
        </references>
      </pivotArea>
    </format>
    <format dxfId="4336">
      <pivotArea dataOnly="0" labelOnly="1" fieldPosition="0">
        <references count="2">
          <reference field="6" count="1" selected="0">
            <x v="16"/>
          </reference>
          <reference field="7" count="1">
            <x v="341"/>
          </reference>
        </references>
      </pivotArea>
    </format>
    <format dxfId="4335">
      <pivotArea dataOnly="0" labelOnly="1" fieldPosition="0">
        <references count="2">
          <reference field="6" count="1" selected="0">
            <x v="17"/>
          </reference>
          <reference field="7" count="1">
            <x v="57"/>
          </reference>
        </references>
      </pivotArea>
    </format>
    <format dxfId="4334">
      <pivotArea dataOnly="0" labelOnly="1" fieldPosition="0">
        <references count="2">
          <reference field="6" count="1" selected="0">
            <x v="20"/>
          </reference>
          <reference field="7" count="1">
            <x v="691"/>
          </reference>
        </references>
      </pivotArea>
    </format>
    <format dxfId="4333">
      <pivotArea dataOnly="0" labelOnly="1" fieldPosition="0">
        <references count="2">
          <reference field="6" count="1" selected="0">
            <x v="21"/>
          </reference>
          <reference field="7" count="4">
            <x v="456"/>
            <x v="475"/>
            <x v="566"/>
            <x v="569"/>
          </reference>
        </references>
      </pivotArea>
    </format>
    <format dxfId="4332">
      <pivotArea dataOnly="0" labelOnly="1" fieldPosition="0">
        <references count="2">
          <reference field="6" count="1" selected="0">
            <x v="22"/>
          </reference>
          <reference field="7" count="1">
            <x v="1257"/>
          </reference>
        </references>
      </pivotArea>
    </format>
    <format dxfId="4331">
      <pivotArea dataOnly="0" labelOnly="1" fieldPosition="0">
        <references count="2">
          <reference field="6" count="1" selected="0">
            <x v="24"/>
          </reference>
          <reference field="7" count="1">
            <x v="519"/>
          </reference>
        </references>
      </pivotArea>
    </format>
    <format dxfId="4330">
      <pivotArea dataOnly="0" labelOnly="1" fieldPosition="0">
        <references count="2">
          <reference field="6" count="1" selected="0">
            <x v="25"/>
          </reference>
          <reference field="7" count="1">
            <x v="1162"/>
          </reference>
        </references>
      </pivotArea>
    </format>
    <format dxfId="4329">
      <pivotArea dataOnly="0" labelOnly="1" fieldPosition="0">
        <references count="2">
          <reference field="6" count="1" selected="0">
            <x v="26"/>
          </reference>
          <reference field="7" count="1">
            <x v="741"/>
          </reference>
        </references>
      </pivotArea>
    </format>
    <format dxfId="4328">
      <pivotArea dataOnly="0" labelOnly="1" fieldPosition="0">
        <references count="2">
          <reference field="6" count="1" selected="0">
            <x v="27"/>
          </reference>
          <reference field="7" count="1">
            <x v="50"/>
          </reference>
        </references>
      </pivotArea>
    </format>
    <format dxfId="4327">
      <pivotArea dataOnly="0" labelOnly="1" fieldPosition="0">
        <references count="2">
          <reference field="6" count="1" selected="0">
            <x v="28"/>
          </reference>
          <reference field="7" count="2">
            <x v="318"/>
            <x v="319"/>
          </reference>
        </references>
      </pivotArea>
    </format>
    <format dxfId="4326">
      <pivotArea dataOnly="0" labelOnly="1" fieldPosition="0">
        <references count="2">
          <reference field="6" count="1" selected="0">
            <x v="30"/>
          </reference>
          <reference field="7" count="2">
            <x v="355"/>
            <x v="386"/>
          </reference>
        </references>
      </pivotArea>
    </format>
    <format dxfId="4325">
      <pivotArea dataOnly="0" labelOnly="1" fieldPosition="0">
        <references count="2">
          <reference field="6" count="1" selected="0">
            <x v="32"/>
          </reference>
          <reference field="7" count="1">
            <x v="5"/>
          </reference>
        </references>
      </pivotArea>
    </format>
    <format dxfId="4324">
      <pivotArea dataOnly="0" labelOnly="1" fieldPosition="0">
        <references count="2">
          <reference field="6" count="1" selected="0">
            <x v="33"/>
          </reference>
          <reference field="7" count="1">
            <x v="1346"/>
          </reference>
        </references>
      </pivotArea>
    </format>
    <format dxfId="4323">
      <pivotArea dataOnly="0" labelOnly="1" fieldPosition="0">
        <references count="2">
          <reference field="6" count="1" selected="0">
            <x v="34"/>
          </reference>
          <reference field="7" count="1">
            <x v="66"/>
          </reference>
        </references>
      </pivotArea>
    </format>
    <format dxfId="4322">
      <pivotArea dataOnly="0" labelOnly="1" fieldPosition="0">
        <references count="2">
          <reference field="6" count="1" selected="0">
            <x v="35"/>
          </reference>
          <reference field="7" count="2">
            <x v="915"/>
            <x v="1288"/>
          </reference>
        </references>
      </pivotArea>
    </format>
    <format dxfId="4321">
      <pivotArea dataOnly="0" labelOnly="1" fieldPosition="0">
        <references count="2">
          <reference field="6" count="1" selected="0">
            <x v="40"/>
          </reference>
          <reference field="7" count="1">
            <x v="1097"/>
          </reference>
        </references>
      </pivotArea>
    </format>
    <format dxfId="4320">
      <pivotArea dataOnly="0" labelOnly="1" fieldPosition="0">
        <references count="2">
          <reference field="6" count="1" selected="0">
            <x v="43"/>
          </reference>
          <reference field="7" count="1">
            <x v="1129"/>
          </reference>
        </references>
      </pivotArea>
    </format>
    <format dxfId="4319">
      <pivotArea dataOnly="0" labelOnly="1" fieldPosition="0">
        <references count="2">
          <reference field="6" count="1" selected="0">
            <x v="44"/>
          </reference>
          <reference field="7" count="2">
            <x v="1250"/>
            <x v="1251"/>
          </reference>
        </references>
      </pivotArea>
    </format>
    <format dxfId="4318">
      <pivotArea dataOnly="0" labelOnly="1" fieldPosition="0">
        <references count="2">
          <reference field="6" count="1" selected="0">
            <x v="45"/>
          </reference>
          <reference field="7" count="1">
            <x v="799"/>
          </reference>
        </references>
      </pivotArea>
    </format>
    <format dxfId="4317">
      <pivotArea dataOnly="0" labelOnly="1" fieldPosition="0">
        <references count="2">
          <reference field="6" count="1" selected="0">
            <x v="46"/>
          </reference>
          <reference field="7" count="1">
            <x v="619"/>
          </reference>
        </references>
      </pivotArea>
    </format>
    <format dxfId="4316">
      <pivotArea dataOnly="0" labelOnly="1" fieldPosition="0">
        <references count="2">
          <reference field="6" count="1" selected="0">
            <x v="47"/>
          </reference>
          <reference field="7" count="1">
            <x v="62"/>
          </reference>
        </references>
      </pivotArea>
    </format>
    <format dxfId="4315">
      <pivotArea dataOnly="0" labelOnly="1" fieldPosition="0">
        <references count="2">
          <reference field="6" count="1" selected="0">
            <x v="48"/>
          </reference>
          <reference field="7" count="1">
            <x v="51"/>
          </reference>
        </references>
      </pivotArea>
    </format>
    <format dxfId="4314">
      <pivotArea dataOnly="0" labelOnly="1" fieldPosition="0">
        <references count="2">
          <reference field="6" count="1" selected="0">
            <x v="49"/>
          </reference>
          <reference field="7" count="1">
            <x v="55"/>
          </reference>
        </references>
      </pivotArea>
    </format>
    <format dxfId="4313">
      <pivotArea dataOnly="0" labelOnly="1" fieldPosition="0">
        <references count="2">
          <reference field="6" count="1" selected="0">
            <x v="50"/>
          </reference>
          <reference field="7" count="1">
            <x v="689"/>
          </reference>
        </references>
      </pivotArea>
    </format>
    <format dxfId="4312">
      <pivotArea dataOnly="0" labelOnly="1" fieldPosition="0">
        <references count="2">
          <reference field="6" count="1" selected="0">
            <x v="51"/>
          </reference>
          <reference field="7" count="1">
            <x v="1340"/>
          </reference>
        </references>
      </pivotArea>
    </format>
    <format dxfId="4311">
      <pivotArea dataOnly="0" labelOnly="1" fieldPosition="0">
        <references count="2">
          <reference field="6" count="1" selected="0">
            <x v="52"/>
          </reference>
          <reference field="7" count="1">
            <x v="626"/>
          </reference>
        </references>
      </pivotArea>
    </format>
    <format dxfId="4310">
      <pivotArea dataOnly="0" labelOnly="1" fieldPosition="0">
        <references count="2">
          <reference field="6" count="1" selected="0">
            <x v="53"/>
          </reference>
          <reference field="7" count="1">
            <x v="52"/>
          </reference>
        </references>
      </pivotArea>
    </format>
    <format dxfId="4309">
      <pivotArea dataOnly="0" labelOnly="1" fieldPosition="0">
        <references count="2">
          <reference field="6" count="1" selected="0">
            <x v="54"/>
          </reference>
          <reference field="7" count="1">
            <x v="1177"/>
          </reference>
        </references>
      </pivotArea>
    </format>
    <format dxfId="4308">
      <pivotArea dataOnly="0" labelOnly="1" fieldPosition="0">
        <references count="2">
          <reference field="6" count="1" selected="0">
            <x v="55"/>
          </reference>
          <reference field="7" count="1">
            <x v="63"/>
          </reference>
        </references>
      </pivotArea>
    </format>
    <format dxfId="4307">
      <pivotArea dataOnly="0" labelOnly="1" fieldPosition="0">
        <references count="2">
          <reference field="6" count="1" selected="0">
            <x v="56"/>
          </reference>
          <reference field="7" count="1">
            <x v="1412"/>
          </reference>
        </references>
      </pivotArea>
    </format>
    <format dxfId="4306">
      <pivotArea dataOnly="0" labelOnly="1" fieldPosition="0">
        <references count="2">
          <reference field="6" count="1" selected="0">
            <x v="57"/>
          </reference>
          <reference field="7" count="1">
            <x v="582"/>
          </reference>
        </references>
      </pivotArea>
    </format>
    <format dxfId="4305">
      <pivotArea dataOnly="0" labelOnly="1" fieldPosition="0">
        <references count="2">
          <reference field="6" count="1" selected="0">
            <x v="58"/>
          </reference>
          <reference field="7" count="1">
            <x v="1335"/>
          </reference>
        </references>
      </pivotArea>
    </format>
    <format dxfId="4304">
      <pivotArea dataOnly="0" labelOnly="1" fieldPosition="0">
        <references count="2">
          <reference field="6" count="1" selected="0">
            <x v="60"/>
          </reference>
          <reference field="7" count="1">
            <x v="584"/>
          </reference>
        </references>
      </pivotArea>
    </format>
    <format dxfId="4303">
      <pivotArea dataOnly="0" labelOnly="1" fieldPosition="0">
        <references count="2">
          <reference field="6" count="1" selected="0">
            <x v="61"/>
          </reference>
          <reference field="7" count="1">
            <x v="58"/>
          </reference>
        </references>
      </pivotArea>
    </format>
    <format dxfId="4302">
      <pivotArea dataOnly="0" labelOnly="1" fieldPosition="0">
        <references count="2">
          <reference field="6" count="1" selected="0">
            <x v="63"/>
          </reference>
          <reference field="7" count="1">
            <x v="895"/>
          </reference>
        </references>
      </pivotArea>
    </format>
    <format dxfId="4301">
      <pivotArea dataOnly="0" labelOnly="1" fieldPosition="0">
        <references count="2">
          <reference field="6" count="1" selected="0">
            <x v="64"/>
          </reference>
          <reference field="7" count="1">
            <x v="1083"/>
          </reference>
        </references>
      </pivotArea>
    </format>
    <format dxfId="4300">
      <pivotArea dataOnly="0" labelOnly="1" fieldPosition="0">
        <references count="2">
          <reference field="6" count="1" selected="0">
            <x v="65"/>
          </reference>
          <reference field="7" count="1">
            <x v="722"/>
          </reference>
        </references>
      </pivotArea>
    </format>
    <format dxfId="4299">
      <pivotArea dataOnly="0" labelOnly="1" fieldPosition="0">
        <references count="2">
          <reference field="6" count="1" selected="0">
            <x v="67"/>
          </reference>
          <reference field="7" count="1">
            <x v="1368"/>
          </reference>
        </references>
      </pivotArea>
    </format>
    <format dxfId="4298">
      <pivotArea dataOnly="0" labelOnly="1" fieldPosition="0">
        <references count="2">
          <reference field="6" count="1" selected="0">
            <x v="68"/>
          </reference>
          <reference field="7" count="1">
            <x v="33"/>
          </reference>
        </references>
      </pivotArea>
    </format>
    <format dxfId="4297">
      <pivotArea dataOnly="0" labelOnly="1" fieldPosition="0">
        <references count="2">
          <reference field="6" count="1" selected="0">
            <x v="70"/>
          </reference>
          <reference field="7" count="3">
            <x v="709"/>
            <x v="710"/>
            <x v="1249"/>
          </reference>
        </references>
      </pivotArea>
    </format>
    <format dxfId="4296">
      <pivotArea dataOnly="0" labelOnly="1" fieldPosition="0">
        <references count="2">
          <reference field="6" count="1" selected="0">
            <x v="71"/>
          </reference>
          <reference field="7" count="10">
            <x v="2"/>
            <x v="3"/>
            <x v="392"/>
            <x v="393"/>
            <x v="394"/>
            <x v="395"/>
            <x v="396"/>
            <x v="696"/>
            <x v="697"/>
            <x v="1386"/>
          </reference>
        </references>
      </pivotArea>
    </format>
    <format dxfId="4295">
      <pivotArea dataOnly="0" labelOnly="1" fieldPosition="0">
        <references count="2">
          <reference field="6" count="1" selected="0">
            <x v="77"/>
          </reference>
          <reference field="7" count="1">
            <x v="1336"/>
          </reference>
        </references>
      </pivotArea>
    </format>
    <format dxfId="4294">
      <pivotArea dataOnly="0" labelOnly="1" fieldPosition="0">
        <references count="2">
          <reference field="6" count="1" selected="0">
            <x v="78"/>
          </reference>
          <reference field="7" count="1">
            <x v="942"/>
          </reference>
        </references>
      </pivotArea>
    </format>
    <format dxfId="4293">
      <pivotArea dataOnly="0" labelOnly="1" fieldPosition="0">
        <references count="2">
          <reference field="6" count="1" selected="0">
            <x v="79"/>
          </reference>
          <reference field="7" count="2">
            <x v="304"/>
            <x v="305"/>
          </reference>
        </references>
      </pivotArea>
    </format>
    <format dxfId="4292">
      <pivotArea dataOnly="0" labelOnly="1" fieldPosition="0">
        <references count="2">
          <reference field="6" count="1" selected="0">
            <x v="80"/>
          </reference>
          <reference field="7" count="1">
            <x v="1109"/>
          </reference>
        </references>
      </pivotArea>
    </format>
    <format dxfId="4291">
      <pivotArea dataOnly="0" labelOnly="1" fieldPosition="0">
        <references count="2">
          <reference field="6" count="1" selected="0">
            <x v="81"/>
          </reference>
          <reference field="7" count="5">
            <x v="810"/>
            <x v="831"/>
            <x v="836"/>
            <x v="1317"/>
            <x v="1321"/>
          </reference>
        </references>
      </pivotArea>
    </format>
    <format dxfId="4290">
      <pivotArea dataOnly="0" labelOnly="1" fieldPosition="0">
        <references count="2">
          <reference field="6" count="1" selected="0">
            <x v="82"/>
          </reference>
          <reference field="7" count="4">
            <x v="599"/>
            <x v="600"/>
            <x v="658"/>
            <x v="680"/>
          </reference>
        </references>
      </pivotArea>
    </format>
    <format dxfId="4289">
      <pivotArea dataOnly="0" labelOnly="1" fieldPosition="0">
        <references count="2">
          <reference field="6" count="1" selected="0">
            <x v="83"/>
          </reference>
          <reference field="7" count="2">
            <x v="712"/>
            <x v="1275"/>
          </reference>
        </references>
      </pivotArea>
    </format>
    <format dxfId="4288">
      <pivotArea dataOnly="0" labelOnly="1" fieldPosition="0">
        <references count="2">
          <reference field="6" count="1" selected="0">
            <x v="84"/>
          </reference>
          <reference field="7" count="2">
            <x v="337"/>
            <x v="794"/>
          </reference>
        </references>
      </pivotArea>
    </format>
    <format dxfId="4287">
      <pivotArea dataOnly="0" labelOnly="1" fieldPosition="0">
        <references count="2">
          <reference field="6" count="1" selected="0">
            <x v="85"/>
          </reference>
          <reference field="7" count="1">
            <x v="1399"/>
          </reference>
        </references>
      </pivotArea>
    </format>
    <format dxfId="4286">
      <pivotArea dataOnly="0" labelOnly="1" fieldPosition="0">
        <references count="2">
          <reference field="6" count="1" selected="0">
            <x v="86"/>
          </reference>
          <reference field="7" count="1">
            <x v="896"/>
          </reference>
        </references>
      </pivotArea>
    </format>
    <format dxfId="4285">
      <pivotArea dataOnly="0" labelOnly="1" fieldPosition="0">
        <references count="2">
          <reference field="6" count="1" selected="0">
            <x v="88"/>
          </reference>
          <reference field="7" count="2">
            <x v="46"/>
            <x v="666"/>
          </reference>
        </references>
      </pivotArea>
    </format>
    <format dxfId="4284">
      <pivotArea dataOnly="0" labelOnly="1" fieldPosition="0">
        <references count="2">
          <reference field="6" count="1" selected="0">
            <x v="89"/>
          </reference>
          <reference field="7" count="4">
            <x v="383"/>
            <x v="384"/>
            <x v="654"/>
            <x v="1307"/>
          </reference>
        </references>
      </pivotArea>
    </format>
    <format dxfId="4283">
      <pivotArea dataOnly="0" labelOnly="1" fieldPosition="0">
        <references count="2">
          <reference field="6" count="1" selected="0">
            <x v="90"/>
          </reference>
          <reference field="7" count="1">
            <x v="426"/>
          </reference>
        </references>
      </pivotArea>
    </format>
    <format dxfId="4282">
      <pivotArea dataOnly="0" labelOnly="1" fieldPosition="0">
        <references count="2">
          <reference field="6" count="1" selected="0">
            <x v="91"/>
          </reference>
          <reference field="7" count="5">
            <x v="419"/>
            <x v="427"/>
            <x v="502"/>
            <x v="674"/>
            <x v="1347"/>
          </reference>
        </references>
      </pivotArea>
    </format>
    <format dxfId="4281">
      <pivotArea dataOnly="0" labelOnly="1" fieldPosition="0">
        <references count="2">
          <reference field="6" count="1" selected="0">
            <x v="93"/>
          </reference>
          <reference field="7" count="1">
            <x v="1091"/>
          </reference>
        </references>
      </pivotArea>
    </format>
    <format dxfId="4280">
      <pivotArea dataOnly="0" labelOnly="1" fieldPosition="0">
        <references count="2">
          <reference field="6" count="1" selected="0">
            <x v="94"/>
          </reference>
          <reference field="7" count="1">
            <x v="527"/>
          </reference>
        </references>
      </pivotArea>
    </format>
    <format dxfId="4279">
      <pivotArea dataOnly="0" labelOnly="1" fieldPosition="0">
        <references count="2">
          <reference field="6" count="1" selected="0">
            <x v="97"/>
          </reference>
          <reference field="7" count="1">
            <x v="412"/>
          </reference>
        </references>
      </pivotArea>
    </format>
    <format dxfId="4278">
      <pivotArea dataOnly="0" labelOnly="1" fieldPosition="0">
        <references count="2">
          <reference field="6" count="1" selected="0">
            <x v="98"/>
          </reference>
          <reference field="7" count="1">
            <x v="914"/>
          </reference>
        </references>
      </pivotArea>
    </format>
    <format dxfId="4277">
      <pivotArea dataOnly="0" labelOnly="1" fieldPosition="0">
        <references count="2">
          <reference field="6" count="1" selected="0">
            <x v="99"/>
          </reference>
          <reference field="7" count="1">
            <x v="1106"/>
          </reference>
        </references>
      </pivotArea>
    </format>
    <format dxfId="4276">
      <pivotArea dataOnly="0" labelOnly="1" fieldPosition="0">
        <references count="2">
          <reference field="6" count="1" selected="0">
            <x v="102"/>
          </reference>
          <reference field="7" count="1">
            <x v="389"/>
          </reference>
        </references>
      </pivotArea>
    </format>
    <format dxfId="4275">
      <pivotArea dataOnly="0" labelOnly="1" fieldPosition="0">
        <references count="2">
          <reference field="6" count="1" selected="0">
            <x v="103"/>
          </reference>
          <reference field="7" count="1">
            <x v="1117"/>
          </reference>
        </references>
      </pivotArea>
    </format>
    <format dxfId="4274">
      <pivotArea dataOnly="0" labelOnly="1" fieldPosition="0">
        <references count="2">
          <reference field="6" count="1" selected="0">
            <x v="104"/>
          </reference>
          <reference field="7" count="4">
            <x v="433"/>
            <x v="1112"/>
            <x v="1113"/>
            <x v="1119"/>
          </reference>
        </references>
      </pivotArea>
    </format>
    <format dxfId="4273">
      <pivotArea dataOnly="0" labelOnly="1" fieldPosition="0">
        <references count="2">
          <reference field="6" count="1" selected="0">
            <x v="105"/>
          </reference>
          <reference field="7" count="1">
            <x v="750"/>
          </reference>
        </references>
      </pivotArea>
    </format>
    <format dxfId="4272">
      <pivotArea dataOnly="0" labelOnly="1" fieldPosition="0">
        <references count="2">
          <reference field="6" count="1" selected="0">
            <x v="107"/>
          </reference>
          <reference field="7" count="1">
            <x v="1382"/>
          </reference>
        </references>
      </pivotArea>
    </format>
    <format dxfId="4271">
      <pivotArea dataOnly="0" labelOnly="1" fieldPosition="0">
        <references count="2">
          <reference field="6" count="1" selected="0">
            <x v="108"/>
          </reference>
          <reference field="7" count="1">
            <x v="25"/>
          </reference>
        </references>
      </pivotArea>
    </format>
    <format dxfId="4270">
      <pivotArea dataOnly="0" labelOnly="1" fieldPosition="0">
        <references count="2">
          <reference field="6" count="1" selected="0">
            <x v="109"/>
          </reference>
          <reference field="7" count="1">
            <x v="403"/>
          </reference>
        </references>
      </pivotArea>
    </format>
    <format dxfId="4269">
      <pivotArea dataOnly="0" labelOnly="1" fieldPosition="0">
        <references count="2">
          <reference field="6" count="1" selected="0">
            <x v="112"/>
          </reference>
          <reference field="7" count="1">
            <x v="385"/>
          </reference>
        </references>
      </pivotArea>
    </format>
    <format dxfId="4268">
      <pivotArea dataOnly="0" labelOnly="1" fieldPosition="0">
        <references count="2">
          <reference field="6" count="1" selected="0">
            <x v="116"/>
          </reference>
          <reference field="7" count="1">
            <x v="855"/>
          </reference>
        </references>
      </pivotArea>
    </format>
    <format dxfId="4267">
      <pivotArea dataOnly="0" labelOnly="1" fieldPosition="0">
        <references count="2">
          <reference field="6" count="1" selected="0">
            <x v="117"/>
          </reference>
          <reference field="7" count="1">
            <x v="706"/>
          </reference>
        </references>
      </pivotArea>
    </format>
    <format dxfId="4266">
      <pivotArea dataOnly="0" labelOnly="1" fieldPosition="0">
        <references count="2">
          <reference field="6" count="1" selected="0">
            <x v="119"/>
          </reference>
          <reference field="7" count="2">
            <x v="414"/>
            <x v="814"/>
          </reference>
        </references>
      </pivotArea>
    </format>
    <format dxfId="4265">
      <pivotArea dataOnly="0" labelOnly="1" fieldPosition="0">
        <references count="2">
          <reference field="6" count="1" selected="0">
            <x v="120"/>
          </reference>
          <reference field="7" count="1">
            <x v="1136"/>
          </reference>
        </references>
      </pivotArea>
    </format>
    <format dxfId="4264">
      <pivotArea dataOnly="0" labelOnly="1" fieldPosition="0">
        <references count="2">
          <reference field="6" count="1" selected="0">
            <x v="121"/>
          </reference>
          <reference field="7" count="1">
            <x v="1092"/>
          </reference>
        </references>
      </pivotArea>
    </format>
    <format dxfId="4263">
      <pivotArea dataOnly="0" labelOnly="1" fieldPosition="0">
        <references count="2">
          <reference field="6" count="1" selected="0">
            <x v="123"/>
          </reference>
          <reference field="7" count="1">
            <x v="1182"/>
          </reference>
        </references>
      </pivotArea>
    </format>
    <format dxfId="4262">
      <pivotArea dataOnly="0" labelOnly="1" fieldPosition="0">
        <references count="2">
          <reference field="6" count="1" selected="0">
            <x v="124"/>
          </reference>
          <reference field="7" count="1">
            <x v="1395"/>
          </reference>
        </references>
      </pivotArea>
    </format>
    <format dxfId="4261">
      <pivotArea dataOnly="0" labelOnly="1" fieldPosition="0">
        <references count="2">
          <reference field="6" count="1" selected="0">
            <x v="125"/>
          </reference>
          <reference field="7" count="5">
            <x v="275"/>
            <x v="276"/>
            <x v="277"/>
            <x v="278"/>
            <x v="1272"/>
          </reference>
        </references>
      </pivotArea>
    </format>
    <format dxfId="4260">
      <pivotArea dataOnly="0" labelOnly="1" fieldPosition="0">
        <references count="2">
          <reference field="6" count="1" selected="0">
            <x v="126"/>
          </reference>
          <reference field="7" count="4">
            <x v="572"/>
            <x v="573"/>
            <x v="574"/>
            <x v="1165"/>
          </reference>
        </references>
      </pivotArea>
    </format>
    <format dxfId="4259">
      <pivotArea dataOnly="0" labelOnly="1" fieldPosition="0">
        <references count="2">
          <reference field="6" count="1" selected="0">
            <x v="127"/>
          </reference>
          <reference field="7" count="1">
            <x v="891"/>
          </reference>
        </references>
      </pivotArea>
    </format>
    <format dxfId="4258">
      <pivotArea dataOnly="0" labelOnly="1" fieldPosition="0">
        <references count="2">
          <reference field="6" count="1" selected="0">
            <x v="130"/>
          </reference>
          <reference field="7" count="1">
            <x v="455"/>
          </reference>
        </references>
      </pivotArea>
    </format>
    <format dxfId="4257">
      <pivotArea dataOnly="0" labelOnly="1" fieldPosition="0">
        <references count="2">
          <reference field="6" count="1" selected="0">
            <x v="133"/>
          </reference>
          <reference field="7" count="1">
            <x v="1283"/>
          </reference>
        </references>
      </pivotArea>
    </format>
    <format dxfId="4256">
      <pivotArea dataOnly="0" labelOnly="1" fieldPosition="0">
        <references count="2">
          <reference field="6" count="1" selected="0">
            <x v="134"/>
          </reference>
          <reference field="7" count="3">
            <x v="401"/>
            <x v="404"/>
            <x v="922"/>
          </reference>
        </references>
      </pivotArea>
    </format>
    <format dxfId="4255">
      <pivotArea dataOnly="0" labelOnly="1" fieldPosition="0">
        <references count="2">
          <reference field="6" count="1" selected="0">
            <x v="135"/>
          </reference>
          <reference field="7" count="5">
            <x v="320"/>
            <x v="367"/>
            <x v="368"/>
            <x v="1413"/>
            <x v="1414"/>
          </reference>
        </references>
      </pivotArea>
    </format>
    <format dxfId="4254">
      <pivotArea dataOnly="0" labelOnly="1" fieldPosition="0">
        <references count="2">
          <reference field="6" count="1" selected="0">
            <x v="139"/>
          </reference>
          <reference field="7" count="1">
            <x v="1079"/>
          </reference>
        </references>
      </pivotArea>
    </format>
    <format dxfId="4253">
      <pivotArea dataOnly="0" labelOnly="1" fieldPosition="0">
        <references count="2">
          <reference field="6" count="1" selected="0">
            <x v="140"/>
          </reference>
          <reference field="7" count="1">
            <x v="409"/>
          </reference>
        </references>
      </pivotArea>
    </format>
    <format dxfId="4252">
      <pivotArea dataOnly="0" labelOnly="1" fieldPosition="0">
        <references count="2">
          <reference field="6" count="1" selected="0">
            <x v="141"/>
          </reference>
          <reference field="7" count="1">
            <x v="1138"/>
          </reference>
        </references>
      </pivotArea>
    </format>
    <format dxfId="4251">
      <pivotArea dataOnly="0" labelOnly="1" fieldPosition="0">
        <references count="2">
          <reference field="6" count="1" selected="0">
            <x v="142"/>
          </reference>
          <reference field="7" count="1">
            <x v="811"/>
          </reference>
        </references>
      </pivotArea>
    </format>
    <format dxfId="4250">
      <pivotArea dataOnly="0" labelOnly="1" fieldPosition="0">
        <references count="2">
          <reference field="6" count="1" selected="0">
            <x v="143"/>
          </reference>
          <reference field="7" count="1">
            <x v="1364"/>
          </reference>
        </references>
      </pivotArea>
    </format>
    <format dxfId="4249">
      <pivotArea dataOnly="0" labelOnly="1" fieldPosition="0">
        <references count="2">
          <reference field="6" count="1" selected="0">
            <x v="144"/>
          </reference>
          <reference field="7" count="9">
            <x v="432"/>
            <x v="435"/>
            <x v="516"/>
            <x v="528"/>
            <x v="609"/>
            <x v="610"/>
            <x v="787"/>
            <x v="1123"/>
            <x v="1181"/>
          </reference>
        </references>
      </pivotArea>
    </format>
    <format dxfId="4248">
      <pivotArea dataOnly="0" labelOnly="1" fieldPosition="0">
        <references count="2">
          <reference field="6" count="1" selected="0">
            <x v="147"/>
          </reference>
          <reference field="7" count="1">
            <x v="64"/>
          </reference>
        </references>
      </pivotArea>
    </format>
    <format dxfId="4247">
      <pivotArea dataOnly="0" labelOnly="1" fieldPosition="0">
        <references count="2">
          <reference field="6" count="1" selected="0">
            <x v="148"/>
          </reference>
          <reference field="7" count="1">
            <x v="767"/>
          </reference>
        </references>
      </pivotArea>
    </format>
    <format dxfId="4246">
      <pivotArea dataOnly="0" labelOnly="1" fieldPosition="0">
        <references count="2">
          <reference field="6" count="1" selected="0">
            <x v="149"/>
          </reference>
          <reference field="7" count="2">
            <x v="1410"/>
            <x v="1411"/>
          </reference>
        </references>
      </pivotArea>
    </format>
    <format dxfId="4245">
      <pivotArea dataOnly="0" labelOnly="1" fieldPosition="0">
        <references count="2">
          <reference field="6" count="1" selected="0">
            <x v="150"/>
          </reference>
          <reference field="7" count="1">
            <x v="424"/>
          </reference>
        </references>
      </pivotArea>
    </format>
    <format dxfId="4244">
      <pivotArea dataOnly="0" labelOnly="1" fieldPosition="0">
        <references count="2">
          <reference field="6" count="1" selected="0">
            <x v="151"/>
          </reference>
          <reference field="7" count="1">
            <x v="853"/>
          </reference>
        </references>
      </pivotArea>
    </format>
    <format dxfId="4243">
      <pivotArea dataOnly="0" labelOnly="1" fieldPosition="0">
        <references count="2">
          <reference field="6" count="1" selected="0">
            <x v="153"/>
          </reference>
          <reference field="7" count="2">
            <x v="1096"/>
            <x v="1124"/>
          </reference>
        </references>
      </pivotArea>
    </format>
    <format dxfId="4242">
      <pivotArea dataOnly="0" labelOnly="1" fieldPosition="0">
        <references count="2">
          <reference field="6" count="1" selected="0">
            <x v="154"/>
          </reference>
          <reference field="7" count="3">
            <x v="472"/>
            <x v="850"/>
            <x v="897"/>
          </reference>
        </references>
      </pivotArea>
    </format>
    <format dxfId="4241">
      <pivotArea dataOnly="0" labelOnly="1" fieldPosition="0">
        <references count="2">
          <reference field="6" count="1" selected="0">
            <x v="155"/>
          </reference>
          <reference field="7" count="1">
            <x v="1214"/>
          </reference>
        </references>
      </pivotArea>
    </format>
    <format dxfId="4240">
      <pivotArea dataOnly="0" labelOnly="1" fieldPosition="0">
        <references count="2">
          <reference field="6" count="1" selected="0">
            <x v="156"/>
          </reference>
          <reference field="7" count="1">
            <x v="537"/>
          </reference>
        </references>
      </pivotArea>
    </format>
    <format dxfId="4239">
      <pivotArea dataOnly="0" labelOnly="1" fieldPosition="0">
        <references count="2">
          <reference field="6" count="1" selected="0">
            <x v="157"/>
          </reference>
          <reference field="7" count="1">
            <x v="74"/>
          </reference>
        </references>
      </pivotArea>
    </format>
    <format dxfId="4238">
      <pivotArea dataOnly="0" labelOnly="1" fieldPosition="0">
        <references count="2">
          <reference field="6" count="1" selected="0">
            <x v="158"/>
          </reference>
          <reference field="7" count="1">
            <x v="1343"/>
          </reference>
        </references>
      </pivotArea>
    </format>
    <format dxfId="4237">
      <pivotArea dataOnly="0" labelOnly="1" fieldPosition="0">
        <references count="2">
          <reference field="6" count="1" selected="0">
            <x v="159"/>
          </reference>
          <reference field="7" count="2">
            <x v="1056"/>
            <x v="1057"/>
          </reference>
        </references>
      </pivotArea>
    </format>
    <format dxfId="4236">
      <pivotArea dataOnly="0" labelOnly="1" fieldPosition="0">
        <references count="2">
          <reference field="6" count="1" selected="0">
            <x v="160"/>
          </reference>
          <reference field="7" count="2">
            <x v="1093"/>
            <x v="1094"/>
          </reference>
        </references>
      </pivotArea>
    </format>
    <format dxfId="4235">
      <pivotArea dataOnly="0" labelOnly="1" fieldPosition="0">
        <references count="2">
          <reference field="6" count="1" selected="0">
            <x v="161"/>
          </reference>
          <reference field="7" count="1">
            <x v="1332"/>
          </reference>
        </references>
      </pivotArea>
    </format>
    <format dxfId="4234">
      <pivotArea dataOnly="0" labelOnly="1" fieldPosition="0">
        <references count="2">
          <reference field="6" count="1" selected="0">
            <x v="162"/>
          </reference>
          <reference field="7" count="2">
            <x v="467"/>
            <x v="921"/>
          </reference>
        </references>
      </pivotArea>
    </format>
    <format dxfId="4233">
      <pivotArea dataOnly="0" labelOnly="1" fieldPosition="0">
        <references count="2">
          <reference field="6" count="1" selected="0">
            <x v="163"/>
          </reference>
          <reference field="7" count="15">
            <x v="416"/>
            <x v="418"/>
            <x v="657"/>
            <x v="784"/>
            <x v="785"/>
            <x v="846"/>
            <x v="847"/>
            <x v="848"/>
            <x v="851"/>
            <x v="887"/>
            <x v="1263"/>
            <x v="1310"/>
            <x v="1349"/>
            <x v="1350"/>
            <x v="1351"/>
          </reference>
        </references>
      </pivotArea>
    </format>
    <format dxfId="4232">
      <pivotArea dataOnly="0" labelOnly="1" fieldPosition="0">
        <references count="2">
          <reference field="6" count="1" selected="0">
            <x v="164"/>
          </reference>
          <reference field="7" count="1">
            <x v="1128"/>
          </reference>
        </references>
      </pivotArea>
    </format>
    <format dxfId="4231">
      <pivotArea dataOnly="0" labelOnly="1" fieldPosition="0">
        <references count="2">
          <reference field="6" count="1" selected="0">
            <x v="165"/>
          </reference>
          <reference field="7" count="1">
            <x v="676"/>
          </reference>
        </references>
      </pivotArea>
    </format>
    <format dxfId="4230">
      <pivotArea dataOnly="0" labelOnly="1" fieldPosition="0">
        <references count="2">
          <reference field="6" count="1" selected="0">
            <x v="166"/>
          </reference>
          <reference field="7" count="1">
            <x v="1292"/>
          </reference>
        </references>
      </pivotArea>
    </format>
    <format dxfId="4229">
      <pivotArea dataOnly="0" labelOnly="1" fieldPosition="0">
        <references count="2">
          <reference field="6" count="1" selected="0">
            <x v="169"/>
          </reference>
          <reference field="7" count="3">
            <x v="1099"/>
            <x v="1100"/>
            <x v="1345"/>
          </reference>
        </references>
      </pivotArea>
    </format>
    <format dxfId="4228">
      <pivotArea dataOnly="0" labelOnly="1" fieldPosition="0">
        <references count="2">
          <reference field="6" count="1" selected="0">
            <x v="170"/>
          </reference>
          <reference field="7" count="1">
            <x v="602"/>
          </reference>
        </references>
      </pivotArea>
    </format>
    <format dxfId="4227">
      <pivotArea dataOnly="0" labelOnly="1" fieldPosition="0">
        <references count="2">
          <reference field="6" count="1" selected="0">
            <x v="171"/>
          </reference>
          <reference field="7" count="1">
            <x v="43"/>
          </reference>
        </references>
      </pivotArea>
    </format>
    <format dxfId="4226">
      <pivotArea dataOnly="0" labelOnly="1" fieldPosition="0">
        <references count="2">
          <reference field="6" count="1" selected="0">
            <x v="173"/>
          </reference>
          <reference field="7" count="1">
            <x v="1095"/>
          </reference>
        </references>
      </pivotArea>
    </format>
    <format dxfId="4225">
      <pivotArea dataOnly="0" labelOnly="1" fieldPosition="0">
        <references count="2">
          <reference field="6" count="1" selected="0">
            <x v="175"/>
          </reference>
          <reference field="7" count="1">
            <x v="514"/>
          </reference>
        </references>
      </pivotArea>
    </format>
    <format dxfId="4224">
      <pivotArea dataOnly="0" labelOnly="1" fieldPosition="0">
        <references count="2">
          <reference field="6" count="1" selected="0">
            <x v="176"/>
          </reference>
          <reference field="7" count="1">
            <x v="351"/>
          </reference>
        </references>
      </pivotArea>
    </format>
    <format dxfId="4223">
      <pivotArea dataOnly="0" labelOnly="1" fieldPosition="0">
        <references count="2">
          <reference field="6" count="1" selected="0">
            <x v="177"/>
          </reference>
          <reference field="7" count="1">
            <x v="1337"/>
          </reference>
        </references>
      </pivotArea>
    </format>
    <format dxfId="4222">
      <pivotArea dataOnly="0" labelOnly="1" fieldPosition="0">
        <references count="2">
          <reference field="6" count="1" selected="0">
            <x v="178"/>
          </reference>
          <reference field="7" count="1">
            <x v="1089"/>
          </reference>
        </references>
      </pivotArea>
    </format>
    <format dxfId="4221">
      <pivotArea dataOnly="0" labelOnly="1" fieldPosition="0">
        <references count="2">
          <reference field="6" count="1" selected="0">
            <x v="179"/>
          </reference>
          <reference field="7" count="1">
            <x v="411"/>
          </reference>
        </references>
      </pivotArea>
    </format>
    <format dxfId="4220">
      <pivotArea dataOnly="0" labelOnly="1" fieldPosition="0">
        <references count="2">
          <reference field="6" count="1" selected="0">
            <x v="180"/>
          </reference>
          <reference field="7" count="1">
            <x v="387"/>
          </reference>
        </references>
      </pivotArea>
    </format>
    <format dxfId="4219">
      <pivotArea dataOnly="0" labelOnly="1" fieldPosition="0">
        <references count="2">
          <reference field="6" count="1" selected="0">
            <x v="181"/>
          </reference>
          <reference field="7" count="1">
            <x v="1334"/>
          </reference>
        </references>
      </pivotArea>
    </format>
    <format dxfId="4218">
      <pivotArea dataOnly="0" labelOnly="1" fieldPosition="0">
        <references count="2">
          <reference field="6" count="1" selected="0">
            <x v="182"/>
          </reference>
          <reference field="7" count="1">
            <x v="1333"/>
          </reference>
        </references>
      </pivotArea>
    </format>
    <format dxfId="4217">
      <pivotArea dataOnly="0" labelOnly="1" fieldPosition="0">
        <references count="2">
          <reference field="6" count="1" selected="0">
            <x v="184"/>
          </reference>
          <reference field="7" count="1">
            <x v="852"/>
          </reference>
        </references>
      </pivotArea>
    </format>
    <format dxfId="4216">
      <pivotArea dataOnly="0" labelOnly="1" fieldPosition="0">
        <references count="2">
          <reference field="6" count="1" selected="0">
            <x v="185"/>
          </reference>
          <reference field="7" count="1">
            <x v="690"/>
          </reference>
        </references>
      </pivotArea>
    </format>
    <format dxfId="4215">
      <pivotArea dataOnly="0" labelOnly="1" fieldPosition="0">
        <references count="2">
          <reference field="6" count="1" selected="0">
            <x v="186"/>
          </reference>
          <reference field="7" count="2">
            <x v="38"/>
            <x v="39"/>
          </reference>
        </references>
      </pivotArea>
    </format>
    <format dxfId="4214">
      <pivotArea dataOnly="0" labelOnly="1" fieldPosition="0">
        <references count="2">
          <reference field="6" count="1" selected="0">
            <x v="187"/>
          </reference>
          <reference field="7" count="8">
            <x v="40"/>
            <x v="413"/>
            <x v="646"/>
            <x v="953"/>
            <x v="1338"/>
            <x v="1339"/>
            <x v="1341"/>
            <x v="1342"/>
          </reference>
        </references>
      </pivotArea>
    </format>
    <format dxfId="4213">
      <pivotArea dataOnly="0" labelOnly="1" fieldPosition="0">
        <references count="2">
          <reference field="6" count="1" selected="0">
            <x v="188"/>
          </reference>
          <reference field="7" count="2">
            <x v="1199"/>
            <x v="1200"/>
          </reference>
        </references>
      </pivotArea>
    </format>
    <format dxfId="4212">
      <pivotArea dataOnly="0" labelOnly="1" fieldPosition="0">
        <references count="2">
          <reference field="6" count="1" selected="0">
            <x v="190"/>
          </reference>
          <reference field="7" count="1">
            <x v="1101"/>
          </reference>
        </references>
      </pivotArea>
    </format>
    <format dxfId="4211">
      <pivotArea dataOnly="0" labelOnly="1" fieldPosition="0">
        <references count="2">
          <reference field="6" count="1" selected="0">
            <x v="191"/>
          </reference>
          <reference field="7" count="4">
            <x v="34"/>
            <x v="824"/>
            <x v="1307"/>
            <x v="1400"/>
          </reference>
        </references>
      </pivotArea>
    </format>
    <format dxfId="4210">
      <pivotArea dataOnly="0" labelOnly="1" fieldPosition="0">
        <references count="2">
          <reference field="6" count="1" selected="0">
            <x v="195"/>
          </reference>
          <reference field="7" count="1">
            <x v="1111"/>
          </reference>
        </references>
      </pivotArea>
    </format>
    <format dxfId="4209">
      <pivotArea dataOnly="0" labelOnly="1" fieldPosition="0">
        <references count="2">
          <reference field="6" count="1" selected="0">
            <x v="196"/>
          </reference>
          <reference field="7" count="1">
            <x v="1179"/>
          </reference>
        </references>
      </pivotArea>
    </format>
    <format dxfId="4208">
      <pivotArea dataOnly="0" labelOnly="1" fieldPosition="0">
        <references count="2">
          <reference field="6" count="1" selected="0">
            <x v="197"/>
          </reference>
          <reference field="7" count="1">
            <x v="900"/>
          </reference>
        </references>
      </pivotArea>
    </format>
    <format dxfId="4207">
      <pivotArea dataOnly="0" labelOnly="1" fieldPosition="0">
        <references count="2">
          <reference field="6" count="1" selected="0">
            <x v="198"/>
          </reference>
          <reference field="7" count="1">
            <x v="583"/>
          </reference>
        </references>
      </pivotArea>
    </format>
    <format dxfId="4206">
      <pivotArea dataOnly="0" labelOnly="1" fieldPosition="0">
        <references count="2">
          <reference field="6" count="1" selected="0">
            <x v="199"/>
          </reference>
          <reference field="7" count="1">
            <x v="357"/>
          </reference>
        </references>
      </pivotArea>
    </format>
    <format dxfId="4205">
      <pivotArea dataOnly="0" labelOnly="1" fieldPosition="0">
        <references count="2">
          <reference field="6" count="1" selected="0">
            <x v="201"/>
          </reference>
          <reference field="7" count="3">
            <x v="378"/>
            <x v="437"/>
            <x v="438"/>
          </reference>
        </references>
      </pivotArea>
    </format>
    <format dxfId="4204">
      <pivotArea dataOnly="0" labelOnly="1" fieldPosition="0">
        <references count="2">
          <reference field="6" count="1" selected="0">
            <x v="202"/>
          </reference>
          <reference field="7" count="1">
            <x v="1144"/>
          </reference>
        </references>
      </pivotArea>
    </format>
    <format dxfId="4203">
      <pivotArea dataOnly="0" labelOnly="1" fieldPosition="0">
        <references count="2">
          <reference field="6" count="1" selected="0">
            <x v="203"/>
          </reference>
          <reference field="7" count="2">
            <x v="570"/>
            <x v="1372"/>
          </reference>
        </references>
      </pivotArea>
    </format>
    <format dxfId="4202">
      <pivotArea dataOnly="0" labelOnly="1" fieldPosition="0">
        <references count="2">
          <reference field="6" count="1" selected="0">
            <x v="204"/>
          </reference>
          <reference field="7" count="1">
            <x v="1248"/>
          </reference>
        </references>
      </pivotArea>
    </format>
    <format dxfId="4201">
      <pivotArea dataOnly="0" labelOnly="1" fieldPosition="0">
        <references count="2">
          <reference field="6" count="1" selected="0">
            <x v="206"/>
          </reference>
          <reference field="7" count="1">
            <x v="1140"/>
          </reference>
        </references>
      </pivotArea>
    </format>
    <format dxfId="4200">
      <pivotArea dataOnly="0" labelOnly="1" fieldPosition="0">
        <references count="2">
          <reference field="6" count="1" selected="0">
            <x v="208"/>
          </reference>
          <reference field="7" count="1">
            <x v="1159"/>
          </reference>
        </references>
      </pivotArea>
    </format>
    <format dxfId="4199">
      <pivotArea dataOnly="0" labelOnly="1" fieldPosition="0">
        <references count="2">
          <reference field="6" count="1" selected="0">
            <x v="209"/>
          </reference>
          <reference field="7" count="1">
            <x v="648"/>
          </reference>
        </references>
      </pivotArea>
    </format>
    <format dxfId="4198">
      <pivotArea dataOnly="0" labelOnly="1" fieldPosition="0">
        <references count="2">
          <reference field="6" count="1" selected="0">
            <x v="211"/>
          </reference>
          <reference field="7" count="1">
            <x v="581"/>
          </reference>
        </references>
      </pivotArea>
    </format>
    <format dxfId="4197">
      <pivotArea dataOnly="0" labelOnly="1" fieldPosition="0">
        <references count="2">
          <reference field="6" count="1" selected="0">
            <x v="212"/>
          </reference>
          <reference field="7" count="1">
            <x v="47"/>
          </reference>
        </references>
      </pivotArea>
    </format>
    <format dxfId="4196">
      <pivotArea dataOnly="0" labelOnly="1" fieldPosition="0">
        <references count="2">
          <reference field="6" count="1" selected="0">
            <x v="213"/>
          </reference>
          <reference field="7" count="1">
            <x v="714"/>
          </reference>
        </references>
      </pivotArea>
    </format>
    <format dxfId="4195">
      <pivotArea dataOnly="0" labelOnly="1" fieldPosition="0">
        <references count="2">
          <reference field="6" count="1" selected="0">
            <x v="214"/>
          </reference>
          <reference field="7" count="2">
            <x v="65"/>
            <x v="627"/>
          </reference>
        </references>
      </pivotArea>
    </format>
    <format dxfId="4194">
      <pivotArea dataOnly="0" labelOnly="1" fieldPosition="0">
        <references count="2">
          <reference field="6" count="1" selected="0">
            <x v="215"/>
          </reference>
          <reference field="7" count="1">
            <x v="546"/>
          </reference>
        </references>
      </pivotArea>
    </format>
    <format dxfId="4193">
      <pivotArea dataOnly="0" labelOnly="1" fieldPosition="0">
        <references count="2">
          <reference field="6" count="1" selected="0">
            <x v="216"/>
          </reference>
          <reference field="7" count="5">
            <x v="859"/>
            <x v="875"/>
            <x v="881"/>
            <x v="1158"/>
            <x v="1309"/>
          </reference>
        </references>
      </pivotArea>
    </format>
    <format dxfId="4192">
      <pivotArea dataOnly="0" labelOnly="1" fieldPosition="0">
        <references count="2">
          <reference field="6" count="1" selected="0">
            <x v="219"/>
          </reference>
          <reference field="7" count="1">
            <x v="24"/>
          </reference>
        </references>
      </pivotArea>
    </format>
    <format dxfId="4191">
      <pivotArea dataOnly="0" labelOnly="1" fieldPosition="0">
        <references count="2">
          <reference field="6" count="1" selected="0">
            <x v="220"/>
          </reference>
          <reference field="7" count="2">
            <x v="44"/>
            <x v="45"/>
          </reference>
        </references>
      </pivotArea>
    </format>
    <format dxfId="4190">
      <pivotArea dataOnly="0" labelOnly="1" fieldPosition="0">
        <references count="2">
          <reference field="6" count="1" selected="0">
            <x v="222"/>
          </reference>
          <reference field="7" count="1">
            <x v="1384"/>
          </reference>
        </references>
      </pivotArea>
    </format>
    <format dxfId="4189">
      <pivotArea dataOnly="0" labelOnly="1" fieldPosition="0">
        <references count="2">
          <reference field="6" count="1" selected="0">
            <x v="223"/>
          </reference>
          <reference field="7" count="1">
            <x v="1168"/>
          </reference>
        </references>
      </pivotArea>
    </format>
    <format dxfId="4188">
      <pivotArea dataOnly="0" labelOnly="1" fieldPosition="0">
        <references count="2">
          <reference field="6" count="1" selected="0">
            <x v="224"/>
          </reference>
          <reference field="7" count="4">
            <x v="622"/>
            <x v="845"/>
            <x v="1134"/>
            <x v="1306"/>
          </reference>
        </references>
      </pivotArea>
    </format>
    <format dxfId="4187">
      <pivotArea dataOnly="0" labelOnly="1" fieldPosition="0">
        <references count="2">
          <reference field="6" count="1" selected="0">
            <x v="225"/>
          </reference>
          <reference field="7" count="2">
            <x v="876"/>
            <x v="1307"/>
          </reference>
        </references>
      </pivotArea>
    </format>
    <format dxfId="4186">
      <pivotArea dataOnly="0" labelOnly="1" fieldPosition="0">
        <references count="2">
          <reference field="6" count="1" selected="0">
            <x v="226"/>
          </reference>
          <reference field="7" count="1">
            <x v="1344"/>
          </reference>
        </references>
      </pivotArea>
    </format>
    <format dxfId="4185">
      <pivotArea dataOnly="0" labelOnly="1" fieldPosition="0">
        <references count="2">
          <reference field="6" count="1" selected="0">
            <x v="227"/>
          </reference>
          <reference field="7" count="1">
            <x v="611"/>
          </reference>
        </references>
      </pivotArea>
    </format>
    <format dxfId="4184">
      <pivotArea dataOnly="0" labelOnly="1" fieldPosition="0">
        <references count="2">
          <reference field="6" count="1" selected="0">
            <x v="229"/>
          </reference>
          <reference field="7" count="1">
            <x v="1387"/>
          </reference>
        </references>
      </pivotArea>
    </format>
    <format dxfId="4183">
      <pivotArea dataOnly="0" labelOnly="1" fieldPosition="0">
        <references count="2">
          <reference field="6" count="1" selected="0">
            <x v="231"/>
          </reference>
          <reference field="7" count="3">
            <x v="672"/>
            <x v="677"/>
            <x v="678"/>
          </reference>
        </references>
      </pivotArea>
    </format>
    <format dxfId="4182">
      <pivotArea dataOnly="0" labelOnly="1" fieldPosition="0">
        <references count="2">
          <reference field="6" count="1" selected="0">
            <x v="232"/>
          </reference>
          <reference field="7" count="1">
            <x v="644"/>
          </reference>
        </references>
      </pivotArea>
    </format>
    <format dxfId="4181">
      <pivotArea dataOnly="0" labelOnly="1" fieldPosition="0">
        <references count="2">
          <reference field="6" count="1" selected="0">
            <x v="233"/>
          </reference>
          <reference field="7" count="1">
            <x v="1254"/>
          </reference>
        </references>
      </pivotArea>
    </format>
    <format dxfId="4180">
      <pivotArea dataOnly="0" labelOnly="1" fieldPosition="0">
        <references count="2">
          <reference field="6" count="1" selected="0">
            <x v="235"/>
          </reference>
          <reference field="7" count="2">
            <x v="889"/>
            <x v="890"/>
          </reference>
        </references>
      </pivotArea>
    </format>
    <format dxfId="4179">
      <pivotArea dataOnly="0" labelOnly="1" fieldPosition="0">
        <references count="2">
          <reference field="6" count="1" selected="0">
            <x v="236"/>
          </reference>
          <reference field="7" count="2">
            <x v="494"/>
            <x v="495"/>
          </reference>
        </references>
      </pivotArea>
    </format>
    <format dxfId="4178">
      <pivotArea dataOnly="0" labelOnly="1" fieldPosition="0">
        <references count="2">
          <reference field="6" count="1" selected="0">
            <x v="238"/>
          </reference>
          <reference field="7" count="1">
            <x v="11"/>
          </reference>
        </references>
      </pivotArea>
    </format>
    <format dxfId="4177">
      <pivotArea dataOnly="0" labelOnly="1" fieldPosition="0">
        <references count="2">
          <reference field="6" count="1" selected="0">
            <x v="239"/>
          </reference>
          <reference field="7" count="1">
            <x v="360"/>
          </reference>
        </references>
      </pivotArea>
    </format>
    <format dxfId="4176">
      <pivotArea dataOnly="0" labelOnly="1" fieldPosition="0">
        <references count="2">
          <reference field="6" count="1" selected="0">
            <x v="241"/>
          </reference>
          <reference field="7" count="3">
            <x v="1"/>
            <x v="695"/>
            <x v="742"/>
          </reference>
        </references>
      </pivotArea>
    </format>
    <format dxfId="4175">
      <pivotArea dataOnly="0" labelOnly="1" fieldPosition="0">
        <references count="2">
          <reference field="6" count="1" selected="0">
            <x v="242"/>
          </reference>
          <reference field="7" count="1">
            <x v="321"/>
          </reference>
        </references>
      </pivotArea>
    </format>
    <format dxfId="4174">
      <pivotArea dataOnly="0" labelOnly="1" fieldPosition="0">
        <references count="2">
          <reference field="6" count="1" selected="0">
            <x v="243"/>
          </reference>
          <reference field="7" count="2">
            <x v="1396"/>
            <x v="1397"/>
          </reference>
        </references>
      </pivotArea>
    </format>
    <format dxfId="4173">
      <pivotArea dataOnly="0" labelOnly="1" fieldPosition="0">
        <references count="2">
          <reference field="6" count="1" selected="0">
            <x v="244"/>
          </reference>
          <reference field="7" count="1">
            <x v="423"/>
          </reference>
        </references>
      </pivotArea>
    </format>
    <format dxfId="4172">
      <pivotArea dataOnly="0" labelOnly="1" fieldPosition="0">
        <references count="2">
          <reference field="6" count="1" selected="0">
            <x v="245"/>
          </reference>
          <reference field="7" count="4">
            <x v="698"/>
            <x v="901"/>
            <x v="1131"/>
            <x v="1132"/>
          </reference>
        </references>
      </pivotArea>
    </format>
    <format dxfId="4171">
      <pivotArea dataOnly="0" labelOnly="1" fieldPosition="0">
        <references count="2">
          <reference field="6" count="1" selected="0">
            <x v="246"/>
          </reference>
          <reference field="7" count="1">
            <x v="762"/>
          </reference>
        </references>
      </pivotArea>
    </format>
    <format dxfId="4170">
      <pivotArea dataOnly="0" labelOnly="1" fieldPosition="0">
        <references count="2">
          <reference field="6" count="1" selected="0">
            <x v="247"/>
          </reference>
          <reference field="7" count="1">
            <x v="700"/>
          </reference>
        </references>
      </pivotArea>
    </format>
    <format dxfId="4169">
      <pivotArea dataOnly="0" labelOnly="1" fieldPosition="0">
        <references count="2">
          <reference field="6" count="1" selected="0">
            <x v="248"/>
          </reference>
          <reference field="7" count="1">
            <x v="402"/>
          </reference>
        </references>
      </pivotArea>
    </format>
    <format dxfId="4168">
      <pivotArea dataOnly="0" labelOnly="1" fieldPosition="0">
        <references count="2">
          <reference field="6" count="1" selected="0">
            <x v="249"/>
          </reference>
          <reference field="7" count="1">
            <x v="1298"/>
          </reference>
        </references>
      </pivotArea>
    </format>
    <format dxfId="4167">
      <pivotArea dataOnly="0" labelOnly="1" fieldPosition="0">
        <references count="2">
          <reference field="6" count="1" selected="0">
            <x v="250"/>
          </reference>
          <reference field="7" count="1">
            <x v="1145"/>
          </reference>
        </references>
      </pivotArea>
    </format>
    <format dxfId="4166">
      <pivotArea dataOnly="0" labelOnly="1" fieldPosition="0">
        <references count="2">
          <reference field="6" count="1" selected="0">
            <x v="252"/>
          </reference>
          <reference field="7" count="1">
            <x v="1120"/>
          </reference>
        </references>
      </pivotArea>
    </format>
    <format dxfId="4165">
      <pivotArea dataOnly="0" labelOnly="1" fieldPosition="0">
        <references count="2">
          <reference field="6" count="1" selected="0">
            <x v="255"/>
          </reference>
          <reference field="7" count="1">
            <x v="61"/>
          </reference>
        </references>
      </pivotArea>
    </format>
    <format dxfId="4164">
      <pivotArea dataOnly="0" labelOnly="1" fieldPosition="0">
        <references count="2">
          <reference field="6" count="1" selected="0">
            <x v="256"/>
          </reference>
          <reference field="7" count="1">
            <x v="1278"/>
          </reference>
        </references>
      </pivotArea>
    </format>
    <format dxfId="4163">
      <pivotArea dataOnly="0" labelOnly="1" fieldPosition="0">
        <references count="2">
          <reference field="6" count="1" selected="0">
            <x v="258"/>
          </reference>
          <reference field="7" count="1">
            <x v="8"/>
          </reference>
        </references>
      </pivotArea>
    </format>
    <format dxfId="4162">
      <pivotArea dataOnly="0" labelOnly="1" fieldPosition="0">
        <references count="2">
          <reference field="6" count="1" selected="0">
            <x v="259"/>
          </reference>
          <reference field="7" count="1">
            <x v="42"/>
          </reference>
        </references>
      </pivotArea>
    </format>
    <format dxfId="4161">
      <pivotArea dataOnly="0" labelOnly="1" fieldPosition="0">
        <references count="2">
          <reference field="6" count="1" selected="0">
            <x v="260"/>
          </reference>
          <reference field="7" count="2">
            <x v="579"/>
            <x v="1086"/>
          </reference>
        </references>
      </pivotArea>
    </format>
    <format dxfId="4160">
      <pivotArea dataOnly="0" labelOnly="1" fieldPosition="0">
        <references count="2">
          <reference field="6" count="1" selected="0">
            <x v="261"/>
          </reference>
          <reference field="7" count="1">
            <x v="356"/>
          </reference>
        </references>
      </pivotArea>
    </format>
    <format dxfId="4159">
      <pivotArea dataOnly="0" labelOnly="1" fieldPosition="0">
        <references count="2">
          <reference field="6" count="1" selected="0">
            <x v="262"/>
          </reference>
          <reference field="7" count="1">
            <x v="70"/>
          </reference>
        </references>
      </pivotArea>
    </format>
    <format dxfId="4158">
      <pivotArea dataOnly="0" labelOnly="1" fieldPosition="0">
        <references count="2">
          <reference field="6" count="1" selected="0">
            <x v="263"/>
          </reference>
          <reference field="7" count="1">
            <x v="54"/>
          </reference>
        </references>
      </pivotArea>
    </format>
    <format dxfId="4157">
      <pivotArea dataOnly="0" labelOnly="1" fieldPosition="0">
        <references count="2">
          <reference field="6" count="1" selected="0">
            <x v="264"/>
          </reference>
          <reference field="7" count="1">
            <x v="71"/>
          </reference>
        </references>
      </pivotArea>
    </format>
    <format dxfId="4156">
      <pivotArea dataOnly="0" labelOnly="1" fieldPosition="0">
        <references count="2">
          <reference field="6" count="1" selected="0">
            <x v="265"/>
          </reference>
          <reference field="7" count="1">
            <x v="1307"/>
          </reference>
        </references>
      </pivotArea>
    </format>
    <format dxfId="4155">
      <pivotArea dataOnly="0" labelOnly="1" fieldPosition="0">
        <references count="2">
          <reference field="6" count="1" selected="0">
            <x v="267"/>
          </reference>
          <reference field="7" count="3">
            <x v="759"/>
            <x v="907"/>
            <x v="1082"/>
          </reference>
        </references>
      </pivotArea>
    </format>
    <format dxfId="4154">
      <pivotArea dataOnly="0" labelOnly="1" fieldPosition="0">
        <references count="2">
          <reference field="6" count="1" selected="0">
            <x v="269"/>
          </reference>
          <reference field="7" count="1">
            <x v="923"/>
          </reference>
        </references>
      </pivotArea>
    </format>
    <format dxfId="4153">
      <pivotArea dataOnly="0" labelOnly="1" fieldPosition="0">
        <references count="2">
          <reference field="6" count="1" selected="0">
            <x v="270"/>
          </reference>
          <reference field="7" count="1">
            <x v="1230"/>
          </reference>
        </references>
      </pivotArea>
    </format>
    <format dxfId="4152">
      <pivotArea dataOnly="0" labelOnly="1" fieldPosition="0">
        <references count="2">
          <reference field="6" count="1" selected="0">
            <x v="272"/>
          </reference>
          <reference field="7" count="1">
            <x v="544"/>
          </reference>
        </references>
      </pivotArea>
    </format>
    <format dxfId="4151">
      <pivotArea dataOnly="0" labelOnly="1" fieldPosition="0">
        <references count="2">
          <reference field="6" count="1" selected="0">
            <x v="273"/>
          </reference>
          <reference field="7" count="1">
            <x v="886"/>
          </reference>
        </references>
      </pivotArea>
    </format>
    <format dxfId="4150">
      <pivotArea dataOnly="0" labelOnly="1" fieldPosition="0">
        <references count="2">
          <reference field="6" count="1" selected="0">
            <x v="274"/>
          </reference>
          <reference field="7" count="1">
            <x v="920"/>
          </reference>
        </references>
      </pivotArea>
    </format>
    <format dxfId="4149">
      <pivotArea dataOnly="0" labelOnly="1" fieldPosition="0">
        <references count="2">
          <reference field="6" count="1" selected="0">
            <x v="275"/>
          </reference>
          <reference field="7" count="1">
            <x v="1146"/>
          </reference>
        </references>
      </pivotArea>
    </format>
    <format dxfId="4148">
      <pivotArea dataOnly="0" labelOnly="1" fieldPosition="0">
        <references count="2">
          <reference field="6" count="1" selected="0">
            <x v="276"/>
          </reference>
          <reference field="7" count="1">
            <x v="743"/>
          </reference>
        </references>
      </pivotArea>
    </format>
    <format dxfId="4147">
      <pivotArea dataOnly="0" labelOnly="1" fieldPosition="0">
        <references count="2">
          <reference field="6" count="1" selected="0">
            <x v="277"/>
          </reference>
          <reference field="7" count="1">
            <x v="898"/>
          </reference>
        </references>
      </pivotArea>
    </format>
    <format dxfId="4146">
      <pivotArea dataOnly="0" labelOnly="1" fieldPosition="0">
        <references count="2">
          <reference field="6" count="1" selected="0">
            <x v="279"/>
          </reference>
          <reference field="7" count="3">
            <x v="6"/>
            <x v="871"/>
            <x v="1130"/>
          </reference>
        </references>
      </pivotArea>
    </format>
    <format dxfId="4145">
      <pivotArea dataOnly="0" labelOnly="1" fieldPosition="0">
        <references count="2">
          <reference field="6" count="1" selected="0">
            <x v="281"/>
          </reference>
          <reference field="7" count="1">
            <x v="713"/>
          </reference>
        </references>
      </pivotArea>
    </format>
    <format dxfId="4144">
      <pivotArea dataOnly="0" labelOnly="1" fieldPosition="0">
        <references count="2">
          <reference field="6" count="1" selected="0">
            <x v="284"/>
          </reference>
          <reference field="7" count="3">
            <x v="840"/>
            <x v="1392"/>
            <x v="1393"/>
          </reference>
        </references>
      </pivotArea>
    </format>
    <format dxfId="4143">
      <pivotArea dataOnly="0" labelOnly="1" fieldPosition="0">
        <references count="2">
          <reference field="6" count="1" selected="0">
            <x v="288"/>
          </reference>
          <reference field="7" count="1">
            <x v="372"/>
          </reference>
        </references>
      </pivotArea>
    </format>
    <format dxfId="4142">
      <pivotArea dataOnly="0" labelOnly="1" fieldPosition="0">
        <references count="2">
          <reference field="6" count="1" selected="0">
            <x v="290"/>
          </reference>
          <reference field="7" count="1">
            <x v="361"/>
          </reference>
        </references>
      </pivotArea>
    </format>
    <format dxfId="4141">
      <pivotArea dataOnly="0" labelOnly="1" fieldPosition="0">
        <references count="2">
          <reference field="6" count="1" selected="0">
            <x v="291"/>
          </reference>
          <reference field="7" count="1">
            <x v="909"/>
          </reference>
        </references>
      </pivotArea>
    </format>
    <format dxfId="4140">
      <pivotArea dataOnly="0" labelOnly="1" fieldPosition="0">
        <references count="2">
          <reference field="6" count="1" selected="0">
            <x v="295"/>
          </reference>
          <reference field="7" count="1">
            <x v="417"/>
          </reference>
        </references>
      </pivotArea>
    </format>
    <format dxfId="4139">
      <pivotArea dataOnly="0" labelOnly="1" fieldPosition="0">
        <references count="2">
          <reference field="6" count="1" selected="0">
            <x v="298"/>
          </reference>
          <reference field="7" count="1">
            <x v="562"/>
          </reference>
        </references>
      </pivotArea>
    </format>
    <format dxfId="4138">
      <pivotArea dataOnly="0" labelOnly="1" fieldPosition="0">
        <references count="2">
          <reference field="6" count="1" selected="0">
            <x v="300"/>
          </reference>
          <reference field="7" count="1">
            <x v="812"/>
          </reference>
        </references>
      </pivotArea>
    </format>
    <format dxfId="4137">
      <pivotArea dataOnly="0" labelOnly="1" fieldPosition="0">
        <references count="2">
          <reference field="6" count="1" selected="0">
            <x v="302"/>
          </reference>
          <reference field="7" count="1">
            <x v="1163"/>
          </reference>
        </references>
      </pivotArea>
    </format>
    <format dxfId="4136">
      <pivotArea dataOnly="0" labelOnly="1" fieldPosition="0">
        <references count="2">
          <reference field="6" count="1" selected="0">
            <x v="303"/>
          </reference>
          <reference field="7" count="2">
            <x v="1388"/>
            <x v="1394"/>
          </reference>
        </references>
      </pivotArea>
    </format>
    <format dxfId="4135">
      <pivotArea dataOnly="0" labelOnly="1" fieldPosition="0">
        <references count="2">
          <reference field="6" count="1" selected="0">
            <x v="305"/>
          </reference>
          <reference field="7" count="1">
            <x v="398"/>
          </reference>
        </references>
      </pivotArea>
    </format>
    <format dxfId="4134">
      <pivotArea dataOnly="0" labelOnly="1" fieldPosition="0">
        <references count="2">
          <reference field="6" count="1" selected="0">
            <x v="306"/>
          </reference>
          <reference field="7" count="1">
            <x v="1229"/>
          </reference>
        </references>
      </pivotArea>
    </format>
    <format dxfId="4133">
      <pivotArea dataOnly="0" labelOnly="1" fieldPosition="0">
        <references count="2">
          <reference field="6" count="1" selected="0">
            <x v="309"/>
          </reference>
          <reference field="7" count="11">
            <x v="421"/>
            <x v="738"/>
            <x v="739"/>
            <x v="740"/>
            <x v="766"/>
            <x v="884"/>
            <x v="905"/>
            <x v="911"/>
            <x v="1108"/>
            <x v="1233"/>
            <x v="1241"/>
          </reference>
        </references>
      </pivotArea>
    </format>
    <format dxfId="4132">
      <pivotArea dataOnly="0" labelOnly="1" fieldPosition="0">
        <references count="2">
          <reference field="6" count="1" selected="0">
            <x v="311"/>
          </reference>
          <reference field="7" count="1">
            <x v="1126"/>
          </reference>
        </references>
      </pivotArea>
    </format>
    <format dxfId="4131">
      <pivotArea dataOnly="0" labelOnly="1" fieldPosition="0">
        <references count="2">
          <reference field="6" count="1" selected="0">
            <x v="312"/>
          </reference>
          <reference field="7" count="6">
            <x v="520"/>
            <x v="536"/>
            <x v="795"/>
            <x v="804"/>
            <x v="908"/>
            <x v="1205"/>
          </reference>
        </references>
      </pivotArea>
    </format>
    <format dxfId="4130">
      <pivotArea dataOnly="0" labelOnly="1" fieldPosition="0">
        <references count="2">
          <reference field="6" count="1" selected="0">
            <x v="315"/>
          </reference>
          <reference field="7" count="1">
            <x v="1365"/>
          </reference>
        </references>
      </pivotArea>
    </format>
    <format dxfId="4129">
      <pivotArea dataOnly="0" labelOnly="1" fieldPosition="0">
        <references count="2">
          <reference field="6" count="1" selected="0">
            <x v="318"/>
          </reference>
          <reference field="7" count="2">
            <x v="1098"/>
            <x v="1107"/>
          </reference>
        </references>
      </pivotArea>
    </format>
    <format dxfId="4128">
      <pivotArea dataOnly="0" labelOnly="1" fieldPosition="0">
        <references count="2">
          <reference field="6" count="1" selected="0">
            <x v="319"/>
          </reference>
          <reference field="7" count="1">
            <x v="594"/>
          </reference>
        </references>
      </pivotArea>
    </format>
    <format dxfId="4127">
      <pivotArea dataOnly="0" labelOnly="1" fieldPosition="0">
        <references count="2">
          <reference field="6" count="1" selected="0">
            <x v="320"/>
          </reference>
          <reference field="7" count="1">
            <x v="711"/>
          </reference>
        </references>
      </pivotArea>
    </format>
    <format dxfId="4126">
      <pivotArea dataOnly="0" labelOnly="1" fieldPosition="0">
        <references count="2">
          <reference field="6" count="1" selected="0">
            <x v="321"/>
          </reference>
          <reference field="7" count="1">
            <x v="910"/>
          </reference>
        </references>
      </pivotArea>
    </format>
    <format dxfId="4125">
      <pivotArea dataOnly="0" labelOnly="1" fieldPosition="0">
        <references count="2">
          <reference field="6" count="1" selected="0">
            <x v="323"/>
          </reference>
          <reference field="7" count="1">
            <x v="625"/>
          </reference>
        </references>
      </pivotArea>
    </format>
    <format dxfId="4124">
      <pivotArea dataOnly="0" labelOnly="1" fieldPosition="0">
        <references count="2">
          <reference field="6" count="1" selected="0">
            <x v="324"/>
          </reference>
          <reference field="7" count="4">
            <x v="23"/>
            <x v="580"/>
            <x v="1121"/>
            <x v="1273"/>
          </reference>
        </references>
      </pivotArea>
    </format>
    <format dxfId="4123">
      <pivotArea dataOnly="0" labelOnly="1" fieldPosition="0">
        <references count="2">
          <reference field="6" count="1" selected="0">
            <x v="326"/>
          </reference>
          <reference field="7" count="1">
            <x v="56"/>
          </reference>
        </references>
      </pivotArea>
    </format>
    <format dxfId="4122">
      <pivotArea dataOnly="0" labelOnly="1" fieldPosition="0">
        <references count="2">
          <reference field="6" count="1" selected="0">
            <x v="327"/>
          </reference>
          <reference field="7" count="1">
            <x v="924"/>
          </reference>
        </references>
      </pivotArea>
    </format>
    <format dxfId="4121">
      <pivotArea dataOnly="0" labelOnly="1" fieldPosition="0">
        <references count="2">
          <reference field="6" count="1" selected="0">
            <x v="329"/>
          </reference>
          <reference field="7" count="1">
            <x v="645"/>
          </reference>
        </references>
      </pivotArea>
    </format>
    <format dxfId="4120">
      <pivotArea dataOnly="0" labelOnly="1" fieldPosition="0">
        <references count="2">
          <reference field="6" count="1" selected="0">
            <x v="330"/>
          </reference>
          <reference field="7" count="1">
            <x v="878"/>
          </reference>
        </references>
      </pivotArea>
    </format>
    <format dxfId="4119">
      <pivotArea dataOnly="0" labelOnly="1" fieldPosition="0">
        <references count="2">
          <reference field="6" count="1" selected="0">
            <x v="331"/>
          </reference>
          <reference field="7" count="2">
            <x v="469"/>
            <x v="1080"/>
          </reference>
        </references>
      </pivotArea>
    </format>
    <format dxfId="4118">
      <pivotArea dataOnly="0" labelOnly="1" fieldPosition="0">
        <references count="2">
          <reference field="6" count="1" selected="0">
            <x v="333"/>
          </reference>
          <reference field="7" count="1">
            <x v="381"/>
          </reference>
        </references>
      </pivotArea>
    </format>
    <format dxfId="4117">
      <pivotArea dataOnly="0" labelOnly="1" fieldPosition="0">
        <references count="2">
          <reference field="6" count="1" selected="0">
            <x v="334"/>
          </reference>
          <reference field="7" count="6">
            <x v="671"/>
            <x v="675"/>
            <x v="908"/>
            <x v="925"/>
            <x v="926"/>
            <x v="1313"/>
          </reference>
        </references>
      </pivotArea>
    </format>
    <format dxfId="4116">
      <pivotArea dataOnly="0" labelOnly="1" fieldPosition="0">
        <references count="2">
          <reference field="6" count="1" selected="0">
            <x v="337"/>
          </reference>
          <reference field="7" count="1">
            <x v="904"/>
          </reference>
        </references>
      </pivotArea>
    </format>
    <format dxfId="4115">
      <pivotArea dataOnly="0" labelOnly="1" fieldPosition="0">
        <references count="2">
          <reference field="6" count="1" selected="0">
            <x v="338"/>
          </reference>
          <reference field="7" count="2">
            <x v="747"/>
            <x v="749"/>
          </reference>
        </references>
      </pivotArea>
    </format>
    <format dxfId="4114">
      <pivotArea dataOnly="0" labelOnly="1" fieldPosition="0">
        <references count="2">
          <reference field="6" count="1" selected="0">
            <x v="339"/>
          </reference>
          <reference field="7" count="1">
            <x v="1175"/>
          </reference>
        </references>
      </pivotArea>
    </format>
    <format dxfId="4113">
      <pivotArea dataOnly="0" labelOnly="1" fieldPosition="0">
        <references count="2">
          <reference field="6" count="1" selected="0">
            <x v="340"/>
          </reference>
          <reference field="7" count="1">
            <x v="59"/>
          </reference>
        </references>
      </pivotArea>
    </format>
    <format dxfId="4112">
      <pivotArea dataOnly="0" labelOnly="1" fieldPosition="0">
        <references count="2">
          <reference field="6" count="1" selected="0">
            <x v="341"/>
          </reference>
          <reference field="7" count="1">
            <x v="748"/>
          </reference>
        </references>
      </pivotArea>
    </format>
    <format dxfId="4111">
      <pivotArea dataOnly="0" labelOnly="1" fieldPosition="0">
        <references count="2">
          <reference field="6" count="1" selected="0">
            <x v="343"/>
          </reference>
          <reference field="7" count="1">
            <x v="397"/>
          </reference>
        </references>
      </pivotArea>
    </format>
    <format dxfId="4110">
      <pivotArea dataOnly="0" labelOnly="1" fieldPosition="0">
        <references count="2">
          <reference field="6" count="1" selected="0">
            <x v="346"/>
          </reference>
          <reference field="7" count="1">
            <x v="12"/>
          </reference>
        </references>
      </pivotArea>
    </format>
    <format dxfId="4109">
      <pivotArea dataOnly="0" labelOnly="1" fieldPosition="0">
        <references count="2">
          <reference field="6" count="1" selected="0">
            <x v="347"/>
          </reference>
          <reference field="7" count="1">
            <x v="1076"/>
          </reference>
        </references>
      </pivotArea>
    </format>
    <format dxfId="4108">
      <pivotArea dataOnly="0" labelOnly="1" fieldPosition="0">
        <references count="2">
          <reference field="6" count="1" selected="0">
            <x v="348"/>
          </reference>
          <reference field="7" count="1">
            <x v="665"/>
          </reference>
        </references>
      </pivotArea>
    </format>
    <format dxfId="4107">
      <pivotArea dataOnly="0" labelOnly="1" fieldPosition="0">
        <references count="2">
          <reference field="6" count="1" selected="0">
            <x v="353"/>
          </reference>
          <reference field="7" count="1">
            <x v="1279"/>
          </reference>
        </references>
      </pivotArea>
    </format>
    <format dxfId="4106">
      <pivotArea dataOnly="0" labelOnly="1" fieldPosition="0">
        <references count="2">
          <reference field="6" count="1" selected="0">
            <x v="354"/>
          </reference>
          <reference field="7" count="1">
            <x v="60"/>
          </reference>
        </references>
      </pivotArea>
    </format>
    <format dxfId="4105">
      <pivotArea dataOnly="0" labelOnly="1" fieldPosition="0">
        <references count="2">
          <reference field="6" count="1" selected="0">
            <x v="355"/>
          </reference>
          <reference field="7" count="1">
            <x v="1105"/>
          </reference>
        </references>
      </pivotArea>
    </format>
    <format dxfId="4104">
      <pivotArea dataOnly="0" labelOnly="1" fieldPosition="0">
        <references count="2">
          <reference field="6" count="1" selected="0">
            <x v="356"/>
          </reference>
          <reference field="7" count="1">
            <x v="940"/>
          </reference>
        </references>
      </pivotArea>
    </format>
    <format dxfId="4103">
      <pivotArea dataOnly="0" labelOnly="1" fieldPosition="0">
        <references count="2">
          <reference field="6" count="1" selected="0">
            <x v="357"/>
          </reference>
          <reference field="7" count="1">
            <x v="1383"/>
          </reference>
        </references>
      </pivotArea>
    </format>
    <format dxfId="4102">
      <pivotArea dataOnly="0" labelOnly="1" fieldPosition="0">
        <references count="2">
          <reference field="6" count="1" selected="0">
            <x v="359"/>
          </reference>
          <reference field="7" count="2">
            <x v="369"/>
            <x v="954"/>
          </reference>
        </references>
      </pivotArea>
    </format>
    <format dxfId="4101">
      <pivotArea dataOnly="0" labelOnly="1" fieldPosition="0">
        <references count="2">
          <reference field="6" count="1" selected="0">
            <x v="360"/>
          </reference>
          <reference field="7" count="1">
            <x v="1166"/>
          </reference>
        </references>
      </pivotArea>
    </format>
    <format dxfId="4100">
      <pivotArea dataOnly="0" labelOnly="1" fieldPosition="0">
        <references count="2">
          <reference field="6" count="1" selected="0">
            <x v="361"/>
          </reference>
          <reference field="7" count="1">
            <x v="69"/>
          </reference>
        </references>
      </pivotArea>
    </format>
    <format dxfId="4099">
      <pivotArea dataOnly="0" labelOnly="1" fieldPosition="0">
        <references count="2">
          <reference field="6" count="1" selected="0">
            <x v="362"/>
          </reference>
          <reference field="7" count="1">
            <x v="1363"/>
          </reference>
        </references>
      </pivotArea>
    </format>
    <format dxfId="4098">
      <pivotArea dataOnly="0" labelOnly="1" fieldPosition="0">
        <references count="2">
          <reference field="6" count="1" selected="0">
            <x v="363"/>
          </reference>
          <reference field="7" count="1">
            <x v="603"/>
          </reference>
        </references>
      </pivotArea>
    </format>
    <format dxfId="4097">
      <pivotArea dataOnly="0" labelOnly="1" fieldPosition="0">
        <references count="2">
          <reference field="6" count="1" selected="0">
            <x v="364"/>
          </reference>
          <reference field="7" count="1">
            <x v="68"/>
          </reference>
        </references>
      </pivotArea>
    </format>
    <format dxfId="4096">
      <pivotArea dataOnly="0" labelOnly="1" fieldPosition="0">
        <references count="2">
          <reference field="6" count="1" selected="0">
            <x v="366"/>
          </reference>
          <reference field="7" count="1">
            <x v="601"/>
          </reference>
        </references>
      </pivotArea>
    </format>
    <format dxfId="4095">
      <pivotArea dataOnly="0" labelOnly="1" fieldPosition="0">
        <references count="2">
          <reference field="6" count="1" selected="0">
            <x v="367"/>
          </reference>
          <reference field="7" count="2">
            <x v="436"/>
            <x v="1377"/>
          </reference>
        </references>
      </pivotArea>
    </format>
    <format dxfId="4094">
      <pivotArea dataOnly="0" labelOnly="1" fieldPosition="0">
        <references count="2">
          <reference field="6" count="1" selected="0">
            <x v="368"/>
          </reference>
          <reference field="7" count="1">
            <x v="67"/>
          </reference>
        </references>
      </pivotArea>
    </format>
    <format dxfId="4093">
      <pivotArea dataOnly="0" labelOnly="1" fieldPosition="0">
        <references count="2">
          <reference field="6" count="1" selected="0">
            <x v="370"/>
          </reference>
          <reference field="7" count="1">
            <x v="1240"/>
          </reference>
        </references>
      </pivotArea>
    </format>
    <format dxfId="4092">
      <pivotArea dataOnly="0" labelOnly="1" fieldPosition="0">
        <references count="2">
          <reference field="6" count="1" selected="0">
            <x v="371"/>
          </reference>
          <reference field="7" count="1">
            <x v="728"/>
          </reference>
        </references>
      </pivotArea>
    </format>
    <format dxfId="4091">
      <pivotArea dataOnly="0" labelOnly="1" fieldPosition="0">
        <references count="2">
          <reference field="6" count="1" selected="0">
            <x v="372"/>
          </reference>
          <reference field="7" count="1">
            <x v="843"/>
          </reference>
        </references>
      </pivotArea>
    </format>
    <format dxfId="4090">
      <pivotArea dataOnly="0" labelOnly="1" fieldPosition="0">
        <references count="2">
          <reference field="6" count="1" selected="0">
            <x v="373"/>
          </reference>
          <reference field="7" count="7">
            <x v="15"/>
            <x v="16"/>
            <x v="571"/>
            <x v="723"/>
            <x v="724"/>
            <x v="1084"/>
            <x v="1369"/>
          </reference>
        </references>
      </pivotArea>
    </format>
    <format dxfId="4089">
      <pivotArea dataOnly="0" labelOnly="1" fieldPosition="0">
        <references count="2">
          <reference field="6" count="1" selected="0">
            <x v="374"/>
          </reference>
          <reference field="7" count="1">
            <x v="53"/>
          </reference>
        </references>
      </pivotArea>
    </format>
    <format dxfId="4088">
      <pivotArea dataOnly="0" labelOnly="1" fieldPosition="0">
        <references count="2">
          <reference field="6" count="1" selected="0">
            <x v="375"/>
          </reference>
          <reference field="7" count="1">
            <x v="373"/>
          </reference>
        </references>
      </pivotArea>
    </format>
    <format dxfId="4087">
      <pivotArea dataOnly="0" labelOnly="1" fieldPosition="0">
        <references count="2">
          <reference field="6" count="1" selected="0">
            <x v="377"/>
          </reference>
          <reference field="7" count="3">
            <x v="913"/>
            <x v="936"/>
            <x v="937"/>
          </reference>
        </references>
      </pivotArea>
    </format>
    <format dxfId="4086">
      <pivotArea dataOnly="0" labelOnly="1" fieldPosition="0">
        <references count="2">
          <reference field="6" count="1" selected="0">
            <x v="378"/>
          </reference>
          <reference field="7" count="1">
            <x v="803"/>
          </reference>
        </references>
      </pivotArea>
    </format>
    <format dxfId="4085">
      <pivotArea dataOnly="0" labelOnly="1" fieldPosition="0">
        <references count="2">
          <reference field="6" count="1" selected="0">
            <x v="380"/>
          </reference>
          <reference field="7" count="2">
            <x v="440"/>
            <x v="1360"/>
          </reference>
        </references>
      </pivotArea>
    </format>
    <format dxfId="4084">
      <pivotArea dataOnly="0" labelOnly="1" fieldPosition="0">
        <references count="2">
          <reference field="6" count="1" selected="0">
            <x v="381"/>
          </reference>
          <reference field="7" count="3">
            <x v="408"/>
            <x v="888"/>
            <x v="943"/>
          </reference>
        </references>
      </pivotArea>
    </format>
    <format dxfId="4083">
      <pivotArea dataOnly="0" labelOnly="1" fieldPosition="0">
        <references count="2">
          <reference field="6" count="1" selected="0">
            <x v="383"/>
          </reference>
          <reference field="7" count="2">
            <x v="1147"/>
            <x v="1330"/>
          </reference>
        </references>
      </pivotArea>
    </format>
    <format dxfId="4082">
      <pivotArea dataOnly="0" labelOnly="1" fieldPosition="0">
        <references count="2">
          <reference field="6" count="1" selected="0">
            <x v="384"/>
          </reference>
          <reference field="7" count="1">
            <x v="434"/>
          </reference>
        </references>
      </pivotArea>
    </format>
    <format dxfId="4081">
      <pivotArea dataOnly="0" labelOnly="1" fieldPosition="0">
        <references count="2">
          <reference field="6" count="1" selected="0">
            <x v="385"/>
          </reference>
          <reference field="7" count="1">
            <x v="1329"/>
          </reference>
        </references>
      </pivotArea>
    </format>
    <format dxfId="4080">
      <pivotArea dataOnly="0" labelOnly="1" fieldPosition="0">
        <references count="2">
          <reference field="6" count="1" selected="0">
            <x v="389"/>
          </reference>
          <reference field="7" count="1">
            <x v="73"/>
          </reference>
        </references>
      </pivotArea>
    </format>
    <format dxfId="4079">
      <pivotArea dataOnly="0" labelOnly="1" fieldPosition="0">
        <references count="2">
          <reference field="6" count="1" selected="0">
            <x v="391"/>
          </reference>
          <reference field="7" count="1">
            <x v="593"/>
          </reference>
        </references>
      </pivotArea>
    </format>
    <format dxfId="4078">
      <pivotArea dataOnly="0" labelOnly="1" fieldPosition="0">
        <references count="2">
          <reference field="6" count="1" selected="0">
            <x v="392"/>
          </reference>
          <reference field="7" count="2">
            <x v="607"/>
            <x v="746"/>
          </reference>
        </references>
      </pivotArea>
    </format>
    <format dxfId="4077">
      <pivotArea dataOnly="0" labelOnly="1" fieldPosition="0">
        <references count="2">
          <reference field="6" count="1" selected="0">
            <x v="393"/>
          </reference>
          <reference field="7" count="1">
            <x v="597"/>
          </reference>
        </references>
      </pivotArea>
    </format>
    <format dxfId="4076">
      <pivotArea dataOnly="0" labelOnly="1" fieldPosition="0">
        <references count="2">
          <reference field="6" count="1" selected="0">
            <x v="396"/>
          </reference>
          <reference field="7" count="1">
            <x v="443"/>
          </reference>
        </references>
      </pivotArea>
    </format>
    <format dxfId="4075">
      <pivotArea dataOnly="0" labelOnly="1" fieldPosition="0">
        <references count="2">
          <reference field="6" count="1" selected="0">
            <x v="398"/>
          </reference>
          <reference field="7" count="3">
            <x v="512"/>
            <x v="559"/>
            <x v="1239"/>
          </reference>
        </references>
      </pivotArea>
    </format>
    <format dxfId="4074">
      <pivotArea dataOnly="0" labelOnly="1" fieldPosition="0">
        <references count="2">
          <reference field="6" count="1" selected="0">
            <x v="399"/>
          </reference>
          <reference field="7" count="1">
            <x v="1223"/>
          </reference>
        </references>
      </pivotArea>
    </format>
    <format dxfId="4073">
      <pivotArea dataOnly="0" labelOnly="1" fieldPosition="0">
        <references count="2">
          <reference field="6" count="1" selected="0">
            <x v="401"/>
          </reference>
          <reference field="7" count="1">
            <x v="35"/>
          </reference>
        </references>
      </pivotArea>
    </format>
    <format dxfId="4072">
      <pivotArea dataOnly="0" labelOnly="1" fieldPosition="0">
        <references count="2">
          <reference field="6" count="1" selected="0">
            <x v="402"/>
          </reference>
          <reference field="7" count="1">
            <x v="1367"/>
          </reference>
        </references>
      </pivotArea>
    </format>
    <format dxfId="4071">
      <pivotArea dataOnly="0" labelOnly="1" fieldPosition="0">
        <references count="2">
          <reference field="6" count="1" selected="0">
            <x v="403"/>
          </reference>
          <reference field="7" count="1">
            <x v="598"/>
          </reference>
        </references>
      </pivotArea>
    </format>
    <format dxfId="4070">
      <pivotArea dataOnly="0" labelOnly="1" fieldPosition="0">
        <references count="2">
          <reference field="6" count="1" selected="0">
            <x v="405"/>
          </reference>
          <reference field="7" count="1">
            <x v="378"/>
          </reference>
        </references>
      </pivotArea>
    </format>
    <format dxfId="4069">
      <pivotArea dataOnly="0" labelOnly="1" fieldPosition="0">
        <references count="2">
          <reference field="6" count="1" selected="0">
            <x v="406"/>
          </reference>
          <reference field="7" count="1">
            <x v="415"/>
          </reference>
        </references>
      </pivotArea>
    </format>
    <format dxfId="4068">
      <pivotArea dataOnly="0" labelOnly="1" fieldPosition="0">
        <references count="2">
          <reference field="6" count="1" selected="0">
            <x v="408"/>
          </reference>
          <reference field="7" count="1">
            <x v="1373"/>
          </reference>
        </references>
      </pivotArea>
    </format>
    <format dxfId="4067">
      <pivotArea dataOnly="0" labelOnly="1" fieldPosition="0">
        <references count="2">
          <reference field="6" count="1" selected="0">
            <x v="409"/>
          </reference>
          <reference field="7" count="2">
            <x v="1379"/>
            <x v="1380"/>
          </reference>
        </references>
      </pivotArea>
    </format>
    <format dxfId="4066">
      <pivotArea dataOnly="0" labelOnly="1" fieldPosition="0">
        <references count="2">
          <reference field="6" count="1" selected="0">
            <x v="410"/>
          </reference>
          <reference field="7" count="1">
            <x v="1409"/>
          </reference>
        </references>
      </pivotArea>
    </format>
    <format dxfId="4065">
      <pivotArea dataOnly="0" labelOnly="1" fieldPosition="0">
        <references count="2">
          <reference field="6" count="1" selected="0">
            <x v="411"/>
          </reference>
          <reference field="7" count="1">
            <x v="1327"/>
          </reference>
        </references>
      </pivotArea>
    </format>
    <format dxfId="4064">
      <pivotArea dataOnly="0" labelOnly="1" fieldPosition="0">
        <references count="2">
          <reference field="6" count="1" selected="0">
            <x v="412"/>
          </reference>
          <reference field="7" count="1">
            <x v="933"/>
          </reference>
        </references>
      </pivotArea>
    </format>
    <format dxfId="4063">
      <pivotArea dataOnly="0" labelOnly="1" fieldPosition="0">
        <references count="2">
          <reference field="6" count="1" selected="0">
            <x v="413"/>
          </reference>
          <reference field="7" count="1">
            <x v="1291"/>
          </reference>
        </references>
      </pivotArea>
    </format>
    <format dxfId="4062">
      <pivotArea dataOnly="0" labelOnly="1" fieldPosition="0">
        <references count="2">
          <reference field="6" count="1" selected="0">
            <x v="414"/>
          </reference>
          <reference field="7" count="1">
            <x v="1139"/>
          </reference>
        </references>
      </pivotArea>
    </format>
    <format dxfId="4061">
      <pivotArea dataOnly="0" labelOnly="1" fieldPosition="0">
        <references count="2">
          <reference field="6" count="1" selected="0">
            <x v="415"/>
          </reference>
          <reference field="7" count="1">
            <x v="800"/>
          </reference>
        </references>
      </pivotArea>
    </format>
    <format dxfId="4060">
      <pivotArea dataOnly="0" labelOnly="1" fieldPosition="0">
        <references count="2">
          <reference field="6" count="1" selected="0">
            <x v="416"/>
          </reference>
          <reference field="7" count="1">
            <x v="1085"/>
          </reference>
        </references>
      </pivotArea>
    </format>
    <format dxfId="4059">
      <pivotArea dataOnly="0" labelOnly="1" fieldPosition="0">
        <references count="2">
          <reference field="6" count="1" selected="0">
            <x v="417"/>
          </reference>
          <reference field="7" count="1">
            <x v="1170"/>
          </reference>
        </references>
      </pivotArea>
    </format>
    <format dxfId="4058">
      <pivotArea dataOnly="0" labelOnly="1" fieldPosition="0">
        <references count="2">
          <reference field="6" count="1" selected="0">
            <x v="418"/>
          </reference>
          <reference field="7" count="4">
            <x v="591"/>
            <x v="592"/>
            <x v="955"/>
            <x v="1312"/>
          </reference>
        </references>
      </pivotArea>
    </format>
    <format dxfId="4057">
      <pivotArea dataOnly="0" labelOnly="1" fieldPosition="0">
        <references count="2">
          <reference field="6" count="1" selected="0">
            <x v="419"/>
          </reference>
          <reference field="7" count="1">
            <x v="317"/>
          </reference>
        </references>
      </pivotArea>
    </format>
    <format dxfId="4056">
      <pivotArea dataOnly="0" labelOnly="1" fieldPosition="0">
        <references count="2">
          <reference field="6" count="1" selected="0">
            <x v="422"/>
          </reference>
          <reference field="7" count="2">
            <x v="707"/>
            <x v="708"/>
          </reference>
        </references>
      </pivotArea>
    </format>
    <format dxfId="4055">
      <pivotArea dataOnly="0" labelOnly="1" fieldPosition="0">
        <references count="2">
          <reference field="6" count="1" selected="0">
            <x v="423"/>
          </reference>
          <reference field="7" count="1">
            <x v="1122"/>
          </reference>
        </references>
      </pivotArea>
    </format>
    <format dxfId="4054">
      <pivotArea dataOnly="0" labelOnly="1" fieldPosition="0">
        <references count="2">
          <reference field="6" count="1" selected="0">
            <x v="426"/>
          </reference>
          <reference field="7" count="2">
            <x v="781"/>
            <x v="1141"/>
          </reference>
        </references>
      </pivotArea>
    </format>
    <format dxfId="4053">
      <pivotArea dataOnly="0" labelOnly="1" fieldPosition="0">
        <references count="2">
          <reference field="6" count="1" selected="0">
            <x v="427"/>
          </reference>
          <reference field="7" count="1">
            <x v="899"/>
          </reference>
        </references>
      </pivotArea>
    </format>
    <format dxfId="4052">
      <pivotArea dataOnly="0" labelOnly="1" fieldPosition="0">
        <references count="2">
          <reference field="6" count="1" selected="0">
            <x v="430"/>
          </reference>
          <reference field="7" count="2">
            <x v="410"/>
            <x v="1104"/>
          </reference>
        </references>
      </pivotArea>
    </format>
    <format dxfId="4051">
      <pivotArea dataOnly="0" labelOnly="1" fieldPosition="0">
        <references count="2">
          <reference field="6" count="1" selected="0">
            <x v="432"/>
          </reference>
          <reference field="7" count="2">
            <x v="13"/>
            <x v="14"/>
          </reference>
        </references>
      </pivotArea>
    </format>
    <format dxfId="4050">
      <pivotArea dataOnly="0" labelOnly="1" fieldPosition="0">
        <references count="2">
          <reference field="6" count="1" selected="0">
            <x v="433"/>
          </reference>
          <reference field="7" count="1">
            <x v="461"/>
          </reference>
        </references>
      </pivotArea>
    </format>
    <format dxfId="4049">
      <pivotArea dataOnly="0" labelOnly="1" fieldPosition="0">
        <references count="2">
          <reference field="6" count="1" selected="0">
            <x v="434"/>
          </reference>
          <reference field="7" count="1">
            <x v="908"/>
          </reference>
        </references>
      </pivotArea>
    </format>
    <format dxfId="4048">
      <pivotArea dataOnly="0" labelOnly="1" fieldPosition="0">
        <references count="2">
          <reference field="6" count="1" selected="0">
            <x v="436"/>
          </reference>
          <reference field="7" count="1">
            <x v="1164"/>
          </reference>
        </references>
      </pivotArea>
    </format>
    <format dxfId="4047">
      <pivotArea dataOnly="0" labelOnly="1" fieldPosition="0">
        <references count="2">
          <reference field="6" count="1" selected="0">
            <x v="437"/>
          </reference>
          <reference field="7" count="2">
            <x v="1142"/>
            <x v="1143"/>
          </reference>
        </references>
      </pivotArea>
    </format>
    <format dxfId="4046">
      <pivotArea dataOnly="0" labelOnly="1" fieldPosition="0">
        <references count="2">
          <reference field="6" count="1" selected="0">
            <x v="438"/>
          </reference>
          <reference field="7" count="1">
            <x v="1167"/>
          </reference>
        </references>
      </pivotArea>
    </format>
    <format dxfId="4045">
      <pivotArea dataOnly="0" labelOnly="1" fieldPosition="0">
        <references count="2">
          <reference field="6" count="1" selected="0">
            <x v="440"/>
          </reference>
          <reference field="7" count="1">
            <x v="596"/>
          </reference>
        </references>
      </pivotArea>
    </format>
    <format dxfId="4044">
      <pivotArea dataOnly="0" labelOnly="1" fieldPosition="0">
        <references count="2">
          <reference field="6" count="1" selected="0">
            <x v="441"/>
          </reference>
          <reference field="7" count="1">
            <x v="618"/>
          </reference>
        </references>
      </pivotArea>
    </format>
    <format dxfId="4043">
      <pivotArea dataOnly="0" labelOnly="1" fieldPosition="0">
        <references count="2">
          <reference field="6" count="1" selected="0">
            <x v="442"/>
          </reference>
          <reference field="7" count="1">
            <x v="1293"/>
          </reference>
        </references>
      </pivotArea>
    </format>
    <format dxfId="4042">
      <pivotArea dataOnly="0" labelOnly="1" fieldPosition="0">
        <references count="2">
          <reference field="6" count="1" selected="0">
            <x v="443"/>
          </reference>
          <reference field="7" count="4">
            <x v="400"/>
            <x v="893"/>
            <x v="928"/>
            <x v="1281"/>
          </reference>
        </references>
      </pivotArea>
    </format>
    <format dxfId="4041">
      <pivotArea dataOnly="0" labelOnly="1" fieldPosition="0">
        <references count="2">
          <reference field="6" count="1" selected="0">
            <x v="444"/>
          </reference>
          <reference field="7" count="7">
            <x v="613"/>
            <x v="614"/>
            <x v="615"/>
            <x v="916"/>
            <x v="917"/>
            <x v="938"/>
            <x v="939"/>
          </reference>
        </references>
      </pivotArea>
    </format>
    <format dxfId="4040">
      <pivotArea dataOnly="0" labelOnly="1" fieldPosition="0">
        <references count="2">
          <reference field="6" count="1" selected="0">
            <x v="445"/>
          </reference>
          <reference field="7" count="1">
            <x v="518"/>
          </reference>
        </references>
      </pivotArea>
    </format>
    <format dxfId="4039">
      <pivotArea dataOnly="0" labelOnly="1" fieldPosition="0">
        <references count="2">
          <reference field="6" count="1" selected="0">
            <x v="449"/>
          </reference>
          <reference field="7" count="1">
            <x v="1270"/>
          </reference>
        </references>
      </pivotArea>
    </format>
    <format dxfId="4038">
      <pivotArea dataOnly="0" labelOnly="1" fieldPosition="0">
        <references count="2">
          <reference field="6" count="1" selected="0">
            <x v="453"/>
          </reference>
          <reference field="7" count="1">
            <x v="735"/>
          </reference>
        </references>
      </pivotArea>
    </format>
    <format dxfId="4037">
      <pivotArea dataOnly="0" labelOnly="1" fieldPosition="0">
        <references count="2">
          <reference field="6" count="1" selected="0">
            <x v="455"/>
          </reference>
          <reference field="7" count="3">
            <x v="1135"/>
            <x v="1286"/>
            <x v="1287"/>
          </reference>
        </references>
      </pivotArea>
    </format>
    <format dxfId="4036">
      <pivotArea dataOnly="0" labelOnly="1" fieldPosition="0">
        <references count="2">
          <reference field="6" count="1" selected="0">
            <x v="456"/>
          </reference>
          <reference field="7" count="17">
            <x v="549"/>
            <x v="650"/>
            <x v="818"/>
            <x v="820"/>
            <x v="844"/>
            <x v="849"/>
            <x v="862"/>
            <x v="863"/>
            <x v="870"/>
            <x v="872"/>
            <x v="930"/>
            <x v="931"/>
            <x v="932"/>
            <x v="1116"/>
            <x v="1268"/>
            <x v="1289"/>
            <x v="1331"/>
          </reference>
        </references>
      </pivotArea>
    </format>
    <format dxfId="4035">
      <pivotArea dataOnly="0" labelOnly="1" fieldPosition="0">
        <references count="2">
          <reference field="6" count="1" selected="0">
            <x v="457"/>
          </reference>
          <reference field="7" count="1">
            <x v="734"/>
          </reference>
        </references>
      </pivotArea>
    </format>
    <format dxfId="4034">
      <pivotArea dataOnly="0" labelOnly="1" fieldPosition="0">
        <references count="2">
          <reference field="6" count="1" selected="0">
            <x v="458"/>
          </reference>
          <reference field="7" count="1">
            <x v="744"/>
          </reference>
        </references>
      </pivotArea>
    </format>
    <format dxfId="4033">
      <pivotArea dataOnly="0" labelOnly="1" fieldPosition="0">
        <references count="2">
          <reference field="6" count="1" selected="0">
            <x v="459"/>
          </reference>
          <reference field="7" count="2">
            <x v="1133"/>
            <x v="1385"/>
          </reference>
        </references>
      </pivotArea>
    </format>
    <format dxfId="4032">
      <pivotArea dataOnly="0" labelOnly="1" fieldPosition="0">
        <references count="2">
          <reference field="6" count="1" selected="0">
            <x v="460"/>
          </reference>
          <reference field="7" count="1">
            <x v="1178"/>
          </reference>
        </references>
      </pivotArea>
    </format>
    <format dxfId="4031">
      <pivotArea dataOnly="0" labelOnly="1" fieldPosition="0">
        <references count="2">
          <reference field="6" count="1" selected="0">
            <x v="462"/>
          </reference>
          <reference field="7" count="1">
            <x v="662"/>
          </reference>
        </references>
      </pivotArea>
    </format>
    <format dxfId="4030">
      <pivotArea dataOnly="0" labelOnly="1" fieldPosition="0">
        <references count="2">
          <reference field="6" count="1" selected="0">
            <x v="463"/>
          </reference>
          <reference field="7" count="2">
            <x v="808"/>
            <x v="809"/>
          </reference>
        </references>
      </pivotArea>
    </format>
    <format dxfId="4029">
      <pivotArea dataOnly="0" labelOnly="1" fieldPosition="0">
        <references count="2">
          <reference field="6" count="1" selected="0">
            <x v="465"/>
          </reference>
          <reference field="7" count="1">
            <x v="802"/>
          </reference>
        </references>
      </pivotArea>
    </format>
    <format dxfId="4028">
      <pivotArea dataOnly="0" labelOnly="1" fieldPosition="0">
        <references count="2">
          <reference field="6" count="1" selected="0">
            <x v="467"/>
          </reference>
          <reference field="7" count="1">
            <x v="10"/>
          </reference>
        </references>
      </pivotArea>
    </format>
    <format dxfId="4027">
      <pivotArea dataOnly="0" labelOnly="1" fieldPosition="0">
        <references count="2">
          <reference field="6" count="1" selected="0">
            <x v="469"/>
          </reference>
          <reference field="7" count="1">
            <x v="934"/>
          </reference>
        </references>
      </pivotArea>
    </format>
    <format dxfId="4026">
      <pivotArea dataOnly="0" labelOnly="1" fieldPosition="0">
        <references count="2">
          <reference field="6" count="1" selected="0">
            <x v="470"/>
          </reference>
          <reference field="7" count="1">
            <x v="1311"/>
          </reference>
        </references>
      </pivotArea>
    </format>
    <format dxfId="4025">
      <pivotArea dataOnly="0" labelOnly="1" fieldPosition="0">
        <references count="2">
          <reference field="6" count="1" selected="0">
            <x v="471"/>
          </reference>
          <reference field="7" count="1">
            <x v="1238"/>
          </reference>
        </references>
      </pivotArea>
    </format>
    <format dxfId="4024">
      <pivotArea dataOnly="0" labelOnly="1" fieldPosition="0">
        <references count="2">
          <reference field="6" count="1" selected="0">
            <x v="472"/>
          </reference>
          <reference field="7" count="1">
            <x v="745"/>
          </reference>
        </references>
      </pivotArea>
    </format>
    <format dxfId="4023">
      <pivotArea dataOnly="0" labelOnly="1" fieldPosition="0">
        <references count="2">
          <reference field="6" count="1" selected="0">
            <x v="473"/>
          </reference>
          <reference field="7" count="1">
            <x v="1148"/>
          </reference>
        </references>
      </pivotArea>
    </format>
    <format dxfId="4022">
      <pivotArea dataOnly="0" labelOnly="1" fieldPosition="0">
        <references count="2">
          <reference field="6" count="1" selected="0">
            <x v="474"/>
          </reference>
          <reference field="7" count="4">
            <x v="420"/>
            <x v="718"/>
            <x v="761"/>
            <x v="1378"/>
          </reference>
        </references>
      </pivotArea>
    </format>
    <format dxfId="4021">
      <pivotArea dataOnly="0" labelOnly="1" fieldPosition="0">
        <references count="2">
          <reference field="6" count="1" selected="0">
            <x v="476"/>
          </reference>
          <reference field="7" count="1">
            <x v="587"/>
          </reference>
        </references>
      </pivotArea>
    </format>
    <format dxfId="4020">
      <pivotArea dataOnly="0" labelOnly="1" fieldPosition="0">
        <references count="2">
          <reference field="6" count="1" selected="0">
            <x v="477"/>
          </reference>
          <reference field="7" count="2">
            <x v="694"/>
            <x v="1297"/>
          </reference>
        </references>
      </pivotArea>
    </format>
    <format dxfId="4019">
      <pivotArea dataOnly="0" labelOnly="1" fieldPosition="0">
        <references count="2">
          <reference field="6" count="1" selected="0">
            <x v="480"/>
          </reference>
          <reference field="7" count="1">
            <x v="382"/>
          </reference>
        </references>
      </pivotArea>
    </format>
    <format dxfId="4018">
      <pivotArea dataOnly="0" labelOnly="1" fieldPosition="0">
        <references count="2">
          <reference field="6" count="1" selected="0">
            <x v="482"/>
          </reference>
          <reference field="7" count="3">
            <x v="842"/>
            <x v="1307"/>
            <x v="1308"/>
          </reference>
        </references>
      </pivotArea>
    </format>
    <format dxfId="4017">
      <pivotArea dataOnly="0" labelOnly="1" fieldPosition="0">
        <references count="2">
          <reference field="6" count="1" selected="0">
            <x v="484"/>
          </reference>
          <reference field="7" count="1">
            <x v="1207"/>
          </reference>
        </references>
      </pivotArea>
    </format>
    <format dxfId="4016">
      <pivotArea dataOnly="0" labelOnly="1" fieldPosition="0">
        <references count="2">
          <reference field="6" count="1" selected="0">
            <x v="485"/>
          </reference>
          <reference field="7" count="1">
            <x v="1381"/>
          </reference>
        </references>
      </pivotArea>
    </format>
    <format dxfId="4015">
      <pivotArea dataOnly="0" labelOnly="1" fieldPosition="0">
        <references count="2">
          <reference field="6" count="1" selected="0">
            <x v="486"/>
          </reference>
          <reference field="7" count="3">
            <x v="9"/>
            <x v="1137"/>
            <x v="1150"/>
          </reference>
        </references>
      </pivotArea>
    </format>
    <format dxfId="4014">
      <pivotArea dataOnly="0" labelOnly="1" fieldPosition="0">
        <references count="2">
          <reference field="6" count="1" selected="0">
            <x v="487"/>
          </reference>
          <reference field="7" count="1">
            <x v="725"/>
          </reference>
        </references>
      </pivotArea>
    </format>
    <format dxfId="4013">
      <pivotArea dataOnly="0" labelOnly="1" fieldPosition="0">
        <references count="2">
          <reference field="6" count="1" selected="0">
            <x v="489"/>
          </reference>
          <reference field="7" count="1">
            <x v="535"/>
          </reference>
        </references>
      </pivotArea>
    </format>
    <format dxfId="4012">
      <pivotArea dataOnly="0" labelOnly="1" fieldPosition="0">
        <references count="2">
          <reference field="6" count="1" selected="0">
            <x v="491"/>
          </reference>
          <reference field="7" count="3">
            <x v="37"/>
            <x v="585"/>
            <x v="586"/>
          </reference>
        </references>
      </pivotArea>
    </format>
    <format dxfId="4011">
      <pivotArea dataOnly="0" labelOnly="1" fieldPosition="0">
        <references count="2">
          <reference field="6" count="1" selected="0">
            <x v="492"/>
          </reference>
          <reference field="7" count="1">
            <x v="783"/>
          </reference>
        </references>
      </pivotArea>
    </format>
    <format dxfId="4010">
      <pivotArea dataOnly="0" labelOnly="1" fieldPosition="0">
        <references count="2">
          <reference field="6" count="1" selected="0">
            <x v="496"/>
          </reference>
          <reference field="7" count="1">
            <x v="883"/>
          </reference>
        </references>
      </pivotArea>
    </format>
    <format dxfId="4009">
      <pivotArea dataOnly="0" labelOnly="1" fieldPosition="0">
        <references count="2">
          <reference field="6" count="1" selected="0">
            <x v="497"/>
          </reference>
          <reference field="7" count="1">
            <x v="1118"/>
          </reference>
        </references>
      </pivotArea>
    </format>
    <format dxfId="4008">
      <pivotArea dataOnly="0" labelOnly="1" fieldPosition="0">
        <references count="2">
          <reference field="6" count="1" selected="0">
            <x v="498"/>
          </reference>
          <reference field="7" count="1">
            <x v="1180"/>
          </reference>
        </references>
      </pivotArea>
    </format>
    <format dxfId="4007">
      <pivotArea dataOnly="0" labelOnly="1" fieldPosition="0">
        <references count="2">
          <reference field="6" count="1" selected="0">
            <x v="499"/>
          </reference>
          <reference field="7" count="6">
            <x v="431"/>
            <x v="515"/>
            <x v="670"/>
            <x v="793"/>
            <x v="1102"/>
            <x v="1115"/>
          </reference>
        </references>
      </pivotArea>
    </format>
    <format dxfId="4006">
      <pivotArea dataOnly="0" labelOnly="1" fieldPosition="0">
        <references count="2">
          <reference field="6" count="1" selected="0">
            <x v="500"/>
          </reference>
          <reference field="7" count="1">
            <x v="1316"/>
          </reference>
        </references>
      </pivotArea>
    </format>
    <format dxfId="4005">
      <pivotArea dataOnly="0" labelOnly="1" fieldPosition="0">
        <references count="2">
          <reference field="6" count="1" selected="0">
            <x v="501"/>
          </reference>
          <reference field="7" count="1">
            <x v="703"/>
          </reference>
        </references>
      </pivotArea>
    </format>
    <format dxfId="4004">
      <pivotArea dataOnly="0" labelOnly="1" fieldPosition="0">
        <references count="2">
          <reference field="6" count="1" selected="0">
            <x v="502"/>
          </reference>
          <reference field="7" count="1">
            <x v="1348"/>
          </reference>
        </references>
      </pivotArea>
    </format>
    <format dxfId="4003">
      <pivotArea dataOnly="0" labelOnly="1" fieldPosition="0">
        <references count="2">
          <reference field="6" count="1" selected="0">
            <x v="504"/>
          </reference>
          <reference field="7" count="1">
            <x v="1305"/>
          </reference>
        </references>
      </pivotArea>
    </format>
    <format dxfId="4002">
      <pivotArea dataOnly="0" labelOnly="1" fieldPosition="0">
        <references count="2">
          <reference field="6" count="1" selected="0">
            <x v="505"/>
          </reference>
          <reference field="7" count="1">
            <x v="513"/>
          </reference>
        </references>
      </pivotArea>
    </format>
    <format dxfId="4001">
      <pivotArea dataOnly="0" labelOnly="1" fieldPosition="0">
        <references count="2">
          <reference field="6" count="1" selected="0">
            <x v="506"/>
          </reference>
          <reference field="7" count="1">
            <x v="751"/>
          </reference>
        </references>
      </pivotArea>
    </format>
    <format dxfId="4000">
      <pivotArea dataOnly="0" labelOnly="1" fieldPosition="0">
        <references count="2">
          <reference field="6" count="1" selected="0">
            <x v="507"/>
          </reference>
          <reference field="7" count="1">
            <x v="1217"/>
          </reference>
        </references>
      </pivotArea>
    </format>
    <format dxfId="3999">
      <pivotArea dataOnly="0" labelOnly="1" fieldPosition="0">
        <references count="2">
          <reference field="6" count="1" selected="0">
            <x v="508"/>
          </reference>
          <reference field="7" count="1">
            <x v="621"/>
          </reference>
        </references>
      </pivotArea>
    </format>
    <format dxfId="3998">
      <pivotArea dataOnly="0" labelOnly="1" fieldPosition="0">
        <references count="2">
          <reference field="6" count="1" selected="0">
            <x v="509"/>
          </reference>
          <reference field="7" count="2">
            <x v="36"/>
            <x v="359"/>
          </reference>
        </references>
      </pivotArea>
    </format>
    <format dxfId="3997">
      <pivotArea dataOnly="0" labelOnly="1" fieldPosition="0">
        <references count="2">
          <reference field="6" count="1" selected="0">
            <x v="510"/>
          </reference>
          <reference field="7" count="1">
            <x v="1149"/>
          </reference>
        </references>
      </pivotArea>
    </format>
    <format dxfId="3996">
      <pivotArea dataOnly="0" labelOnly="1" fieldPosition="0">
        <references count="2">
          <reference field="6" count="1" selected="0">
            <x v="512"/>
          </reference>
          <reference field="7" count="5">
            <x v="28"/>
            <x v="29"/>
            <x v="32"/>
            <x v="941"/>
            <x v="1081"/>
          </reference>
        </references>
      </pivotArea>
    </format>
    <format dxfId="3995">
      <pivotArea dataOnly="0" labelOnly="1" fieldPosition="0">
        <references count="2">
          <reference field="6" count="1" selected="0">
            <x v="513"/>
          </reference>
          <reference field="7" count="1">
            <x v="72"/>
          </reference>
        </references>
      </pivotArea>
    </format>
    <format dxfId="3994">
      <pivotArea dataOnly="0" labelOnly="1" fieldPosition="0">
        <references count="2">
          <reference field="6" count="1" selected="0">
            <x v="514"/>
          </reference>
          <reference field="7" count="1">
            <x v="731"/>
          </reference>
        </references>
      </pivotArea>
    </format>
    <format dxfId="3993">
      <pivotArea dataOnly="0" labelOnly="1" fieldPosition="0">
        <references count="2">
          <reference field="6" count="1" selected="0">
            <x v="515"/>
          </reference>
          <reference field="7" count="2">
            <x v="732"/>
            <x v="733"/>
          </reference>
        </references>
      </pivotArea>
    </format>
    <format dxfId="3992">
      <pivotArea dataOnly="0" labelOnly="1" fieldPosition="0">
        <references count="2">
          <reference field="6" count="1" selected="0">
            <x v="520"/>
          </reference>
          <reference field="7" count="1">
            <x v="1277"/>
          </reference>
        </references>
      </pivotArea>
    </format>
    <format dxfId="3991">
      <pivotArea dataOnly="0" labelOnly="1" fieldPosition="0">
        <references count="2">
          <reference field="6" count="1" selected="0">
            <x v="521"/>
          </reference>
          <reference field="7" count="1">
            <x v="407"/>
          </reference>
        </references>
      </pivotArea>
    </format>
    <format dxfId="3990">
      <pivotArea dataOnly="0" labelOnly="1" fieldPosition="0">
        <references count="2">
          <reference field="6" count="1" selected="0">
            <x v="529"/>
          </reference>
          <reference field="7" count="1">
            <x v="608"/>
          </reference>
        </references>
      </pivotArea>
    </format>
    <format dxfId="3989">
      <pivotArea dataOnly="0" labelOnly="1" fieldPosition="0">
        <references count="2">
          <reference field="6" count="1" selected="0">
            <x v="531"/>
          </reference>
          <reference field="7" count="12">
            <x v="659"/>
            <x v="892"/>
            <x v="912"/>
            <x v="1151"/>
            <x v="1152"/>
            <x v="1153"/>
            <x v="1154"/>
            <x v="1155"/>
            <x v="1156"/>
            <x v="1157"/>
            <x v="1271"/>
            <x v="1295"/>
          </reference>
        </references>
      </pivotArea>
    </format>
    <format dxfId="3988">
      <pivotArea dataOnly="0" labelOnly="1" fieldPosition="0">
        <references count="2">
          <reference field="6" count="1" selected="0">
            <x v="532"/>
          </reference>
          <reference field="7" count="1">
            <x v="668"/>
          </reference>
        </references>
      </pivotArea>
    </format>
    <format dxfId="3987">
      <pivotArea dataOnly="0" labelOnly="1" fieldPosition="0">
        <references count="2">
          <reference field="6" count="1" selected="0">
            <x v="533"/>
          </reference>
          <reference field="7" count="1">
            <x v="929"/>
          </reference>
        </references>
      </pivotArea>
    </format>
    <format dxfId="3986">
      <pivotArea dataOnly="0" labelOnly="1" fieldPosition="0">
        <references count="2">
          <reference field="6" count="1" selected="0">
            <x v="534"/>
          </reference>
          <reference field="7" count="1">
            <x v="624"/>
          </reference>
        </references>
      </pivotArea>
    </format>
    <format dxfId="3985">
      <pivotArea dataOnly="0" labelOnly="1" fieldPosition="0">
        <references count="2">
          <reference field="6" count="1" selected="0">
            <x v="535"/>
          </reference>
          <reference field="7" count="1">
            <x v="1232"/>
          </reference>
        </references>
      </pivotArea>
    </format>
    <format dxfId="3984">
      <pivotArea dataOnly="0" labelOnly="1" fieldPosition="0">
        <references count="2">
          <reference field="6" count="1" selected="0">
            <x v="536"/>
          </reference>
          <reference field="7" count="2">
            <x v="1160"/>
            <x v="1391"/>
          </reference>
        </references>
      </pivotArea>
    </format>
    <format dxfId="3983">
      <pivotArea dataOnly="0" labelOnly="1" fieldPosition="0">
        <references count="2">
          <reference field="6" count="1" selected="0">
            <x v="537"/>
          </reference>
          <reference field="7" count="1">
            <x v="428"/>
          </reference>
        </references>
      </pivotArea>
    </format>
    <format dxfId="3982">
      <pivotArea dataOnly="0" labelOnly="1" fieldPosition="0">
        <references count="2">
          <reference field="6" count="1" selected="0">
            <x v="538"/>
          </reference>
          <reference field="7" count="1">
            <x v="760"/>
          </reference>
        </references>
      </pivotArea>
    </format>
    <format dxfId="3981">
      <pivotArea dataOnly="0" labelOnly="1" fieldPosition="0">
        <references count="2">
          <reference field="6" count="1" selected="0">
            <x v="539"/>
          </reference>
          <reference field="7" count="1">
            <x v="399"/>
          </reference>
        </references>
      </pivotArea>
    </format>
    <format dxfId="3980">
      <pivotArea dataOnly="0" labelOnly="1" fieldPosition="0">
        <references count="2">
          <reference field="6" count="1" selected="0">
            <x v="540"/>
          </reference>
          <reference field="7" count="1">
            <x v="350"/>
          </reference>
        </references>
      </pivotArea>
    </format>
    <format dxfId="3979">
      <pivotArea dataOnly="0" labelOnly="1" fieldPosition="0">
        <references count="2">
          <reference field="6" count="1" selected="0">
            <x v="541"/>
          </reference>
          <reference field="7" count="1">
            <x v="860"/>
          </reference>
        </references>
      </pivotArea>
    </format>
    <format dxfId="3978">
      <pivotArea dataOnly="0" labelOnly="1" fieldPosition="0">
        <references count="2">
          <reference field="6" count="1" selected="0">
            <x v="542"/>
          </reference>
          <reference field="7" count="1">
            <x v="649"/>
          </reference>
        </references>
      </pivotArea>
    </format>
    <format dxfId="3977">
      <pivotArea dataOnly="0" labelOnly="1" fieldPosition="0">
        <references count="2">
          <reference field="6" count="1" selected="0">
            <x v="543"/>
          </reference>
          <reference field="7" count="2">
            <x v="7"/>
            <x v="352"/>
          </reference>
        </references>
      </pivotArea>
    </format>
    <format dxfId="3976">
      <pivotArea dataOnly="0" labelOnly="1" fieldPosition="0">
        <references count="2">
          <reference field="6" count="1" selected="0">
            <x v="544"/>
          </reference>
          <reference field="7" count="1">
            <x v="388"/>
          </reference>
        </references>
      </pivotArea>
    </format>
    <format dxfId="3975">
      <pivotArea dataOnly="0" labelOnly="1" fieldPosition="0">
        <references count="1">
          <reference field="18" count="0"/>
        </references>
      </pivotArea>
    </format>
    <format dxfId="397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a1" displayName="Tabla1" ref="A1:W1579" totalsRowShown="0" headerRowDxfId="5995" dataDxfId="5994">
  <autoFilter ref="A1:W1579">
    <filterColumn colId="10">
      <filters>
        <filter val="Otros - Otros"/>
      </filters>
    </filterColumn>
  </autoFilter>
  <sortState ref="A24:W804">
    <sortCondition ref="N1:N1580"/>
  </sortState>
  <tableColumns count="23">
    <tableColumn id="1" name="Nº Operación" dataDxfId="5993"/>
    <tableColumn id="2" name="Fase" dataDxfId="5992"/>
    <tableColumn id="3" name="Fecha" dataDxfId="5991"/>
    <tableColumn id="4" name="Referencia" dataDxfId="5990"/>
    <tableColumn id="5" name="Aplicación" dataDxfId="5989"/>
    <tableColumn id="6" name="Importe" dataDxfId="5988"/>
    <tableColumn id="8" name="Nombre Ter." dataDxfId="5987"/>
    <tableColumn id="9" name="Texto Libre" dataDxfId="5986"/>
    <tableColumn id="10" name="Oper." dataDxfId="5985"/>
    <tableColumn id="11" name="Provincia Tercero" dataDxfId="5984"/>
    <tableColumn id="12" name="Tipo Contrato" dataDxfId="5983"/>
    <tableColumn id="13" name="Procedim. Contrato" dataDxfId="5982"/>
    <tableColumn id="14" name="Criterio Contrato" dataDxfId="5981"/>
    <tableColumn id="15" name="PROCEDIMIENTO" dataDxfId="5980"/>
    <tableColumn id="27" name="TRIMESTRE" dataDxfId="5979"/>
    <tableColumn id="24" name="CAPITULO" dataDxfId="5978">
      <calculatedColumnFormula>MID(Tabla1[[#This Row],[Aplicación]],14,1)</calculatedColumnFormula>
    </tableColumn>
    <tableColumn id="23" name="CAPITULO EN TEXTO" dataDxfId="5977">
      <calculatedColumnFormula>Buscar v(Tabla1[[#This Row],[CAPITULO]],Hoja1!A:B,2,FALSE)</calculatedColumnFormula>
    </tableColumn>
    <tableColumn id="16" name="AREA" dataDxfId="5976">
      <calculatedColumnFormula>MID(Tabla1[[#This Row],[Aplicación]],6,2)</calculatedColumnFormula>
    </tableColumn>
    <tableColumn id="17" name="AREA EN TEXTO" dataDxfId="5975">
      <calculatedColumnFormula>VLOOKUP(Tabla1[[#This Row],[AREA]],Hoja1!A:B,2,FALSE)</calculatedColumnFormula>
    </tableColumn>
    <tableColumn id="18" name="PROGRAMA" dataDxfId="5974">
      <calculatedColumnFormula>MID(Tabla1[[#This Row],[Aplicación]],9,4)</calculatedColumnFormula>
    </tableColumn>
    <tableColumn id="19" name="PROGRAMA EN TEXTO" dataDxfId="5973">
      <calculatedColumnFormula>VLOOKUP(Tabla1[[#This Row],[PROGRAMA]],Hoja1!A:B,2,FALSE)</calculatedColumnFormula>
    </tableColumn>
    <tableColumn id="25" name="ARTICULO" dataDxfId="5972">
      <calculatedColumnFormula>MID(Tabla1[[#This Row],[Aplicación]],14,2)</calculatedColumnFormula>
    </tableColumn>
    <tableColumn id="20" name="CONCEPTO" dataDxfId="5971">
      <calculatedColumnFormula>MID(Tabla1[[#This Row],[Aplicación]],14,6)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K226" totalsRowCount="1" headerRowDxfId="3973" dataDxfId="3971" totalsRowDxfId="3969" headerRowBorderDxfId="3972" tableBorderDxfId="3970" totalsRowBorderDxfId="3968">
  <autoFilter ref="A1:K225"/>
  <sortState ref="A2:K225">
    <sortCondition ref="A1:A226"/>
  </sortState>
  <tableColumns count="11">
    <tableColumn id="1" name="CONTRATOS MENORES / SERVICIOS / PRIMER TRIMESTRE" totalsRowLabel="TOTALES" dataDxfId="3967" totalsRowDxfId="3966"/>
    <tableColumn id="2" name="01. Alcaldía" totalsRowFunction="sum" dataDxfId="3965" totalsRowDxfId="3964"/>
    <tableColumn id="3" name="02. Urbanismo, infraestructura y vivienda" totalsRowFunction="sum" dataDxfId="3963" totalsRowDxfId="3962"/>
    <tableColumn id="4" name="03. Participación ciudadana, juventud y deportes" totalsRowFunction="sum" dataDxfId="3961" totalsRowDxfId="3960"/>
    <tableColumn id="5" name="04. Hacienda, función pública y promoción económica" totalsRowFunction="sum" dataDxfId="3959" totalsRowDxfId="3958"/>
    <tableColumn id="6" name="06. Educación, infancia e igualdad" totalsRowFunction="sum" dataDxfId="3957" totalsRowDxfId="3956"/>
    <tableColumn id="7" name="07. Medio Ambiente sostenibilidad" totalsRowFunction="sum" dataDxfId="3955" totalsRowDxfId="3954"/>
    <tableColumn id="8" name="08. Seguridad y movilidad" totalsRowFunction="sum" dataDxfId="3953" totalsRowDxfId="3952"/>
    <tableColumn id="9" name="09. Cultura y turismo" totalsRowFunction="sum" dataDxfId="3951" totalsRowDxfId="3950"/>
    <tableColumn id="10" name="10. Servicios sociales" totalsRowFunction="sum" dataDxfId="3949" totalsRowDxfId="3948"/>
    <tableColumn id="11" name="Total general" totalsRowFunction="sum" dataDxfId="3947" totalsRowDxfId="3946">
      <calculatedColumnFormula>SUM(Tabla2[[#This Row],[01. Alcaldía]:[10. Servicios sociales]])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Tabla4" displayName="Tabla4" ref="A1:K164" totalsRowCount="1" headerRowDxfId="3945" dataDxfId="3943" totalsRowDxfId="3941" headerRowBorderDxfId="3944" tableBorderDxfId="3942" totalsRowBorderDxfId="3940">
  <autoFilter ref="A1:K163"/>
  <tableColumns count="11">
    <tableColumn id="1" name="CONTRATO MENOR / SUMINISTROS / PRIMER TRIMESTRE" totalsRowLabel="TOTALES" dataDxfId="3939" totalsRowDxfId="3938"/>
    <tableColumn id="2" name="01. Alcaldía" totalsRowFunction="sum" dataDxfId="3937" totalsRowDxfId="3936"/>
    <tableColumn id="3" name="02. Urbanismo, infraestructura y vivienda" totalsRowFunction="sum" dataDxfId="3935" totalsRowDxfId="3934"/>
    <tableColumn id="4" name="03. Participación ciudadana, juventud y deportes" totalsRowFunction="sum" dataDxfId="3933" totalsRowDxfId="3932"/>
    <tableColumn id="5" name="04. Hacienda, función pública y promoción económica" totalsRowFunction="sum" dataDxfId="3931" totalsRowDxfId="3930"/>
    <tableColumn id="6" name="06. Educación, infancia e igualdad" totalsRowFunction="sum" dataDxfId="3929" totalsRowDxfId="3928"/>
    <tableColumn id="7" name="07. Medio Ambiente sostenibilidad" totalsRowFunction="sum" dataDxfId="3927" totalsRowDxfId="3926"/>
    <tableColumn id="8" name="08. Seguridad y movilidad" totalsRowFunction="sum" dataDxfId="3925" totalsRowDxfId="3924"/>
    <tableColumn id="9" name="09. Cultura y turismo" totalsRowFunction="sum" dataDxfId="3923" totalsRowDxfId="3922"/>
    <tableColumn id="10" name="10. Servicios sociales" totalsRowFunction="sum" dataDxfId="3921" totalsRowDxfId="3920"/>
    <tableColumn id="11" name="Total general" totalsRowFunction="sum" dataDxfId="3919" totalsRowDxfId="3918">
      <calculatedColumnFormula>SUM(Tabla4[[#This Row],[01. Alcaldía]:[10. Servicios sociales]])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Tabla3" displayName="Tabla3" ref="A1:G6" totalsRowCount="1" headerRowDxfId="3917" dataDxfId="3915" totalsRowDxfId="3913" headerRowBorderDxfId="3916" tableBorderDxfId="3914" totalsRowBorderDxfId="3912">
  <autoFilter ref="A1:G5"/>
  <tableColumns count="7">
    <tableColumn id="1" name="CONTRATO MENOR / OTROS / PRIMER TRIMESTRE" totalsRowLabel="TOTALES" dataDxfId="3911" totalsRowDxfId="3910"/>
    <tableColumn id="2" name="01. Alcaldía" totalsRowFunction="sum" dataDxfId="3909" totalsRowDxfId="3908"/>
    <tableColumn id="3" name="03. Participación ciudadana, juventud y deportes" totalsRowFunction="sum" dataDxfId="3907" totalsRowDxfId="3906"/>
    <tableColumn id="4" name="04. Hacienda, función pública y promoción económica" totalsRowFunction="sum" dataDxfId="3905" totalsRowDxfId="3904"/>
    <tableColumn id="5" name="08. Seguridad y movilidad" totalsRowFunction="sum" dataDxfId="3903" totalsRowDxfId="3902"/>
    <tableColumn id="6" name="09. Cultura y turismo" totalsRowFunction="sum" dataDxfId="3901" totalsRowDxfId="3900"/>
    <tableColumn id="7" name="Total general" totalsRowFunction="sum" dataDxfId="3899" totalsRowDxfId="3898">
      <calculatedColumnFormula>SUM(B2:F2)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3"/>
  <sheetViews>
    <sheetView topLeftCell="A116" workbookViewId="0">
      <selection activeCell="B126" sqref="B126"/>
    </sheetView>
  </sheetViews>
  <sheetFormatPr baseColWidth="10" defaultRowHeight="14.5" x14ac:dyDescent="0.35"/>
  <cols>
    <col min="1" max="1" width="7.1796875" style="13" bestFit="1" customWidth="1"/>
    <col min="2" max="2" width="78.1796875" style="14" bestFit="1" customWidth="1"/>
  </cols>
  <sheetData>
    <row r="1" spans="1:2" x14ac:dyDescent="0.35">
      <c r="A1" s="13" t="s">
        <v>2348</v>
      </c>
      <c r="B1" s="14" t="s">
        <v>2349</v>
      </c>
    </row>
    <row r="2" spans="1:2" x14ac:dyDescent="0.35">
      <c r="A2" s="13" t="s">
        <v>2350</v>
      </c>
      <c r="B2" s="14" t="s">
        <v>2351</v>
      </c>
    </row>
    <row r="3" spans="1:2" x14ac:dyDescent="0.35">
      <c r="A3" s="13" t="s">
        <v>2352</v>
      </c>
      <c r="B3" s="14" t="s">
        <v>2353</v>
      </c>
    </row>
    <row r="4" spans="1:2" x14ac:dyDescent="0.35">
      <c r="A4" s="13" t="s">
        <v>2354</v>
      </c>
      <c r="B4" s="14" t="s">
        <v>2355</v>
      </c>
    </row>
    <row r="5" spans="1:2" x14ac:dyDescent="0.35">
      <c r="A5" s="13" t="s">
        <v>2356</v>
      </c>
      <c r="B5" s="14" t="s">
        <v>2357</v>
      </c>
    </row>
    <row r="6" spans="1:2" x14ac:dyDescent="0.35">
      <c r="A6" s="13" t="s">
        <v>2358</v>
      </c>
      <c r="B6" s="14" t="s">
        <v>2359</v>
      </c>
    </row>
    <row r="7" spans="1:2" x14ac:dyDescent="0.35">
      <c r="A7" s="13" t="s">
        <v>2360</v>
      </c>
      <c r="B7" s="14" t="s">
        <v>2361</v>
      </c>
    </row>
    <row r="8" spans="1:2" x14ac:dyDescent="0.35">
      <c r="A8" s="13" t="s">
        <v>2362</v>
      </c>
      <c r="B8" s="14" t="s">
        <v>2363</v>
      </c>
    </row>
    <row r="9" spans="1:2" x14ac:dyDescent="0.35">
      <c r="A9" s="13" t="s">
        <v>2364</v>
      </c>
      <c r="B9" s="14" t="s">
        <v>2365</v>
      </c>
    </row>
    <row r="10" spans="1:2" x14ac:dyDescent="0.35">
      <c r="A10" s="13">
        <v>1501</v>
      </c>
      <c r="B10" s="14" t="s">
        <v>2366</v>
      </c>
    </row>
    <row r="11" spans="1:2" x14ac:dyDescent="0.35">
      <c r="A11" s="13">
        <v>1511</v>
      </c>
      <c r="B11" s="14" t="s">
        <v>2367</v>
      </c>
    </row>
    <row r="12" spans="1:2" x14ac:dyDescent="0.35">
      <c r="A12" s="13">
        <v>1512</v>
      </c>
      <c r="B12" s="14" t="s">
        <v>2368</v>
      </c>
    </row>
    <row r="13" spans="1:2" x14ac:dyDescent="0.35">
      <c r="A13" s="13">
        <v>1532</v>
      </c>
      <c r="B13" s="14" t="s">
        <v>2369</v>
      </c>
    </row>
    <row r="14" spans="1:2" x14ac:dyDescent="0.35">
      <c r="A14" s="13">
        <v>1651</v>
      </c>
      <c r="B14" s="14" t="s">
        <v>2370</v>
      </c>
    </row>
    <row r="15" spans="1:2" x14ac:dyDescent="0.35">
      <c r="A15" s="13">
        <v>2314</v>
      </c>
      <c r="B15" s="14" t="s">
        <v>2371</v>
      </c>
    </row>
    <row r="16" spans="1:2" x14ac:dyDescent="0.35">
      <c r="A16" s="13">
        <v>2411</v>
      </c>
      <c r="B16" s="14" t="s">
        <v>2372</v>
      </c>
    </row>
    <row r="17" spans="1:2" x14ac:dyDescent="0.35">
      <c r="A17" s="13">
        <v>3121</v>
      </c>
      <c r="B17" s="14" t="s">
        <v>2373</v>
      </c>
    </row>
    <row r="18" spans="1:2" x14ac:dyDescent="0.35">
      <c r="A18" s="13">
        <v>3411</v>
      </c>
      <c r="B18" s="14" t="s">
        <v>2374</v>
      </c>
    </row>
    <row r="19" spans="1:2" x14ac:dyDescent="0.35">
      <c r="A19" s="13">
        <v>4314</v>
      </c>
      <c r="B19" s="14" t="s">
        <v>2375</v>
      </c>
    </row>
    <row r="20" spans="1:2" x14ac:dyDescent="0.35">
      <c r="A20" s="13">
        <v>4911</v>
      </c>
      <c r="B20" s="14" t="s">
        <v>2376</v>
      </c>
    </row>
    <row r="21" spans="1:2" x14ac:dyDescent="0.35">
      <c r="A21" s="13">
        <v>9121</v>
      </c>
      <c r="B21" s="14" t="s">
        <v>2377</v>
      </c>
    </row>
    <row r="22" spans="1:2" x14ac:dyDescent="0.35">
      <c r="A22" s="13">
        <v>9200</v>
      </c>
      <c r="B22" s="14" t="s">
        <v>2378</v>
      </c>
    </row>
    <row r="23" spans="1:2" x14ac:dyDescent="0.35">
      <c r="A23" s="13">
        <v>9201</v>
      </c>
      <c r="B23" s="14" t="s">
        <v>2379</v>
      </c>
    </row>
    <row r="24" spans="1:2" x14ac:dyDescent="0.35">
      <c r="A24" s="13">
        <v>9202</v>
      </c>
      <c r="B24" s="14" t="s">
        <v>2380</v>
      </c>
    </row>
    <row r="25" spans="1:2" x14ac:dyDescent="0.35">
      <c r="A25" s="13">
        <v>9203</v>
      </c>
      <c r="B25" s="14" t="s">
        <v>2381</v>
      </c>
    </row>
    <row r="26" spans="1:2" x14ac:dyDescent="0.35">
      <c r="A26" s="13">
        <v>9204</v>
      </c>
      <c r="B26" s="14" t="s">
        <v>2382</v>
      </c>
    </row>
    <row r="27" spans="1:2" x14ac:dyDescent="0.35">
      <c r="A27" s="13">
        <v>9205</v>
      </c>
      <c r="B27" s="14" t="s">
        <v>2383</v>
      </c>
    </row>
    <row r="28" spans="1:2" x14ac:dyDescent="0.35">
      <c r="A28" s="13">
        <v>9206</v>
      </c>
      <c r="B28" s="14" t="s">
        <v>2384</v>
      </c>
    </row>
    <row r="29" spans="1:2" x14ac:dyDescent="0.35">
      <c r="A29" s="13">
        <v>9207</v>
      </c>
      <c r="B29" s="14" t="s">
        <v>2385</v>
      </c>
    </row>
    <row r="30" spans="1:2" x14ac:dyDescent="0.35">
      <c r="A30" s="13">
        <v>9209</v>
      </c>
      <c r="B30" s="14" t="s">
        <v>2386</v>
      </c>
    </row>
    <row r="31" spans="1:2" x14ac:dyDescent="0.35">
      <c r="A31" s="13">
        <v>9231</v>
      </c>
      <c r="B31" s="14" t="s">
        <v>2387</v>
      </c>
    </row>
    <row r="32" spans="1:2" x14ac:dyDescent="0.35">
      <c r="A32" s="13">
        <v>9241</v>
      </c>
      <c r="B32" s="14" t="s">
        <v>2388</v>
      </c>
    </row>
    <row r="33" spans="1:2" x14ac:dyDescent="0.35">
      <c r="A33" s="13">
        <v>9291</v>
      </c>
      <c r="B33" s="14" t="s">
        <v>2389</v>
      </c>
    </row>
    <row r="34" spans="1:2" x14ac:dyDescent="0.35">
      <c r="A34" s="13">
        <v>9311</v>
      </c>
      <c r="B34" s="14" t="s">
        <v>2390</v>
      </c>
    </row>
    <row r="35" spans="1:2" x14ac:dyDescent="0.35">
      <c r="A35" s="13">
        <v>9312</v>
      </c>
      <c r="B35" s="14" t="s">
        <v>2391</v>
      </c>
    </row>
    <row r="36" spans="1:2" x14ac:dyDescent="0.35">
      <c r="A36" s="13">
        <v>9321</v>
      </c>
      <c r="B36" s="14" t="s">
        <v>2392</v>
      </c>
    </row>
    <row r="37" spans="1:2" x14ac:dyDescent="0.35">
      <c r="A37" s="13">
        <v>9331</v>
      </c>
      <c r="B37" s="14" t="s">
        <v>2393</v>
      </c>
    </row>
    <row r="38" spans="1:2" x14ac:dyDescent="0.35">
      <c r="A38" s="13">
        <v>9332</v>
      </c>
      <c r="B38" s="14" t="s">
        <v>2394</v>
      </c>
    </row>
    <row r="39" spans="1:2" x14ac:dyDescent="0.35">
      <c r="A39" s="13">
        <v>9333</v>
      </c>
      <c r="B39" s="14" t="s">
        <v>2395</v>
      </c>
    </row>
    <row r="40" spans="1:2" x14ac:dyDescent="0.35">
      <c r="A40" s="13">
        <v>9341</v>
      </c>
      <c r="B40" s="14" t="s">
        <v>2396</v>
      </c>
    </row>
    <row r="41" spans="1:2" x14ac:dyDescent="0.35">
      <c r="A41" s="13" t="s">
        <v>2397</v>
      </c>
      <c r="B41" s="14" t="s">
        <v>2398</v>
      </c>
    </row>
    <row r="42" spans="1:2" x14ac:dyDescent="0.35">
      <c r="A42" s="13" t="s">
        <v>2399</v>
      </c>
      <c r="B42" s="14" t="s">
        <v>2400</v>
      </c>
    </row>
    <row r="43" spans="1:2" x14ac:dyDescent="0.35">
      <c r="A43" s="13" t="s">
        <v>2401</v>
      </c>
      <c r="B43" s="14" t="s">
        <v>2402</v>
      </c>
    </row>
    <row r="44" spans="1:2" x14ac:dyDescent="0.35">
      <c r="A44" s="13" t="s">
        <v>2403</v>
      </c>
      <c r="B44" s="14" t="s">
        <v>2404</v>
      </c>
    </row>
    <row r="45" spans="1:2" x14ac:dyDescent="0.35">
      <c r="A45" s="13" t="s">
        <v>2405</v>
      </c>
      <c r="B45" s="14" t="s">
        <v>2406</v>
      </c>
    </row>
    <row r="46" spans="1:2" x14ac:dyDescent="0.35">
      <c r="A46" s="13" t="s">
        <v>2407</v>
      </c>
      <c r="B46" s="14" t="s">
        <v>2408</v>
      </c>
    </row>
    <row r="47" spans="1:2" x14ac:dyDescent="0.35">
      <c r="A47" s="13" t="s">
        <v>2409</v>
      </c>
      <c r="B47" s="14" t="s">
        <v>2366</v>
      </c>
    </row>
    <row r="48" spans="1:2" x14ac:dyDescent="0.35">
      <c r="A48" s="13" t="s">
        <v>2410</v>
      </c>
      <c r="B48" s="14" t="s">
        <v>2367</v>
      </c>
    </row>
    <row r="49" spans="1:2" x14ac:dyDescent="0.35">
      <c r="A49" s="13" t="s">
        <v>2411</v>
      </c>
      <c r="B49" s="14" t="s">
        <v>2368</v>
      </c>
    </row>
    <row r="50" spans="1:2" x14ac:dyDescent="0.35">
      <c r="A50" s="13" t="s">
        <v>2412</v>
      </c>
      <c r="B50" s="14" t="s">
        <v>2369</v>
      </c>
    </row>
    <row r="51" spans="1:2" x14ac:dyDescent="0.35">
      <c r="A51" s="13" t="s">
        <v>2413</v>
      </c>
      <c r="B51" s="14" t="s">
        <v>2414</v>
      </c>
    </row>
    <row r="52" spans="1:2" x14ac:dyDescent="0.35">
      <c r="A52" s="13" t="s">
        <v>2415</v>
      </c>
      <c r="B52" s="14" t="s">
        <v>2416</v>
      </c>
    </row>
    <row r="53" spans="1:2" x14ac:dyDescent="0.35">
      <c r="A53" s="13" t="s">
        <v>2417</v>
      </c>
      <c r="B53" s="14" t="s">
        <v>2418</v>
      </c>
    </row>
    <row r="54" spans="1:2" x14ac:dyDescent="0.35">
      <c r="A54" s="13" t="s">
        <v>2419</v>
      </c>
      <c r="B54" s="14" t="s">
        <v>2370</v>
      </c>
    </row>
    <row r="55" spans="1:2" x14ac:dyDescent="0.35">
      <c r="A55" s="13" t="s">
        <v>2420</v>
      </c>
      <c r="B55" s="14" t="s">
        <v>2421</v>
      </c>
    </row>
    <row r="56" spans="1:2" x14ac:dyDescent="0.35">
      <c r="A56" s="13" t="s">
        <v>2422</v>
      </c>
      <c r="B56" s="14" t="s">
        <v>2423</v>
      </c>
    </row>
    <row r="57" spans="1:2" x14ac:dyDescent="0.35">
      <c r="A57" s="13" t="s">
        <v>2424</v>
      </c>
      <c r="B57" s="14" t="s">
        <v>2425</v>
      </c>
    </row>
    <row r="58" spans="1:2" x14ac:dyDescent="0.35">
      <c r="A58" s="13" t="s">
        <v>2426</v>
      </c>
      <c r="B58" s="14" t="s">
        <v>2427</v>
      </c>
    </row>
    <row r="59" spans="1:2" x14ac:dyDescent="0.35">
      <c r="A59" s="13" t="s">
        <v>2428</v>
      </c>
      <c r="B59" s="14" t="s">
        <v>2429</v>
      </c>
    </row>
    <row r="60" spans="1:2" x14ac:dyDescent="0.35">
      <c r="A60" s="13" t="s">
        <v>2430</v>
      </c>
      <c r="B60" s="14" t="s">
        <v>2431</v>
      </c>
    </row>
    <row r="61" spans="1:2" x14ac:dyDescent="0.35">
      <c r="A61" s="13" t="s">
        <v>2432</v>
      </c>
      <c r="B61" s="14" t="s">
        <v>2371</v>
      </c>
    </row>
    <row r="62" spans="1:2" x14ac:dyDescent="0.35">
      <c r="A62" s="13" t="s">
        <v>2433</v>
      </c>
      <c r="B62" s="14" t="s">
        <v>2434</v>
      </c>
    </row>
    <row r="63" spans="1:2" x14ac:dyDescent="0.35">
      <c r="A63" s="13" t="s">
        <v>2435</v>
      </c>
      <c r="B63" s="14" t="s">
        <v>2372</v>
      </c>
    </row>
    <row r="64" spans="1:2" x14ac:dyDescent="0.35">
      <c r="A64" s="13" t="s">
        <v>2436</v>
      </c>
      <c r="B64" s="14" t="s">
        <v>2437</v>
      </c>
    </row>
    <row r="65" spans="1:2" x14ac:dyDescent="0.35">
      <c r="A65" s="13" t="s">
        <v>2438</v>
      </c>
      <c r="B65" s="14" t="s">
        <v>2439</v>
      </c>
    </row>
    <row r="66" spans="1:2" x14ac:dyDescent="0.35">
      <c r="A66" s="13" t="s">
        <v>2440</v>
      </c>
      <c r="B66" s="14" t="s">
        <v>2373</v>
      </c>
    </row>
    <row r="67" spans="1:2" x14ac:dyDescent="0.35">
      <c r="A67" s="13" t="s">
        <v>2441</v>
      </c>
      <c r="B67" s="14" t="s">
        <v>2442</v>
      </c>
    </row>
    <row r="68" spans="1:2" x14ac:dyDescent="0.35">
      <c r="A68" s="13" t="s">
        <v>2443</v>
      </c>
      <c r="B68" s="14" t="s">
        <v>2444</v>
      </c>
    </row>
    <row r="69" spans="1:2" x14ac:dyDescent="0.35">
      <c r="A69" s="13" t="s">
        <v>2445</v>
      </c>
      <c r="B69" s="14" t="s">
        <v>2446</v>
      </c>
    </row>
    <row r="70" spans="1:2" x14ac:dyDescent="0.35">
      <c r="A70" s="13" t="s">
        <v>2447</v>
      </c>
      <c r="B70" s="14" t="s">
        <v>2448</v>
      </c>
    </row>
    <row r="71" spans="1:2" x14ac:dyDescent="0.35">
      <c r="A71" s="13" t="s">
        <v>2449</v>
      </c>
      <c r="B71" s="14" t="s">
        <v>2450</v>
      </c>
    </row>
    <row r="72" spans="1:2" x14ac:dyDescent="0.35">
      <c r="A72" s="13" t="s">
        <v>2451</v>
      </c>
      <c r="B72" s="14" t="s">
        <v>2452</v>
      </c>
    </row>
    <row r="73" spans="1:2" x14ac:dyDescent="0.35">
      <c r="A73" s="13" t="s">
        <v>2453</v>
      </c>
      <c r="B73" s="14" t="s">
        <v>2454</v>
      </c>
    </row>
    <row r="74" spans="1:2" x14ac:dyDescent="0.35">
      <c r="A74" s="13" t="s">
        <v>2455</v>
      </c>
      <c r="B74" s="14" t="s">
        <v>2456</v>
      </c>
    </row>
    <row r="75" spans="1:2" x14ac:dyDescent="0.35">
      <c r="A75" s="13" t="s">
        <v>2457</v>
      </c>
      <c r="B75" s="14" t="s">
        <v>2458</v>
      </c>
    </row>
    <row r="76" spans="1:2" x14ac:dyDescent="0.35">
      <c r="A76" s="13" t="s">
        <v>2459</v>
      </c>
      <c r="B76" s="14" t="s">
        <v>2460</v>
      </c>
    </row>
    <row r="77" spans="1:2" x14ac:dyDescent="0.35">
      <c r="A77" s="13" t="s">
        <v>2461</v>
      </c>
      <c r="B77" s="14" t="s">
        <v>2462</v>
      </c>
    </row>
    <row r="78" spans="1:2" x14ac:dyDescent="0.35">
      <c r="A78" s="13" t="s">
        <v>2463</v>
      </c>
      <c r="B78" s="14" t="s">
        <v>2374</v>
      </c>
    </row>
    <row r="79" spans="1:2" x14ac:dyDescent="0.35">
      <c r="A79" s="13" t="s">
        <v>2464</v>
      </c>
      <c r="B79" s="14" t="s">
        <v>2465</v>
      </c>
    </row>
    <row r="80" spans="1:2" x14ac:dyDescent="0.35">
      <c r="A80" s="13" t="s">
        <v>2466</v>
      </c>
      <c r="B80" s="14" t="s">
        <v>2467</v>
      </c>
    </row>
    <row r="81" spans="1:2" x14ac:dyDescent="0.35">
      <c r="A81" s="13" t="s">
        <v>2468</v>
      </c>
      <c r="B81" s="14" t="s">
        <v>2469</v>
      </c>
    </row>
    <row r="82" spans="1:2" x14ac:dyDescent="0.35">
      <c r="A82" s="13" t="s">
        <v>2470</v>
      </c>
      <c r="B82" s="14" t="s">
        <v>2471</v>
      </c>
    </row>
    <row r="83" spans="1:2" x14ac:dyDescent="0.35">
      <c r="A83" s="13" t="s">
        <v>2472</v>
      </c>
      <c r="B83" s="14" t="s">
        <v>2473</v>
      </c>
    </row>
    <row r="84" spans="1:2" x14ac:dyDescent="0.35">
      <c r="A84" s="13" t="s">
        <v>2474</v>
      </c>
      <c r="B84" s="14" t="s">
        <v>2375</v>
      </c>
    </row>
    <row r="85" spans="1:2" x14ac:dyDescent="0.35">
      <c r="A85" s="13" t="s">
        <v>2475</v>
      </c>
      <c r="B85" s="14" t="s">
        <v>2476</v>
      </c>
    </row>
    <row r="86" spans="1:2" x14ac:dyDescent="0.35">
      <c r="A86" s="13" t="s">
        <v>2477</v>
      </c>
      <c r="B86" s="14" t="s">
        <v>2478</v>
      </c>
    </row>
    <row r="87" spans="1:2" x14ac:dyDescent="0.35">
      <c r="A87" s="13" t="s">
        <v>2479</v>
      </c>
      <c r="B87" s="14" t="s">
        <v>2376</v>
      </c>
    </row>
    <row r="88" spans="1:2" x14ac:dyDescent="0.35">
      <c r="A88" s="13" t="s">
        <v>2480</v>
      </c>
      <c r="B88" s="14" t="s">
        <v>2377</v>
      </c>
    </row>
    <row r="89" spans="1:2" x14ac:dyDescent="0.35">
      <c r="A89" s="13" t="s">
        <v>2481</v>
      </c>
      <c r="B89" s="14" t="s">
        <v>2378</v>
      </c>
    </row>
    <row r="90" spans="1:2" x14ac:dyDescent="0.35">
      <c r="A90" s="13" t="s">
        <v>2482</v>
      </c>
      <c r="B90" s="14" t="s">
        <v>2379</v>
      </c>
    </row>
    <row r="91" spans="1:2" x14ac:dyDescent="0.35">
      <c r="A91" s="13" t="s">
        <v>2483</v>
      </c>
      <c r="B91" s="14" t="s">
        <v>2380</v>
      </c>
    </row>
    <row r="92" spans="1:2" x14ac:dyDescent="0.35">
      <c r="A92" s="13" t="s">
        <v>2484</v>
      </c>
      <c r="B92" s="14" t="s">
        <v>2381</v>
      </c>
    </row>
    <row r="93" spans="1:2" x14ac:dyDescent="0.35">
      <c r="A93" s="13" t="s">
        <v>2485</v>
      </c>
      <c r="B93" s="14" t="s">
        <v>2382</v>
      </c>
    </row>
    <row r="94" spans="1:2" x14ac:dyDescent="0.35">
      <c r="A94" s="13" t="s">
        <v>2486</v>
      </c>
      <c r="B94" s="14" t="s">
        <v>2383</v>
      </c>
    </row>
    <row r="95" spans="1:2" x14ac:dyDescent="0.35">
      <c r="A95" s="13" t="s">
        <v>2487</v>
      </c>
      <c r="B95" s="14" t="s">
        <v>2384</v>
      </c>
    </row>
    <row r="96" spans="1:2" x14ac:dyDescent="0.35">
      <c r="A96" s="13" t="s">
        <v>2488</v>
      </c>
      <c r="B96" s="14" t="s">
        <v>2385</v>
      </c>
    </row>
    <row r="97" spans="1:2" x14ac:dyDescent="0.35">
      <c r="A97" s="13" t="s">
        <v>2489</v>
      </c>
      <c r="B97" s="14" t="s">
        <v>2386</v>
      </c>
    </row>
    <row r="98" spans="1:2" x14ac:dyDescent="0.35">
      <c r="A98" s="13" t="s">
        <v>2490</v>
      </c>
      <c r="B98" s="14" t="s">
        <v>2387</v>
      </c>
    </row>
    <row r="99" spans="1:2" x14ac:dyDescent="0.35">
      <c r="A99" s="13" t="s">
        <v>2491</v>
      </c>
      <c r="B99" s="14" t="s">
        <v>2388</v>
      </c>
    </row>
    <row r="100" spans="1:2" x14ac:dyDescent="0.35">
      <c r="A100" s="13" t="s">
        <v>2492</v>
      </c>
      <c r="B100" s="14" t="s">
        <v>2389</v>
      </c>
    </row>
    <row r="101" spans="1:2" x14ac:dyDescent="0.35">
      <c r="A101" s="13" t="s">
        <v>2493</v>
      </c>
      <c r="B101" s="14" t="s">
        <v>2390</v>
      </c>
    </row>
    <row r="102" spans="1:2" x14ac:dyDescent="0.35">
      <c r="A102" s="13" t="s">
        <v>2494</v>
      </c>
      <c r="B102" s="14" t="s">
        <v>2392</v>
      </c>
    </row>
    <row r="103" spans="1:2" x14ac:dyDescent="0.35">
      <c r="A103" s="13" t="s">
        <v>2495</v>
      </c>
      <c r="B103" s="14" t="s">
        <v>2393</v>
      </c>
    </row>
    <row r="104" spans="1:2" x14ac:dyDescent="0.35">
      <c r="A104" s="13" t="s">
        <v>2496</v>
      </c>
      <c r="B104" s="14" t="s">
        <v>2394</v>
      </c>
    </row>
    <row r="105" spans="1:2" x14ac:dyDescent="0.35">
      <c r="A105" s="13" t="s">
        <v>2497</v>
      </c>
      <c r="B105" s="14" t="s">
        <v>2395</v>
      </c>
    </row>
    <row r="106" spans="1:2" x14ac:dyDescent="0.35">
      <c r="A106" s="13" t="s">
        <v>2498</v>
      </c>
      <c r="B106" s="14" t="s">
        <v>2499</v>
      </c>
    </row>
    <row r="107" spans="1:2" x14ac:dyDescent="0.35">
      <c r="A107" s="13" t="s">
        <v>2500</v>
      </c>
      <c r="B107" s="14" t="s">
        <v>2501</v>
      </c>
    </row>
    <row r="108" spans="1:2" x14ac:dyDescent="0.35">
      <c r="A108" s="13" t="s">
        <v>2502</v>
      </c>
      <c r="B108" s="14" t="s">
        <v>2503</v>
      </c>
    </row>
    <row r="109" spans="1:2" x14ac:dyDescent="0.35">
      <c r="A109" s="13" t="s">
        <v>2504</v>
      </c>
      <c r="B109" s="14" t="s">
        <v>2505</v>
      </c>
    </row>
    <row r="110" spans="1:2" x14ac:dyDescent="0.35">
      <c r="A110" s="13" t="s">
        <v>2506</v>
      </c>
      <c r="B110" s="14" t="s">
        <v>2507</v>
      </c>
    </row>
    <row r="111" spans="1:2" x14ac:dyDescent="0.35">
      <c r="A111" s="13" t="s">
        <v>2508</v>
      </c>
      <c r="B111" s="14" t="s">
        <v>2396</v>
      </c>
    </row>
    <row r="112" spans="1:2" x14ac:dyDescent="0.35">
      <c r="A112" s="13">
        <v>1331</v>
      </c>
      <c r="B112" s="14" t="s">
        <v>2509</v>
      </c>
    </row>
    <row r="113" spans="1:2" x14ac:dyDescent="0.35">
      <c r="A113" s="13" t="s">
        <v>2510</v>
      </c>
      <c r="B113" s="14" t="s">
        <v>2511</v>
      </c>
    </row>
    <row r="114" spans="1:2" x14ac:dyDescent="0.35">
      <c r="A114" s="13" t="s">
        <v>2512</v>
      </c>
      <c r="B114" s="15" t="s">
        <v>2513</v>
      </c>
    </row>
    <row r="115" spans="1:2" x14ac:dyDescent="0.35">
      <c r="A115" s="13" t="s">
        <v>2514</v>
      </c>
      <c r="B115" s="15" t="s">
        <v>2515</v>
      </c>
    </row>
    <row r="116" spans="1:2" x14ac:dyDescent="0.35">
      <c r="A116" s="13" t="s">
        <v>2516</v>
      </c>
      <c r="B116" s="15" t="s">
        <v>2517</v>
      </c>
    </row>
    <row r="117" spans="1:2" x14ac:dyDescent="0.35">
      <c r="A117" s="13" t="s">
        <v>2518</v>
      </c>
      <c r="B117" s="15" t="s">
        <v>2519</v>
      </c>
    </row>
    <row r="118" spans="1:2" x14ac:dyDescent="0.35">
      <c r="A118" s="13" t="s">
        <v>2520</v>
      </c>
      <c r="B118" s="15" t="s">
        <v>2521</v>
      </c>
    </row>
    <row r="119" spans="1:2" x14ac:dyDescent="0.35">
      <c r="A119" s="13" t="s">
        <v>2522</v>
      </c>
      <c r="B119" s="15" t="s">
        <v>2523</v>
      </c>
    </row>
    <row r="120" spans="1:2" x14ac:dyDescent="0.35">
      <c r="A120" s="13" t="s">
        <v>2524</v>
      </c>
      <c r="B120" s="15" t="s">
        <v>2525</v>
      </c>
    </row>
    <row r="121" spans="1:2" x14ac:dyDescent="0.35">
      <c r="A121" s="13" t="s">
        <v>2526</v>
      </c>
      <c r="B121" s="15" t="s">
        <v>2527</v>
      </c>
    </row>
    <row r="122" spans="1:2" x14ac:dyDescent="0.35">
      <c r="A122" s="13" t="s">
        <v>2528</v>
      </c>
      <c r="B122" s="15" t="s">
        <v>2529</v>
      </c>
    </row>
    <row r="123" spans="1:2" x14ac:dyDescent="0.35">
      <c r="A123" s="16">
        <v>2</v>
      </c>
      <c r="B123" s="15" t="s">
        <v>2530</v>
      </c>
    </row>
    <row r="124" spans="1:2" x14ac:dyDescent="0.35">
      <c r="A124" s="16">
        <v>6</v>
      </c>
      <c r="B124" s="15" t="s">
        <v>2531</v>
      </c>
    </row>
    <row r="125" spans="1:2" x14ac:dyDescent="0.35">
      <c r="A125" s="16">
        <v>8</v>
      </c>
      <c r="B125" s="15" t="s">
        <v>2532</v>
      </c>
    </row>
    <row r="126" spans="1:2" x14ac:dyDescent="0.35">
      <c r="A126" s="16">
        <v>1</v>
      </c>
      <c r="B126" s="15" t="s">
        <v>2549</v>
      </c>
    </row>
    <row r="127" spans="1:2" x14ac:dyDescent="0.35">
      <c r="A127" s="17"/>
      <c r="B127" s="15"/>
    </row>
    <row r="128" spans="1:2" x14ac:dyDescent="0.35">
      <c r="A128" s="17"/>
      <c r="B128" s="15"/>
    </row>
    <row r="129" spans="1:2" x14ac:dyDescent="0.35">
      <c r="A129" s="17"/>
      <c r="B129" s="15"/>
    </row>
    <row r="130" spans="1:2" x14ac:dyDescent="0.35">
      <c r="A130" s="17"/>
      <c r="B130" s="15"/>
    </row>
    <row r="131" spans="1:2" x14ac:dyDescent="0.35">
      <c r="A131" s="17"/>
      <c r="B131" s="15"/>
    </row>
    <row r="132" spans="1:2" x14ac:dyDescent="0.35">
      <c r="A132" s="17"/>
      <c r="B132" s="15"/>
    </row>
    <row r="133" spans="1:2" x14ac:dyDescent="0.35">
      <c r="A133" s="17"/>
      <c r="B133" s="15"/>
    </row>
    <row r="134" spans="1:2" x14ac:dyDescent="0.35">
      <c r="A134" s="17"/>
      <c r="B134" s="15"/>
    </row>
    <row r="135" spans="1:2" x14ac:dyDescent="0.35">
      <c r="A135" s="17"/>
      <c r="B135" s="15"/>
    </row>
    <row r="136" spans="1:2" x14ac:dyDescent="0.35">
      <c r="A136" s="17"/>
      <c r="B136" s="15"/>
    </row>
    <row r="137" spans="1:2" x14ac:dyDescent="0.35">
      <c r="A137" s="17"/>
      <c r="B137" s="15"/>
    </row>
    <row r="138" spans="1:2" x14ac:dyDescent="0.35">
      <c r="A138" s="17"/>
      <c r="B138" s="15"/>
    </row>
    <row r="139" spans="1:2" x14ac:dyDescent="0.35">
      <c r="A139" s="17"/>
      <c r="B139" s="15"/>
    </row>
    <row r="140" spans="1:2" x14ac:dyDescent="0.35">
      <c r="A140" s="17"/>
      <c r="B140" s="15"/>
    </row>
    <row r="141" spans="1:2" x14ac:dyDescent="0.35">
      <c r="A141" s="17"/>
      <c r="B141" s="15"/>
    </row>
    <row r="142" spans="1:2" x14ac:dyDescent="0.35">
      <c r="A142" s="17"/>
      <c r="B142" s="15"/>
    </row>
    <row r="143" spans="1:2" x14ac:dyDescent="0.35">
      <c r="A143" s="17"/>
      <c r="B143" s="15"/>
    </row>
    <row r="144" spans="1:2" x14ac:dyDescent="0.35">
      <c r="A144" s="17"/>
      <c r="B144" s="15"/>
    </row>
    <row r="145" spans="1:2" x14ac:dyDescent="0.35">
      <c r="A145" s="17"/>
      <c r="B145" s="15"/>
    </row>
    <row r="146" spans="1:2" x14ac:dyDescent="0.35">
      <c r="A146" s="17"/>
      <c r="B146" s="15"/>
    </row>
    <row r="147" spans="1:2" x14ac:dyDescent="0.35">
      <c r="A147" s="17"/>
      <c r="B147" s="15"/>
    </row>
    <row r="148" spans="1:2" x14ac:dyDescent="0.35">
      <c r="A148" s="17"/>
      <c r="B148" s="15"/>
    </row>
    <row r="149" spans="1:2" x14ac:dyDescent="0.35">
      <c r="A149" s="17"/>
      <c r="B149" s="15"/>
    </row>
    <row r="150" spans="1:2" x14ac:dyDescent="0.35">
      <c r="A150" s="17"/>
      <c r="B150" s="15"/>
    </row>
    <row r="151" spans="1:2" x14ac:dyDescent="0.35">
      <c r="A151" s="17"/>
      <c r="B151" s="15"/>
    </row>
    <row r="152" spans="1:2" x14ac:dyDescent="0.35">
      <c r="A152" s="17"/>
      <c r="B152" s="15"/>
    </row>
    <row r="153" spans="1:2" x14ac:dyDescent="0.35">
      <c r="A153" s="17"/>
      <c r="B153" s="15"/>
    </row>
    <row r="154" spans="1:2" x14ac:dyDescent="0.35">
      <c r="A154" s="17"/>
      <c r="B154" s="15"/>
    </row>
    <row r="155" spans="1:2" x14ac:dyDescent="0.35">
      <c r="A155" s="17"/>
      <c r="B155" s="15"/>
    </row>
    <row r="156" spans="1:2" x14ac:dyDescent="0.35">
      <c r="A156" s="17"/>
      <c r="B156" s="15"/>
    </row>
    <row r="157" spans="1:2" x14ac:dyDescent="0.35">
      <c r="A157" s="17"/>
    </row>
    <row r="158" spans="1:2" x14ac:dyDescent="0.35">
      <c r="A158" s="17"/>
      <c r="B158" s="15"/>
    </row>
    <row r="159" spans="1:2" x14ac:dyDescent="0.35">
      <c r="A159" s="17"/>
      <c r="B159" s="15"/>
    </row>
    <row r="160" spans="1:2" x14ac:dyDescent="0.35">
      <c r="A160" s="17"/>
      <c r="B160" s="15"/>
    </row>
    <row r="161" spans="1:2" x14ac:dyDescent="0.35">
      <c r="A161" s="17"/>
      <c r="B161" s="15"/>
    </row>
    <row r="162" spans="1:2" x14ac:dyDescent="0.35">
      <c r="A162" s="17"/>
      <c r="B162" s="15"/>
    </row>
    <row r="163" spans="1:2" x14ac:dyDescent="0.35">
      <c r="A163" s="17"/>
      <c r="B163" s="15"/>
    </row>
    <row r="164" spans="1:2" x14ac:dyDescent="0.35">
      <c r="A164" s="17"/>
      <c r="B164" s="15"/>
    </row>
    <row r="165" spans="1:2" x14ac:dyDescent="0.35">
      <c r="A165" s="17"/>
      <c r="B165" s="15"/>
    </row>
    <row r="166" spans="1:2" x14ac:dyDescent="0.35">
      <c r="A166" s="17"/>
      <c r="B166" s="15"/>
    </row>
    <row r="167" spans="1:2" x14ac:dyDescent="0.35">
      <c r="A167" s="17"/>
      <c r="B167" s="15"/>
    </row>
    <row r="168" spans="1:2" x14ac:dyDescent="0.35">
      <c r="A168" s="17"/>
    </row>
    <row r="169" spans="1:2" x14ac:dyDescent="0.35">
      <c r="A169" s="17"/>
    </row>
    <row r="170" spans="1:2" x14ac:dyDescent="0.35">
      <c r="A170" s="17"/>
    </row>
    <row r="171" spans="1:2" x14ac:dyDescent="0.35">
      <c r="A171" s="17"/>
      <c r="B171" s="15"/>
    </row>
    <row r="172" spans="1:2" x14ac:dyDescent="0.35">
      <c r="A172" s="17"/>
      <c r="B172" s="15"/>
    </row>
    <row r="173" spans="1:2" x14ac:dyDescent="0.35">
      <c r="A173" s="17"/>
      <c r="B173" s="15"/>
    </row>
    <row r="174" spans="1:2" x14ac:dyDescent="0.35">
      <c r="A174" s="17"/>
      <c r="B174" s="15"/>
    </row>
    <row r="175" spans="1:2" x14ac:dyDescent="0.35">
      <c r="A175" s="17"/>
      <c r="B175" s="15"/>
    </row>
    <row r="176" spans="1:2" x14ac:dyDescent="0.35">
      <c r="A176" s="17"/>
      <c r="B176" s="15"/>
    </row>
    <row r="177" spans="1:2" x14ac:dyDescent="0.35">
      <c r="A177" s="17"/>
      <c r="B177" s="15"/>
    </row>
    <row r="178" spans="1:2" x14ac:dyDescent="0.35">
      <c r="A178" s="17"/>
      <c r="B178" s="15"/>
    </row>
    <row r="179" spans="1:2" x14ac:dyDescent="0.35">
      <c r="A179" s="17"/>
      <c r="B179" s="15"/>
    </row>
    <row r="180" spans="1:2" x14ac:dyDescent="0.35">
      <c r="A180" s="17"/>
      <c r="B180" s="15"/>
    </row>
    <row r="181" spans="1:2" x14ac:dyDescent="0.35">
      <c r="A181" s="17"/>
      <c r="B181" s="15"/>
    </row>
    <row r="182" spans="1:2" x14ac:dyDescent="0.35">
      <c r="A182" s="17"/>
      <c r="B182" s="15"/>
    </row>
    <row r="183" spans="1:2" x14ac:dyDescent="0.35">
      <c r="A183" s="17"/>
      <c r="B183" s="15"/>
    </row>
    <row r="184" spans="1:2" x14ac:dyDescent="0.35">
      <c r="A184" s="17"/>
      <c r="B184" s="15"/>
    </row>
    <row r="185" spans="1:2" x14ac:dyDescent="0.35">
      <c r="A185" s="17"/>
      <c r="B185" s="15"/>
    </row>
    <row r="186" spans="1:2" x14ac:dyDescent="0.35">
      <c r="A186" s="17"/>
      <c r="B186" s="15"/>
    </row>
    <row r="187" spans="1:2" x14ac:dyDescent="0.35">
      <c r="A187" s="17"/>
      <c r="B187" s="15"/>
    </row>
    <row r="188" spans="1:2" x14ac:dyDescent="0.35">
      <c r="A188" s="17"/>
      <c r="B188" s="15"/>
    </row>
    <row r="189" spans="1:2" x14ac:dyDescent="0.35">
      <c r="A189" s="17"/>
      <c r="B189" s="15"/>
    </row>
    <row r="190" spans="1:2" x14ac:dyDescent="0.35">
      <c r="A190" s="17"/>
      <c r="B190" s="15"/>
    </row>
    <row r="191" spans="1:2" x14ac:dyDescent="0.35">
      <c r="A191" s="17"/>
      <c r="B191" s="15"/>
    </row>
    <row r="192" spans="1:2" x14ac:dyDescent="0.35">
      <c r="A192" s="17"/>
      <c r="B192" s="15"/>
    </row>
    <row r="193" spans="1:2" x14ac:dyDescent="0.35">
      <c r="A193" s="17"/>
      <c r="B193" s="15"/>
    </row>
    <row r="194" spans="1:2" x14ac:dyDescent="0.35">
      <c r="A194" s="17"/>
      <c r="B194" s="15"/>
    </row>
    <row r="195" spans="1:2" x14ac:dyDescent="0.35">
      <c r="A195" s="17"/>
      <c r="B195" s="15"/>
    </row>
    <row r="196" spans="1:2" x14ac:dyDescent="0.35">
      <c r="A196" s="17"/>
      <c r="B196" s="15"/>
    </row>
    <row r="197" spans="1:2" x14ac:dyDescent="0.35">
      <c r="A197" s="17"/>
      <c r="B197" s="15"/>
    </row>
    <row r="198" spans="1:2" x14ac:dyDescent="0.35">
      <c r="A198" s="17"/>
      <c r="B198" s="15"/>
    </row>
    <row r="199" spans="1:2" x14ac:dyDescent="0.35">
      <c r="A199" s="17"/>
      <c r="B199" s="15"/>
    </row>
    <row r="200" spans="1:2" x14ac:dyDescent="0.35">
      <c r="A200" s="17"/>
      <c r="B200" s="15"/>
    </row>
    <row r="201" spans="1:2" x14ac:dyDescent="0.35">
      <c r="A201" s="17"/>
      <c r="B201" s="15"/>
    </row>
    <row r="202" spans="1:2" x14ac:dyDescent="0.35">
      <c r="A202" s="17"/>
      <c r="B202" s="15"/>
    </row>
    <row r="203" spans="1:2" x14ac:dyDescent="0.35">
      <c r="A203" s="17"/>
      <c r="B203" s="15"/>
    </row>
    <row r="204" spans="1:2" x14ac:dyDescent="0.35">
      <c r="A204" s="17"/>
      <c r="B204" s="15"/>
    </row>
    <row r="205" spans="1:2" x14ac:dyDescent="0.35">
      <c r="A205" s="17"/>
      <c r="B205" s="15"/>
    </row>
    <row r="206" spans="1:2" x14ac:dyDescent="0.35">
      <c r="A206" s="17"/>
      <c r="B206" s="15"/>
    </row>
    <row r="207" spans="1:2" x14ac:dyDescent="0.35">
      <c r="A207" s="17"/>
      <c r="B207" s="15"/>
    </row>
    <row r="208" spans="1:2" x14ac:dyDescent="0.35">
      <c r="A208" s="17"/>
      <c r="B208" s="15"/>
    </row>
    <row r="209" spans="1:2" x14ac:dyDescent="0.35">
      <c r="A209" s="17"/>
      <c r="B209" s="15"/>
    </row>
    <row r="210" spans="1:2" x14ac:dyDescent="0.35">
      <c r="A210" s="17"/>
    </row>
    <row r="212" spans="1:2" x14ac:dyDescent="0.35">
      <c r="A212" s="17"/>
    </row>
    <row r="214" spans="1:2" x14ac:dyDescent="0.35">
      <c r="A214" s="17"/>
    </row>
    <row r="215" spans="1:2" x14ac:dyDescent="0.35">
      <c r="A215" s="17"/>
    </row>
    <row r="216" spans="1:2" x14ac:dyDescent="0.35">
      <c r="A216" s="17"/>
    </row>
    <row r="217" spans="1:2" x14ac:dyDescent="0.35">
      <c r="A217" s="17"/>
    </row>
    <row r="218" spans="1:2" x14ac:dyDescent="0.35">
      <c r="A218" s="17"/>
    </row>
    <row r="219" spans="1:2" x14ac:dyDescent="0.35">
      <c r="A219" s="17"/>
    </row>
    <row r="220" spans="1:2" x14ac:dyDescent="0.35">
      <c r="A220" s="17"/>
    </row>
    <row r="221" spans="1:2" x14ac:dyDescent="0.35">
      <c r="A221" s="17"/>
    </row>
    <row r="222" spans="1:2" x14ac:dyDescent="0.35">
      <c r="A222" s="17"/>
    </row>
    <row r="223" spans="1:2" x14ac:dyDescent="0.35">
      <c r="A223" s="17"/>
    </row>
    <row r="224" spans="1:2" x14ac:dyDescent="0.35">
      <c r="A224" s="17"/>
    </row>
    <row r="225" spans="1:1" x14ac:dyDescent="0.35">
      <c r="A225" s="17"/>
    </row>
    <row r="226" spans="1:1" x14ac:dyDescent="0.35">
      <c r="A226" s="17"/>
    </row>
    <row r="227" spans="1:1" x14ac:dyDescent="0.35">
      <c r="A227" s="17"/>
    </row>
    <row r="228" spans="1:1" x14ac:dyDescent="0.35">
      <c r="A228" s="17"/>
    </row>
    <row r="229" spans="1:1" x14ac:dyDescent="0.35">
      <c r="A229" s="17"/>
    </row>
    <row r="230" spans="1:1" x14ac:dyDescent="0.35">
      <c r="A230" s="17"/>
    </row>
    <row r="231" spans="1:1" x14ac:dyDescent="0.35">
      <c r="A231" s="17"/>
    </row>
    <row r="232" spans="1:1" x14ac:dyDescent="0.35">
      <c r="A232" s="17"/>
    </row>
    <row r="233" spans="1:1" x14ac:dyDescent="0.35">
      <c r="A233" s="17"/>
    </row>
  </sheetData>
  <pageMargins left="0.7" right="0.7" top="0.75" bottom="0.75" header="0.3" footer="0.3"/>
  <ignoredErrors>
    <ignoredError sqref="A1:A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79"/>
  <sheetViews>
    <sheetView topLeftCell="B1" workbookViewId="0">
      <selection activeCell="H1444" sqref="H1444"/>
    </sheetView>
  </sheetViews>
  <sheetFormatPr baseColWidth="10" defaultRowHeight="11.5" x14ac:dyDescent="0.25"/>
  <cols>
    <col min="1" max="1" width="11.08984375" style="19" customWidth="1"/>
    <col min="2" max="2" width="3.36328125" style="11" customWidth="1"/>
    <col min="3" max="3" width="7.1796875" style="21" bestFit="1" customWidth="1"/>
    <col min="4" max="4" width="9.54296875" style="11" customWidth="1"/>
    <col min="5" max="5" width="12.6328125" style="11" bestFit="1" customWidth="1"/>
    <col min="6" max="6" width="7.453125" style="18" customWidth="1"/>
    <col min="7" max="7" width="29.08984375" style="11" customWidth="1"/>
    <col min="8" max="8" width="10.7265625" style="11" customWidth="1"/>
    <col min="9" max="9" width="6.1796875" style="11" customWidth="1"/>
    <col min="10" max="10" width="10" style="11" customWidth="1"/>
    <col min="11" max="11" width="17.6328125" style="11" customWidth="1"/>
    <col min="12" max="12" width="18.453125" style="11" customWidth="1"/>
    <col min="13" max="13" width="13.453125" style="11" customWidth="1"/>
    <col min="14" max="14" width="14.36328125" style="11" bestFit="1" customWidth="1"/>
    <col min="15" max="15" width="9" style="11" customWidth="1"/>
    <col min="16" max="16" width="5" style="11" customWidth="1"/>
    <col min="17" max="17" width="14.36328125" style="11" customWidth="1"/>
    <col min="18" max="18" width="6.08984375" style="11" customWidth="1"/>
    <col min="19" max="19" width="10.90625" style="11"/>
    <col min="20" max="20" width="4.453125" style="11" customWidth="1"/>
    <col min="21" max="21" width="10.90625" style="11"/>
    <col min="22" max="22" width="4" style="11" customWidth="1"/>
    <col min="23" max="23" width="4.7265625" style="11" customWidth="1"/>
    <col min="24" max="16384" width="10.90625" style="11"/>
  </cols>
  <sheetData>
    <row r="1" spans="1:23" x14ac:dyDescent="0.25">
      <c r="A1" s="8" t="s">
        <v>0</v>
      </c>
      <c r="B1" s="10" t="s">
        <v>1</v>
      </c>
      <c r="C1" s="20" t="s">
        <v>2</v>
      </c>
      <c r="D1" s="10" t="s">
        <v>1680</v>
      </c>
      <c r="E1" s="10" t="s">
        <v>3</v>
      </c>
      <c r="F1" s="9" t="s">
        <v>4</v>
      </c>
      <c r="G1" s="10" t="s">
        <v>1681</v>
      </c>
      <c r="H1" s="10" t="s">
        <v>5</v>
      </c>
      <c r="I1" s="10" t="s">
        <v>1833</v>
      </c>
      <c r="J1" s="10" t="s">
        <v>1834</v>
      </c>
      <c r="K1" s="10" t="s">
        <v>6</v>
      </c>
      <c r="L1" s="10" t="s">
        <v>7</v>
      </c>
      <c r="M1" s="10" t="s">
        <v>8</v>
      </c>
      <c r="N1" s="10" t="s">
        <v>2053</v>
      </c>
      <c r="O1" s="10" t="s">
        <v>2552</v>
      </c>
      <c r="P1" s="10" t="s">
        <v>2547</v>
      </c>
      <c r="Q1" s="10" t="s">
        <v>2548</v>
      </c>
      <c r="R1" s="10" t="s">
        <v>2347</v>
      </c>
      <c r="S1" s="10" t="s">
        <v>2533</v>
      </c>
      <c r="T1" s="10" t="s">
        <v>2534</v>
      </c>
      <c r="U1" s="10" t="s">
        <v>2535</v>
      </c>
      <c r="V1" s="10" t="s">
        <v>2550</v>
      </c>
      <c r="W1" s="10" t="s">
        <v>1679</v>
      </c>
    </row>
    <row r="2" spans="1:23" s="3" customFormat="1" hidden="1" x14ac:dyDescent="0.25">
      <c r="A2" s="5">
        <v>220190000113</v>
      </c>
      <c r="B2" s="12" t="s">
        <v>518</v>
      </c>
      <c r="C2" s="6">
        <v>43488</v>
      </c>
      <c r="D2" s="12">
        <v>22019000157</v>
      </c>
      <c r="E2" s="12" t="s">
        <v>76</v>
      </c>
      <c r="F2" s="7">
        <v>588.19000000000005</v>
      </c>
      <c r="G2" s="12" t="s">
        <v>1889</v>
      </c>
      <c r="H2" s="12" t="s">
        <v>2054</v>
      </c>
      <c r="I2" s="12" t="s">
        <v>2055</v>
      </c>
      <c r="J2" s="12" t="s">
        <v>1837</v>
      </c>
      <c r="K2" s="12" t="s">
        <v>14</v>
      </c>
      <c r="L2" s="12" t="s">
        <v>10</v>
      </c>
      <c r="M2" s="12" t="s">
        <v>16</v>
      </c>
      <c r="N2" s="12" t="s">
        <v>2556</v>
      </c>
      <c r="O2" s="12" t="s">
        <v>2553</v>
      </c>
      <c r="P2" s="12" t="str">
        <f>MID(Tabla1[[#This Row],[Aplicación]],14,1)</f>
        <v>2</v>
      </c>
      <c r="Q2" s="12" t="s">
        <v>2530</v>
      </c>
      <c r="R2" s="12" t="str">
        <f>MID(Tabla1[[#This Row],[Aplicación]],6,2)</f>
        <v>02</v>
      </c>
      <c r="S2" s="12" t="str">
        <f>VLOOKUP(Tabla1[[#This Row],[AREA]],Hoja1!A:B,2,FALSE)</f>
        <v>02. Urbanismo, infraestructura y vivienda</v>
      </c>
      <c r="T2" s="12" t="str">
        <f>MID(Tabla1[[#This Row],[Aplicación]],9,4)</f>
        <v>9332</v>
      </c>
      <c r="U2" s="12" t="str">
        <f>VLOOKUP(Tabla1[[#This Row],[PROGRAMA]],Hoja1!A:B,2,FALSE)</f>
        <v>9332. Mantenimiento de edificios e instalaciones municipales</v>
      </c>
      <c r="V2" s="12" t="str">
        <f>MID(Tabla1[[#This Row],[Aplicación]],14,2)</f>
        <v>21</v>
      </c>
      <c r="W2" s="12" t="str">
        <f>MID(Tabla1[[#This Row],[Aplicación]],14,6)</f>
        <v>213</v>
      </c>
    </row>
    <row r="3" spans="1:23" s="12" customFormat="1" hidden="1" x14ac:dyDescent="0.25">
      <c r="A3" s="5">
        <v>220190000609</v>
      </c>
      <c r="B3" s="12" t="s">
        <v>518</v>
      </c>
      <c r="C3" s="6">
        <v>43497</v>
      </c>
      <c r="D3" s="12">
        <v>22019000420</v>
      </c>
      <c r="E3" s="12" t="s">
        <v>544</v>
      </c>
      <c r="F3" s="7">
        <v>12.25</v>
      </c>
      <c r="G3" s="12" t="s">
        <v>1768</v>
      </c>
      <c r="H3" s="12" t="s">
        <v>545</v>
      </c>
      <c r="I3" s="12" t="s">
        <v>2055</v>
      </c>
      <c r="J3" s="12" t="s">
        <v>1838</v>
      </c>
      <c r="K3" s="12" t="s">
        <v>35</v>
      </c>
      <c r="L3" s="12" t="s">
        <v>10</v>
      </c>
      <c r="M3" s="12" t="s">
        <v>11</v>
      </c>
      <c r="N3" s="12" t="s">
        <v>2556</v>
      </c>
      <c r="O3" s="12" t="s">
        <v>2553</v>
      </c>
      <c r="P3" s="12" t="str">
        <f>MID(Tabla1[[#This Row],[Aplicación]],14,1)</f>
        <v>2</v>
      </c>
      <c r="Q3" s="12" t="s">
        <v>2530</v>
      </c>
      <c r="R3" s="12" t="str">
        <f>MID(Tabla1[[#This Row],[Aplicación]],6,2)</f>
        <v>10</v>
      </c>
      <c r="S3" s="12" t="str">
        <f>VLOOKUP(Tabla1[[#This Row],[AREA]],Hoja1!A:B,2,FALSE)</f>
        <v>10. Servicios sociales</v>
      </c>
      <c r="T3" s="12" t="str">
        <f>MID(Tabla1[[#This Row],[Aplicación]],9,4)</f>
        <v>2312</v>
      </c>
      <c r="U3" s="12" t="str">
        <f>VLOOKUP(Tabla1[[#This Row],[PROGRAMA]],Hoja1!A:B,2,FALSE)</f>
        <v>2312. Iniciativas sociales</v>
      </c>
      <c r="V3" s="12" t="str">
        <f>MID(Tabla1[[#This Row],[Aplicación]],14,2)</f>
        <v>21</v>
      </c>
      <c r="W3" s="12" t="str">
        <f>MID(Tabla1[[#This Row],[Aplicación]],14,6)</f>
        <v>212</v>
      </c>
    </row>
    <row r="4" spans="1:23" s="12" customFormat="1" hidden="1" x14ac:dyDescent="0.25">
      <c r="A4" s="5">
        <v>220190000610</v>
      </c>
      <c r="B4" s="12" t="s">
        <v>518</v>
      </c>
      <c r="C4" s="6">
        <v>43497</v>
      </c>
      <c r="D4" s="12">
        <v>22019000421</v>
      </c>
      <c r="E4" s="12" t="s">
        <v>546</v>
      </c>
      <c r="F4" s="7">
        <v>171.9</v>
      </c>
      <c r="G4" s="12" t="s">
        <v>2061</v>
      </c>
      <c r="H4" s="12" t="s">
        <v>547</v>
      </c>
      <c r="I4" s="12" t="s">
        <v>2055</v>
      </c>
      <c r="J4" s="12" t="s">
        <v>1838</v>
      </c>
      <c r="K4" s="12" t="s">
        <v>35</v>
      </c>
      <c r="L4" s="12" t="s">
        <v>10</v>
      </c>
      <c r="M4" s="12" t="s">
        <v>11</v>
      </c>
      <c r="N4" s="12" t="s">
        <v>2556</v>
      </c>
      <c r="O4" s="12" t="s">
        <v>2553</v>
      </c>
      <c r="P4" s="12" t="str">
        <f>MID(Tabla1[[#This Row],[Aplicación]],14,1)</f>
        <v>2</v>
      </c>
      <c r="Q4" s="12" t="s">
        <v>2530</v>
      </c>
      <c r="R4" s="12" t="str">
        <f>MID(Tabla1[[#This Row],[Aplicación]],6,2)</f>
        <v>10</v>
      </c>
      <c r="S4" s="12" t="str">
        <f>VLOOKUP(Tabla1[[#This Row],[AREA]],Hoja1!A:B,2,FALSE)</f>
        <v>10. Servicios sociales</v>
      </c>
      <c r="T4" s="12" t="str">
        <f>MID(Tabla1[[#This Row],[Aplicación]],9,4)</f>
        <v>2312</v>
      </c>
      <c r="U4" s="12" t="str">
        <f>VLOOKUP(Tabla1[[#This Row],[PROGRAMA]],Hoja1!A:B,2,FALSE)</f>
        <v>2312. Iniciativas sociales</v>
      </c>
      <c r="V4" s="12" t="str">
        <f>MID(Tabla1[[#This Row],[Aplicación]],14,2)</f>
        <v>22</v>
      </c>
      <c r="W4" s="12" t="str">
        <f>MID(Tabla1[[#This Row],[Aplicación]],14,6)</f>
        <v>22699</v>
      </c>
    </row>
    <row r="5" spans="1:23" s="3" customFormat="1" hidden="1" x14ac:dyDescent="0.25">
      <c r="A5" s="5">
        <v>220190000125</v>
      </c>
      <c r="B5" s="12" t="s">
        <v>518</v>
      </c>
      <c r="C5" s="6">
        <v>43488</v>
      </c>
      <c r="D5" s="12">
        <v>22019000434</v>
      </c>
      <c r="E5" s="12" t="s">
        <v>519</v>
      </c>
      <c r="F5" s="7">
        <v>5.61</v>
      </c>
      <c r="G5" s="12" t="s">
        <v>1868</v>
      </c>
      <c r="H5" s="12" t="s">
        <v>520</v>
      </c>
      <c r="I5" s="12" t="s">
        <v>2055</v>
      </c>
      <c r="J5" s="12" t="s">
        <v>1863</v>
      </c>
      <c r="K5" s="12" t="s">
        <v>35</v>
      </c>
      <c r="L5" s="12" t="s">
        <v>10</v>
      </c>
      <c r="M5" s="12" t="s">
        <v>11</v>
      </c>
      <c r="N5" s="12" t="s">
        <v>2556</v>
      </c>
      <c r="O5" s="12" t="s">
        <v>2553</v>
      </c>
      <c r="P5" s="12" t="str">
        <f>MID(Tabla1[[#This Row],[Aplicación]],14,1)</f>
        <v>2</v>
      </c>
      <c r="Q5" s="12" t="s">
        <v>2530</v>
      </c>
      <c r="R5" s="12" t="str">
        <f>MID(Tabla1[[#This Row],[Aplicación]],6,2)</f>
        <v>02</v>
      </c>
      <c r="S5" s="12" t="str">
        <f>VLOOKUP(Tabla1[[#This Row],[AREA]],Hoja1!A:B,2,FALSE)</f>
        <v>02. Urbanismo, infraestructura y vivienda</v>
      </c>
      <c r="T5" s="12" t="str">
        <f>MID(Tabla1[[#This Row],[Aplicación]],9,4)</f>
        <v>9332</v>
      </c>
      <c r="U5" s="12" t="str">
        <f>VLOOKUP(Tabla1[[#This Row],[PROGRAMA]],Hoja1!A:B,2,FALSE)</f>
        <v>9332. Mantenimiento de edificios e instalaciones municipales</v>
      </c>
      <c r="V5" s="12" t="str">
        <f>MID(Tabla1[[#This Row],[Aplicación]],14,2)</f>
        <v>21</v>
      </c>
      <c r="W5" s="12" t="str">
        <f>MID(Tabla1[[#This Row],[Aplicación]],14,6)</f>
        <v>212</v>
      </c>
    </row>
    <row r="6" spans="1:23" s="12" customFormat="1" hidden="1" x14ac:dyDescent="0.25">
      <c r="A6" s="5">
        <v>220190000126</v>
      </c>
      <c r="B6" s="12" t="s">
        <v>518</v>
      </c>
      <c r="C6" s="6">
        <v>43488</v>
      </c>
      <c r="D6" s="12">
        <v>22019000435</v>
      </c>
      <c r="E6" s="12" t="s">
        <v>519</v>
      </c>
      <c r="F6" s="7">
        <v>37.75</v>
      </c>
      <c r="G6" s="12" t="s">
        <v>1796</v>
      </c>
      <c r="H6" s="12" t="s">
        <v>520</v>
      </c>
      <c r="I6" s="12" t="s">
        <v>2055</v>
      </c>
      <c r="J6" s="12" t="s">
        <v>1838</v>
      </c>
      <c r="K6" s="12" t="s">
        <v>35</v>
      </c>
      <c r="L6" s="12" t="s">
        <v>10</v>
      </c>
      <c r="M6" s="12" t="s">
        <v>11</v>
      </c>
      <c r="N6" s="12" t="s">
        <v>2556</v>
      </c>
      <c r="O6" s="12" t="s">
        <v>2553</v>
      </c>
      <c r="P6" s="12" t="str">
        <f>MID(Tabla1[[#This Row],[Aplicación]],14,1)</f>
        <v>2</v>
      </c>
      <c r="Q6" s="12" t="s">
        <v>2530</v>
      </c>
      <c r="R6" s="12" t="str">
        <f>MID(Tabla1[[#This Row],[Aplicación]],6,2)</f>
        <v>02</v>
      </c>
      <c r="S6" s="12" t="str">
        <f>VLOOKUP(Tabla1[[#This Row],[AREA]],Hoja1!A:B,2,FALSE)</f>
        <v>02. Urbanismo, infraestructura y vivienda</v>
      </c>
      <c r="T6" s="12" t="str">
        <f>MID(Tabla1[[#This Row],[Aplicación]],9,4)</f>
        <v>9332</v>
      </c>
      <c r="U6" s="12" t="str">
        <f>VLOOKUP(Tabla1[[#This Row],[PROGRAMA]],Hoja1!A:B,2,FALSE)</f>
        <v>9332. Mantenimiento de edificios e instalaciones municipales</v>
      </c>
      <c r="V6" s="12" t="str">
        <f>MID(Tabla1[[#This Row],[Aplicación]],14,2)</f>
        <v>21</v>
      </c>
      <c r="W6" s="12" t="str">
        <f>MID(Tabla1[[#This Row],[Aplicación]],14,6)</f>
        <v>212</v>
      </c>
    </row>
    <row r="7" spans="1:23" s="12" customFormat="1" hidden="1" x14ac:dyDescent="0.25">
      <c r="A7" s="5">
        <v>220190000127</v>
      </c>
      <c r="B7" s="12" t="s">
        <v>518</v>
      </c>
      <c r="C7" s="6">
        <v>43488</v>
      </c>
      <c r="D7" s="12">
        <v>22019000436</v>
      </c>
      <c r="E7" s="12" t="s">
        <v>76</v>
      </c>
      <c r="F7" s="7">
        <v>49.91</v>
      </c>
      <c r="G7" s="12" t="s">
        <v>1768</v>
      </c>
      <c r="H7" s="12" t="s">
        <v>521</v>
      </c>
      <c r="I7" s="12" t="s">
        <v>2055</v>
      </c>
      <c r="J7" s="12" t="s">
        <v>1838</v>
      </c>
      <c r="K7" s="12" t="s">
        <v>14</v>
      </c>
      <c r="L7" s="12" t="s">
        <v>10</v>
      </c>
      <c r="M7" s="12" t="s">
        <v>11</v>
      </c>
      <c r="N7" s="12" t="s">
        <v>2556</v>
      </c>
      <c r="O7" s="12" t="s">
        <v>2553</v>
      </c>
      <c r="P7" s="12" t="str">
        <f>MID(Tabla1[[#This Row],[Aplicación]],14,1)</f>
        <v>2</v>
      </c>
      <c r="Q7" s="12" t="s">
        <v>2530</v>
      </c>
      <c r="R7" s="12" t="str">
        <f>MID(Tabla1[[#This Row],[Aplicación]],6,2)</f>
        <v>02</v>
      </c>
      <c r="S7" s="12" t="str">
        <f>VLOOKUP(Tabla1[[#This Row],[AREA]],Hoja1!A:B,2,FALSE)</f>
        <v>02. Urbanismo, infraestructura y vivienda</v>
      </c>
      <c r="T7" s="12" t="str">
        <f>MID(Tabla1[[#This Row],[Aplicación]],9,4)</f>
        <v>9332</v>
      </c>
      <c r="U7" s="12" t="str">
        <f>VLOOKUP(Tabla1[[#This Row],[PROGRAMA]],Hoja1!A:B,2,FALSE)</f>
        <v>9332. Mantenimiento de edificios e instalaciones municipales</v>
      </c>
      <c r="V7" s="12" t="str">
        <f>MID(Tabla1[[#This Row],[Aplicación]],14,2)</f>
        <v>21</v>
      </c>
      <c r="W7" s="12" t="str">
        <f>MID(Tabla1[[#This Row],[Aplicación]],14,6)</f>
        <v>213</v>
      </c>
    </row>
    <row r="8" spans="1:23" s="12" customFormat="1" hidden="1" x14ac:dyDescent="0.25">
      <c r="A8" s="5">
        <v>220190000130</v>
      </c>
      <c r="B8" s="12" t="s">
        <v>518</v>
      </c>
      <c r="C8" s="6">
        <v>43488</v>
      </c>
      <c r="D8" s="12">
        <v>22019000444</v>
      </c>
      <c r="E8" s="12" t="s">
        <v>519</v>
      </c>
      <c r="F8" s="7">
        <v>123.71</v>
      </c>
      <c r="G8" s="12" t="s">
        <v>2056</v>
      </c>
      <c r="H8" s="12" t="s">
        <v>520</v>
      </c>
      <c r="I8" s="12" t="s">
        <v>2055</v>
      </c>
      <c r="J8" s="12" t="s">
        <v>1891</v>
      </c>
      <c r="K8" s="12" t="s">
        <v>35</v>
      </c>
      <c r="L8" s="12" t="s">
        <v>10</v>
      </c>
      <c r="M8" s="12" t="s">
        <v>11</v>
      </c>
      <c r="N8" s="12" t="s">
        <v>2556</v>
      </c>
      <c r="O8" s="12" t="s">
        <v>2553</v>
      </c>
      <c r="P8" s="12" t="str">
        <f>MID(Tabla1[[#This Row],[Aplicación]],14,1)</f>
        <v>2</v>
      </c>
      <c r="Q8" s="12" t="s">
        <v>2530</v>
      </c>
      <c r="R8" s="12" t="str">
        <f>MID(Tabla1[[#This Row],[Aplicación]],6,2)</f>
        <v>02</v>
      </c>
      <c r="S8" s="12" t="str">
        <f>VLOOKUP(Tabla1[[#This Row],[AREA]],Hoja1!A:B,2,FALSE)</f>
        <v>02. Urbanismo, infraestructura y vivienda</v>
      </c>
      <c r="T8" s="12" t="str">
        <f>MID(Tabla1[[#This Row],[Aplicación]],9,4)</f>
        <v>9332</v>
      </c>
      <c r="U8" s="12" t="str">
        <f>VLOOKUP(Tabla1[[#This Row],[PROGRAMA]],Hoja1!A:B,2,FALSE)</f>
        <v>9332. Mantenimiento de edificios e instalaciones municipales</v>
      </c>
      <c r="V8" s="12" t="str">
        <f>MID(Tabla1[[#This Row],[Aplicación]],14,2)</f>
        <v>21</v>
      </c>
      <c r="W8" s="12" t="str">
        <f>MID(Tabla1[[#This Row],[Aplicación]],14,6)</f>
        <v>212</v>
      </c>
    </row>
    <row r="9" spans="1:23" s="12" customFormat="1" hidden="1" x14ac:dyDescent="0.25">
      <c r="A9" s="5">
        <v>220190000131</v>
      </c>
      <c r="B9" s="12" t="s">
        <v>518</v>
      </c>
      <c r="C9" s="6">
        <v>43488</v>
      </c>
      <c r="D9" s="12">
        <v>22019000445</v>
      </c>
      <c r="E9" s="12" t="s">
        <v>519</v>
      </c>
      <c r="F9" s="7">
        <v>77.52</v>
      </c>
      <c r="G9" s="12" t="s">
        <v>2057</v>
      </c>
      <c r="H9" s="12" t="s">
        <v>520</v>
      </c>
      <c r="I9" s="12" t="s">
        <v>2055</v>
      </c>
      <c r="J9" s="12" t="s">
        <v>1838</v>
      </c>
      <c r="K9" s="12" t="s">
        <v>35</v>
      </c>
      <c r="L9" s="12" t="s">
        <v>10</v>
      </c>
      <c r="M9" s="12" t="s">
        <v>11</v>
      </c>
      <c r="N9" s="12" t="s">
        <v>2556</v>
      </c>
      <c r="O9" s="12" t="s">
        <v>2553</v>
      </c>
      <c r="P9" s="12" t="str">
        <f>MID(Tabla1[[#This Row],[Aplicación]],14,1)</f>
        <v>2</v>
      </c>
      <c r="Q9" s="12" t="s">
        <v>2530</v>
      </c>
      <c r="R9" s="12" t="str">
        <f>MID(Tabla1[[#This Row],[Aplicación]],6,2)</f>
        <v>02</v>
      </c>
      <c r="S9" s="12" t="str">
        <f>VLOOKUP(Tabla1[[#This Row],[AREA]],Hoja1!A:B,2,FALSE)</f>
        <v>02. Urbanismo, infraestructura y vivienda</v>
      </c>
      <c r="T9" s="12" t="str">
        <f>MID(Tabla1[[#This Row],[Aplicación]],9,4)</f>
        <v>9332</v>
      </c>
      <c r="U9" s="12" t="str">
        <f>VLOOKUP(Tabla1[[#This Row],[PROGRAMA]],Hoja1!A:B,2,FALSE)</f>
        <v>9332. Mantenimiento de edificios e instalaciones municipales</v>
      </c>
      <c r="V9" s="12" t="str">
        <f>MID(Tabla1[[#This Row],[Aplicación]],14,2)</f>
        <v>21</v>
      </c>
      <c r="W9" s="12" t="str">
        <f>MID(Tabla1[[#This Row],[Aplicación]],14,6)</f>
        <v>212</v>
      </c>
    </row>
    <row r="10" spans="1:23" s="12" customFormat="1" hidden="1" x14ac:dyDescent="0.25">
      <c r="A10" s="5">
        <v>220190000134</v>
      </c>
      <c r="B10" s="12" t="s">
        <v>518</v>
      </c>
      <c r="C10" s="6">
        <v>43488</v>
      </c>
      <c r="D10" s="12">
        <v>22019000563</v>
      </c>
      <c r="E10" s="12" t="s">
        <v>335</v>
      </c>
      <c r="F10" s="7">
        <v>160.93</v>
      </c>
      <c r="G10" s="12" t="s">
        <v>1962</v>
      </c>
      <c r="H10" s="12" t="s">
        <v>522</v>
      </c>
      <c r="I10" s="12" t="s">
        <v>2055</v>
      </c>
      <c r="J10" s="12" t="s">
        <v>1958</v>
      </c>
      <c r="K10" s="12" t="s">
        <v>14</v>
      </c>
      <c r="L10" s="12" t="s">
        <v>10</v>
      </c>
      <c r="M10" s="12" t="s">
        <v>11</v>
      </c>
      <c r="N10" s="12" t="s">
        <v>2556</v>
      </c>
      <c r="O10" s="12" t="s">
        <v>2553</v>
      </c>
      <c r="P10" s="12" t="str">
        <f>MID(Tabla1[[#This Row],[Aplicación]],14,1)</f>
        <v>2</v>
      </c>
      <c r="Q10" s="12" t="s">
        <v>2530</v>
      </c>
      <c r="R10" s="12" t="str">
        <f>MID(Tabla1[[#This Row],[Aplicación]],6,2)</f>
        <v>10</v>
      </c>
      <c r="S10" s="12" t="str">
        <f>VLOOKUP(Tabla1[[#This Row],[AREA]],Hoja1!A:B,2,FALSE)</f>
        <v>10. Servicios sociales</v>
      </c>
      <c r="T10" s="12" t="str">
        <f>MID(Tabla1[[#This Row],[Aplicación]],9,4)</f>
        <v>2311</v>
      </c>
      <c r="U10" s="12" t="str">
        <f>VLOOKUP(Tabla1[[#This Row],[PROGRAMA]],Hoja1!A:B,2,FALSE)</f>
        <v>2311. Intervención social</v>
      </c>
      <c r="V10" s="12" t="str">
        <f>MID(Tabla1[[#This Row],[Aplicación]],14,2)</f>
        <v>22</v>
      </c>
      <c r="W10" s="12" t="str">
        <f>MID(Tabla1[[#This Row],[Aplicación]],14,6)</f>
        <v>22700</v>
      </c>
    </row>
    <row r="11" spans="1:23" s="3" customFormat="1" hidden="1" x14ac:dyDescent="0.25">
      <c r="A11" s="5">
        <v>220190000218</v>
      </c>
      <c r="B11" s="12" t="s">
        <v>518</v>
      </c>
      <c r="C11" s="6">
        <v>43488</v>
      </c>
      <c r="D11" s="12">
        <v>22019000619</v>
      </c>
      <c r="E11" s="12" t="s">
        <v>519</v>
      </c>
      <c r="F11" s="7">
        <v>76.69</v>
      </c>
      <c r="G11" s="12" t="s">
        <v>2056</v>
      </c>
      <c r="H11" s="12" t="s">
        <v>526</v>
      </c>
      <c r="I11" s="12" t="s">
        <v>2055</v>
      </c>
      <c r="J11" s="12" t="s">
        <v>1891</v>
      </c>
      <c r="K11" s="12" t="s">
        <v>35</v>
      </c>
      <c r="L11" s="12" t="s">
        <v>10</v>
      </c>
      <c r="M11" s="12" t="s">
        <v>11</v>
      </c>
      <c r="N11" s="12" t="s">
        <v>2556</v>
      </c>
      <c r="O11" s="12" t="s">
        <v>2553</v>
      </c>
      <c r="P11" s="12" t="str">
        <f>MID(Tabla1[[#This Row],[Aplicación]],14,1)</f>
        <v>2</v>
      </c>
      <c r="Q11" s="12" t="s">
        <v>2530</v>
      </c>
      <c r="R11" s="12" t="str">
        <f>MID(Tabla1[[#This Row],[Aplicación]],6,2)</f>
        <v>02</v>
      </c>
      <c r="S11" s="12" t="str">
        <f>VLOOKUP(Tabla1[[#This Row],[AREA]],Hoja1!A:B,2,FALSE)</f>
        <v>02. Urbanismo, infraestructura y vivienda</v>
      </c>
      <c r="T11" s="12" t="str">
        <f>MID(Tabla1[[#This Row],[Aplicación]],9,4)</f>
        <v>9332</v>
      </c>
      <c r="U11" s="12" t="str">
        <f>VLOOKUP(Tabla1[[#This Row],[PROGRAMA]],Hoja1!A:B,2,FALSE)</f>
        <v>9332. Mantenimiento de edificios e instalaciones municipales</v>
      </c>
      <c r="V11" s="12" t="str">
        <f>MID(Tabla1[[#This Row],[Aplicación]],14,2)</f>
        <v>21</v>
      </c>
      <c r="W11" s="12" t="str">
        <f>MID(Tabla1[[#This Row],[Aplicación]],14,6)</f>
        <v>212</v>
      </c>
    </row>
    <row r="12" spans="1:23" s="12" customFormat="1" hidden="1" x14ac:dyDescent="0.25">
      <c r="A12" s="5">
        <v>220190000618</v>
      </c>
      <c r="B12" s="12" t="s">
        <v>518</v>
      </c>
      <c r="C12" s="6">
        <v>43497</v>
      </c>
      <c r="D12" s="12">
        <v>22019000640</v>
      </c>
      <c r="E12" s="12" t="s">
        <v>548</v>
      </c>
      <c r="F12" s="7">
        <v>290.16000000000003</v>
      </c>
      <c r="G12" s="12" t="s">
        <v>2062</v>
      </c>
      <c r="H12" s="12" t="s">
        <v>549</v>
      </c>
      <c r="I12" s="12" t="s">
        <v>2055</v>
      </c>
      <c r="J12" s="12" t="s">
        <v>1837</v>
      </c>
      <c r="K12" s="12" t="s">
        <v>35</v>
      </c>
      <c r="L12" s="12" t="s">
        <v>10</v>
      </c>
      <c r="M12" s="12" t="s">
        <v>11</v>
      </c>
      <c r="N12" s="12" t="s">
        <v>2556</v>
      </c>
      <c r="O12" s="12" t="s">
        <v>2553</v>
      </c>
      <c r="P12" s="12" t="str">
        <f>MID(Tabla1[[#This Row],[Aplicación]],14,1)</f>
        <v>2</v>
      </c>
      <c r="Q12" s="12" t="s">
        <v>2530</v>
      </c>
      <c r="R12" s="12" t="str">
        <f>MID(Tabla1[[#This Row],[Aplicación]],6,2)</f>
        <v>01</v>
      </c>
      <c r="S12" s="12" t="str">
        <f>VLOOKUP(Tabla1[[#This Row],[AREA]],Hoja1!A:B,2,FALSE)</f>
        <v>01. Alcaldía</v>
      </c>
      <c r="T12" s="12" t="str">
        <f>MID(Tabla1[[#This Row],[Aplicación]],9,4)</f>
        <v>9206</v>
      </c>
      <c r="U12" s="12" t="str">
        <f>VLOOKUP(Tabla1[[#This Row],[PROGRAMA]],Hoja1!A:B,2,FALSE)</f>
        <v>9206. Archivo municipal</v>
      </c>
      <c r="V12" s="12" t="str">
        <f>MID(Tabla1[[#This Row],[Aplicación]],14,2)</f>
        <v>22</v>
      </c>
      <c r="W12" s="12" t="str">
        <f>MID(Tabla1[[#This Row],[Aplicación]],14,6)</f>
        <v>22001</v>
      </c>
    </row>
    <row r="13" spans="1:23" s="12" customFormat="1" hidden="1" x14ac:dyDescent="0.25">
      <c r="A13" s="5">
        <v>220190000619</v>
      </c>
      <c r="B13" s="12" t="s">
        <v>518</v>
      </c>
      <c r="C13" s="6">
        <v>43497</v>
      </c>
      <c r="D13" s="12">
        <v>22019000641</v>
      </c>
      <c r="E13" s="12" t="s">
        <v>548</v>
      </c>
      <c r="F13" s="7">
        <v>190</v>
      </c>
      <c r="G13" s="12" t="s">
        <v>2063</v>
      </c>
      <c r="H13" s="12" t="s">
        <v>550</v>
      </c>
      <c r="I13" s="12" t="s">
        <v>2055</v>
      </c>
      <c r="J13" s="12" t="s">
        <v>1837</v>
      </c>
      <c r="K13" s="12" t="s">
        <v>35</v>
      </c>
      <c r="L13" s="12" t="s">
        <v>10</v>
      </c>
      <c r="M13" s="12" t="s">
        <v>11</v>
      </c>
      <c r="N13" s="12" t="s">
        <v>2556</v>
      </c>
      <c r="O13" s="12" t="s">
        <v>2553</v>
      </c>
      <c r="P13" s="12" t="str">
        <f>MID(Tabla1[[#This Row],[Aplicación]],14,1)</f>
        <v>2</v>
      </c>
      <c r="Q13" s="12" t="s">
        <v>2530</v>
      </c>
      <c r="R13" s="12" t="str">
        <f>MID(Tabla1[[#This Row],[Aplicación]],6,2)</f>
        <v>01</v>
      </c>
      <c r="S13" s="12" t="str">
        <f>VLOOKUP(Tabla1[[#This Row],[AREA]],Hoja1!A:B,2,FALSE)</f>
        <v>01. Alcaldía</v>
      </c>
      <c r="T13" s="12" t="str">
        <f>MID(Tabla1[[#This Row],[Aplicación]],9,4)</f>
        <v>9206</v>
      </c>
      <c r="U13" s="12" t="str">
        <f>VLOOKUP(Tabla1[[#This Row],[PROGRAMA]],Hoja1!A:B,2,FALSE)</f>
        <v>9206. Archivo municipal</v>
      </c>
      <c r="V13" s="12" t="str">
        <f>MID(Tabla1[[#This Row],[Aplicación]],14,2)</f>
        <v>22</v>
      </c>
      <c r="W13" s="12" t="str">
        <f>MID(Tabla1[[#This Row],[Aplicación]],14,6)</f>
        <v>22001</v>
      </c>
    </row>
    <row r="14" spans="1:23" s="12" customFormat="1" hidden="1" x14ac:dyDescent="0.25">
      <c r="A14" s="5">
        <v>220190000620</v>
      </c>
      <c r="B14" s="12" t="s">
        <v>518</v>
      </c>
      <c r="C14" s="6">
        <v>43497</v>
      </c>
      <c r="D14" s="12">
        <v>22019000642</v>
      </c>
      <c r="E14" s="12" t="s">
        <v>548</v>
      </c>
      <c r="F14" s="7">
        <v>190</v>
      </c>
      <c r="G14" s="12" t="s">
        <v>2063</v>
      </c>
      <c r="H14" s="12" t="s">
        <v>550</v>
      </c>
      <c r="I14" s="12" t="s">
        <v>2055</v>
      </c>
      <c r="J14" s="12" t="s">
        <v>1837</v>
      </c>
      <c r="K14" s="12" t="s">
        <v>35</v>
      </c>
      <c r="L14" s="12" t="s">
        <v>10</v>
      </c>
      <c r="M14" s="12" t="s">
        <v>11</v>
      </c>
      <c r="N14" s="12" t="s">
        <v>2556</v>
      </c>
      <c r="O14" s="12" t="s">
        <v>2553</v>
      </c>
      <c r="P14" s="12" t="str">
        <f>MID(Tabla1[[#This Row],[Aplicación]],14,1)</f>
        <v>2</v>
      </c>
      <c r="Q14" s="12" t="s">
        <v>2530</v>
      </c>
      <c r="R14" s="12" t="str">
        <f>MID(Tabla1[[#This Row],[Aplicación]],6,2)</f>
        <v>01</v>
      </c>
      <c r="S14" s="12" t="str">
        <f>VLOOKUP(Tabla1[[#This Row],[AREA]],Hoja1!A:B,2,FALSE)</f>
        <v>01. Alcaldía</v>
      </c>
      <c r="T14" s="12" t="str">
        <f>MID(Tabla1[[#This Row],[Aplicación]],9,4)</f>
        <v>9206</v>
      </c>
      <c r="U14" s="12" t="str">
        <f>VLOOKUP(Tabla1[[#This Row],[PROGRAMA]],Hoja1!A:B,2,FALSE)</f>
        <v>9206. Archivo municipal</v>
      </c>
      <c r="V14" s="12" t="str">
        <f>MID(Tabla1[[#This Row],[Aplicación]],14,2)</f>
        <v>22</v>
      </c>
      <c r="W14" s="12" t="str">
        <f>MID(Tabla1[[#This Row],[Aplicación]],14,6)</f>
        <v>22001</v>
      </c>
    </row>
    <row r="15" spans="1:23" s="12" customFormat="1" hidden="1" x14ac:dyDescent="0.25">
      <c r="A15" s="5">
        <v>220190000621</v>
      </c>
      <c r="B15" s="12" t="s">
        <v>518</v>
      </c>
      <c r="C15" s="6">
        <v>43497</v>
      </c>
      <c r="D15" s="12">
        <v>22019000644</v>
      </c>
      <c r="E15" s="12" t="s">
        <v>548</v>
      </c>
      <c r="F15" s="7">
        <v>120</v>
      </c>
      <c r="G15" s="12" t="s">
        <v>2063</v>
      </c>
      <c r="H15" s="12" t="s">
        <v>551</v>
      </c>
      <c r="I15" s="12" t="s">
        <v>2055</v>
      </c>
      <c r="J15" s="12" t="s">
        <v>1837</v>
      </c>
      <c r="K15" s="12" t="s">
        <v>35</v>
      </c>
      <c r="L15" s="12" t="s">
        <v>10</v>
      </c>
      <c r="M15" s="12" t="s">
        <v>11</v>
      </c>
      <c r="N15" s="12" t="s">
        <v>2556</v>
      </c>
      <c r="O15" s="12" t="s">
        <v>2553</v>
      </c>
      <c r="P15" s="12" t="str">
        <f>MID(Tabla1[[#This Row],[Aplicación]],14,1)</f>
        <v>2</v>
      </c>
      <c r="Q15" s="12" t="s">
        <v>2530</v>
      </c>
      <c r="R15" s="12" t="str">
        <f>MID(Tabla1[[#This Row],[Aplicación]],6,2)</f>
        <v>01</v>
      </c>
      <c r="S15" s="12" t="str">
        <f>VLOOKUP(Tabla1[[#This Row],[AREA]],Hoja1!A:B,2,FALSE)</f>
        <v>01. Alcaldía</v>
      </c>
      <c r="T15" s="12" t="str">
        <f>MID(Tabla1[[#This Row],[Aplicación]],9,4)</f>
        <v>9206</v>
      </c>
      <c r="U15" s="12" t="str">
        <f>VLOOKUP(Tabla1[[#This Row],[PROGRAMA]],Hoja1!A:B,2,FALSE)</f>
        <v>9206. Archivo municipal</v>
      </c>
      <c r="V15" s="12" t="str">
        <f>MID(Tabla1[[#This Row],[Aplicación]],14,2)</f>
        <v>22</v>
      </c>
      <c r="W15" s="12" t="str">
        <f>MID(Tabla1[[#This Row],[Aplicación]],14,6)</f>
        <v>22001</v>
      </c>
    </row>
    <row r="16" spans="1:23" s="3" customFormat="1" hidden="1" x14ac:dyDescent="0.25">
      <c r="A16" s="5">
        <v>220190000622</v>
      </c>
      <c r="B16" s="12" t="s">
        <v>518</v>
      </c>
      <c r="C16" s="6">
        <v>43497</v>
      </c>
      <c r="D16" s="12">
        <v>22019000645</v>
      </c>
      <c r="E16" s="12" t="s">
        <v>548</v>
      </c>
      <c r="F16" s="7">
        <v>60</v>
      </c>
      <c r="G16" s="12" t="s">
        <v>2063</v>
      </c>
      <c r="H16" s="12" t="s">
        <v>552</v>
      </c>
      <c r="I16" s="12" t="s">
        <v>2055</v>
      </c>
      <c r="J16" s="12" t="s">
        <v>1837</v>
      </c>
      <c r="K16" s="12" t="s">
        <v>35</v>
      </c>
      <c r="L16" s="12" t="s">
        <v>10</v>
      </c>
      <c r="M16" s="12" t="s">
        <v>11</v>
      </c>
      <c r="N16" s="12" t="s">
        <v>2556</v>
      </c>
      <c r="O16" s="12" t="s">
        <v>2553</v>
      </c>
      <c r="P16" s="12" t="str">
        <f>MID(Tabla1[[#This Row],[Aplicación]],14,1)</f>
        <v>2</v>
      </c>
      <c r="Q16" s="12" t="s">
        <v>2530</v>
      </c>
      <c r="R16" s="12" t="str">
        <f>MID(Tabla1[[#This Row],[Aplicación]],6,2)</f>
        <v>01</v>
      </c>
      <c r="S16" s="12" t="str">
        <f>VLOOKUP(Tabla1[[#This Row],[AREA]],Hoja1!A:B,2,FALSE)</f>
        <v>01. Alcaldía</v>
      </c>
      <c r="T16" s="12" t="str">
        <f>MID(Tabla1[[#This Row],[Aplicación]],9,4)</f>
        <v>9206</v>
      </c>
      <c r="U16" s="12" t="str">
        <f>VLOOKUP(Tabla1[[#This Row],[PROGRAMA]],Hoja1!A:B,2,FALSE)</f>
        <v>9206. Archivo municipal</v>
      </c>
      <c r="V16" s="12" t="str">
        <f>MID(Tabla1[[#This Row],[Aplicación]],14,2)</f>
        <v>22</v>
      </c>
      <c r="W16" s="12" t="str">
        <f>MID(Tabla1[[#This Row],[Aplicación]],14,6)</f>
        <v>22001</v>
      </c>
    </row>
    <row r="17" spans="1:23" s="3" customFormat="1" hidden="1" x14ac:dyDescent="0.25">
      <c r="A17" s="5">
        <v>220190000623</v>
      </c>
      <c r="B17" s="12" t="s">
        <v>518</v>
      </c>
      <c r="C17" s="6">
        <v>43497</v>
      </c>
      <c r="D17" s="12">
        <v>22019000646</v>
      </c>
      <c r="E17" s="12" t="s">
        <v>548</v>
      </c>
      <c r="F17" s="7">
        <v>60</v>
      </c>
      <c r="G17" s="12" t="s">
        <v>2063</v>
      </c>
      <c r="H17" s="12" t="s">
        <v>552</v>
      </c>
      <c r="I17" s="12" t="s">
        <v>2055</v>
      </c>
      <c r="J17" s="12" t="s">
        <v>1837</v>
      </c>
      <c r="K17" s="12" t="s">
        <v>35</v>
      </c>
      <c r="L17" s="12" t="s">
        <v>10</v>
      </c>
      <c r="M17" s="12" t="s">
        <v>11</v>
      </c>
      <c r="N17" s="12" t="s">
        <v>2556</v>
      </c>
      <c r="O17" s="12" t="s">
        <v>2553</v>
      </c>
      <c r="P17" s="12" t="str">
        <f>MID(Tabla1[[#This Row],[Aplicación]],14,1)</f>
        <v>2</v>
      </c>
      <c r="Q17" s="12" t="s">
        <v>2530</v>
      </c>
      <c r="R17" s="12" t="str">
        <f>MID(Tabla1[[#This Row],[Aplicación]],6,2)</f>
        <v>01</v>
      </c>
      <c r="S17" s="12" t="str">
        <f>VLOOKUP(Tabla1[[#This Row],[AREA]],Hoja1!A:B,2,FALSE)</f>
        <v>01. Alcaldía</v>
      </c>
      <c r="T17" s="12" t="str">
        <f>MID(Tabla1[[#This Row],[Aplicación]],9,4)</f>
        <v>9206</v>
      </c>
      <c r="U17" s="12" t="str">
        <f>VLOOKUP(Tabla1[[#This Row],[PROGRAMA]],Hoja1!A:B,2,FALSE)</f>
        <v>9206. Archivo municipal</v>
      </c>
      <c r="V17" s="12" t="str">
        <f>MID(Tabla1[[#This Row],[Aplicación]],14,2)</f>
        <v>22</v>
      </c>
      <c r="W17" s="12" t="str">
        <f>MID(Tabla1[[#This Row],[Aplicación]],14,6)</f>
        <v>22001</v>
      </c>
    </row>
    <row r="18" spans="1:23" s="3" customFormat="1" hidden="1" x14ac:dyDescent="0.25">
      <c r="A18" s="5">
        <v>220190000624</v>
      </c>
      <c r="B18" s="12" t="s">
        <v>518</v>
      </c>
      <c r="C18" s="6">
        <v>43497</v>
      </c>
      <c r="D18" s="12">
        <v>22019000647</v>
      </c>
      <c r="E18" s="12" t="s">
        <v>548</v>
      </c>
      <c r="F18" s="7">
        <v>60</v>
      </c>
      <c r="G18" s="12" t="s">
        <v>2063</v>
      </c>
      <c r="H18" s="12" t="s">
        <v>553</v>
      </c>
      <c r="I18" s="12" t="s">
        <v>2055</v>
      </c>
      <c r="J18" s="12" t="s">
        <v>1837</v>
      </c>
      <c r="K18" s="12" t="s">
        <v>35</v>
      </c>
      <c r="L18" s="12" t="s">
        <v>10</v>
      </c>
      <c r="M18" s="12" t="s">
        <v>11</v>
      </c>
      <c r="N18" s="12" t="s">
        <v>2556</v>
      </c>
      <c r="O18" s="12" t="s">
        <v>2553</v>
      </c>
      <c r="P18" s="12" t="str">
        <f>MID(Tabla1[[#This Row],[Aplicación]],14,1)</f>
        <v>2</v>
      </c>
      <c r="Q18" s="12" t="s">
        <v>2530</v>
      </c>
      <c r="R18" s="12" t="str">
        <f>MID(Tabla1[[#This Row],[Aplicación]],6,2)</f>
        <v>01</v>
      </c>
      <c r="S18" s="12" t="str">
        <f>VLOOKUP(Tabla1[[#This Row],[AREA]],Hoja1!A:B,2,FALSE)</f>
        <v>01. Alcaldía</v>
      </c>
      <c r="T18" s="12" t="str">
        <f>MID(Tabla1[[#This Row],[Aplicación]],9,4)</f>
        <v>9206</v>
      </c>
      <c r="U18" s="12" t="str">
        <f>VLOOKUP(Tabla1[[#This Row],[PROGRAMA]],Hoja1!A:B,2,FALSE)</f>
        <v>9206. Archivo municipal</v>
      </c>
      <c r="V18" s="12" t="str">
        <f>MID(Tabla1[[#This Row],[Aplicación]],14,2)</f>
        <v>22</v>
      </c>
      <c r="W18" s="12" t="str">
        <f>MID(Tabla1[[#This Row],[Aplicación]],14,6)</f>
        <v>22001</v>
      </c>
    </row>
    <row r="19" spans="1:23" s="3" customFormat="1" hidden="1" x14ac:dyDescent="0.25">
      <c r="A19" s="5">
        <v>220190000625</v>
      </c>
      <c r="B19" s="12" t="s">
        <v>518</v>
      </c>
      <c r="C19" s="6">
        <v>43497</v>
      </c>
      <c r="D19" s="12">
        <v>22019000648</v>
      </c>
      <c r="E19" s="12" t="s">
        <v>548</v>
      </c>
      <c r="F19" s="7">
        <v>60</v>
      </c>
      <c r="G19" s="12" t="s">
        <v>2063</v>
      </c>
      <c r="H19" s="12" t="s">
        <v>552</v>
      </c>
      <c r="I19" s="12" t="s">
        <v>2055</v>
      </c>
      <c r="J19" s="12" t="s">
        <v>1837</v>
      </c>
      <c r="K19" s="12" t="s">
        <v>35</v>
      </c>
      <c r="L19" s="12" t="s">
        <v>10</v>
      </c>
      <c r="M19" s="12" t="s">
        <v>11</v>
      </c>
      <c r="N19" s="12" t="s">
        <v>2556</v>
      </c>
      <c r="O19" s="12" t="s">
        <v>2553</v>
      </c>
      <c r="P19" s="12" t="str">
        <f>MID(Tabla1[[#This Row],[Aplicación]],14,1)</f>
        <v>2</v>
      </c>
      <c r="Q19" s="12" t="s">
        <v>2530</v>
      </c>
      <c r="R19" s="12" t="str">
        <f>MID(Tabla1[[#This Row],[Aplicación]],6,2)</f>
        <v>01</v>
      </c>
      <c r="S19" s="12" t="str">
        <f>VLOOKUP(Tabla1[[#This Row],[AREA]],Hoja1!A:B,2,FALSE)</f>
        <v>01. Alcaldía</v>
      </c>
      <c r="T19" s="12" t="str">
        <f>MID(Tabla1[[#This Row],[Aplicación]],9,4)</f>
        <v>9206</v>
      </c>
      <c r="U19" s="12" t="str">
        <f>VLOOKUP(Tabla1[[#This Row],[PROGRAMA]],Hoja1!A:B,2,FALSE)</f>
        <v>9206. Archivo municipal</v>
      </c>
      <c r="V19" s="12" t="str">
        <f>MID(Tabla1[[#This Row],[Aplicación]],14,2)</f>
        <v>22</v>
      </c>
      <c r="W19" s="12" t="str">
        <f>MID(Tabla1[[#This Row],[Aplicación]],14,6)</f>
        <v>22001</v>
      </c>
    </row>
    <row r="20" spans="1:23" s="3" customFormat="1" hidden="1" x14ac:dyDescent="0.25">
      <c r="A20" s="5">
        <v>220190000237</v>
      </c>
      <c r="B20" s="12" t="s">
        <v>518</v>
      </c>
      <c r="C20" s="6">
        <v>43488</v>
      </c>
      <c r="D20" s="12">
        <v>22019000665</v>
      </c>
      <c r="E20" s="12" t="s">
        <v>527</v>
      </c>
      <c r="F20" s="7">
        <v>9.26</v>
      </c>
      <c r="G20" s="12" t="s">
        <v>2060</v>
      </c>
      <c r="H20" s="12" t="s">
        <v>531</v>
      </c>
      <c r="I20" s="12" t="s">
        <v>2055</v>
      </c>
      <c r="J20" s="12" t="s">
        <v>1838</v>
      </c>
      <c r="K20" s="12" t="s">
        <v>35</v>
      </c>
      <c r="L20" s="12" t="s">
        <v>10</v>
      </c>
      <c r="M20" s="12" t="s">
        <v>11</v>
      </c>
      <c r="N20" s="12" t="s">
        <v>2556</v>
      </c>
      <c r="O20" s="12" t="s">
        <v>2553</v>
      </c>
      <c r="P20" s="12" t="str">
        <f>MID(Tabla1[[#This Row],[Aplicación]],14,1)</f>
        <v>2</v>
      </c>
      <c r="Q20" s="12" t="s">
        <v>2530</v>
      </c>
      <c r="R20" s="12" t="str">
        <f>MID(Tabla1[[#This Row],[Aplicación]],6,2)</f>
        <v>06</v>
      </c>
      <c r="S20" s="12" t="str">
        <f>VLOOKUP(Tabla1[[#This Row],[AREA]],Hoja1!A:B,2,FALSE)</f>
        <v>06. Educación, infancia e igualdad</v>
      </c>
      <c r="T20" s="12" t="str">
        <f>MID(Tabla1[[#This Row],[Aplicación]],9,4)</f>
        <v>3232</v>
      </c>
      <c r="U20" s="12" t="str">
        <f>VLOOKUP(Tabla1[[#This Row],[PROGRAMA]],Hoja1!A:B,2,FALSE)</f>
        <v>3232. Conservación y mantenimiento centros educación infantil y primaria</v>
      </c>
      <c r="V20" s="12" t="str">
        <f>MID(Tabla1[[#This Row],[Aplicación]],14,2)</f>
        <v>21</v>
      </c>
      <c r="W20" s="12" t="str">
        <f>MID(Tabla1[[#This Row],[Aplicación]],14,6)</f>
        <v>212</v>
      </c>
    </row>
    <row r="21" spans="1:23" s="12" customFormat="1" hidden="1" x14ac:dyDescent="0.25">
      <c r="A21" s="5">
        <v>220190000651</v>
      </c>
      <c r="B21" s="12" t="s">
        <v>518</v>
      </c>
      <c r="C21" s="6">
        <v>43497</v>
      </c>
      <c r="D21" s="12">
        <v>22019000677</v>
      </c>
      <c r="E21" s="12" t="s">
        <v>556</v>
      </c>
      <c r="F21" s="7">
        <v>120</v>
      </c>
      <c r="G21" s="12" t="s">
        <v>2065</v>
      </c>
      <c r="H21" s="12" t="s">
        <v>557</v>
      </c>
      <c r="I21" s="12" t="s">
        <v>2055</v>
      </c>
      <c r="J21" s="12" t="s">
        <v>1838</v>
      </c>
      <c r="K21" s="12" t="s">
        <v>14</v>
      </c>
      <c r="L21" s="12" t="s">
        <v>10</v>
      </c>
      <c r="M21" s="12" t="s">
        <v>11</v>
      </c>
      <c r="N21" s="12" t="s">
        <v>2556</v>
      </c>
      <c r="O21" s="12" t="s">
        <v>2553</v>
      </c>
      <c r="P21" s="12" t="str">
        <f>MID(Tabla1[[#This Row],[Aplicación]],14,1)</f>
        <v>2</v>
      </c>
      <c r="Q21" s="12" t="s">
        <v>2530</v>
      </c>
      <c r="R21" s="12" t="str">
        <f>MID(Tabla1[[#This Row],[Aplicación]],6,2)</f>
        <v>01</v>
      </c>
      <c r="S21" s="12" t="str">
        <f>VLOOKUP(Tabla1[[#This Row],[AREA]],Hoja1!A:B,2,FALSE)</f>
        <v>01. Alcaldía</v>
      </c>
      <c r="T21" s="12" t="str">
        <f>MID(Tabla1[[#This Row],[Aplicación]],9,4)</f>
        <v>9121</v>
      </c>
      <c r="U21" s="12" t="str">
        <f>VLOOKUP(Tabla1[[#This Row],[PROGRAMA]],Hoja1!A:B,2,FALSE)</f>
        <v>9121. Organos de Gobierno</v>
      </c>
      <c r="V21" s="12" t="str">
        <f>MID(Tabla1[[#This Row],[Aplicación]],14,2)</f>
        <v>22</v>
      </c>
      <c r="W21" s="12" t="str">
        <f>MID(Tabla1[[#This Row],[Aplicación]],14,6)</f>
        <v>22601</v>
      </c>
    </row>
    <row r="22" spans="1:23" s="12" customFormat="1" hidden="1" x14ac:dyDescent="0.25">
      <c r="A22" s="5">
        <v>220190000652</v>
      </c>
      <c r="B22" s="12" t="s">
        <v>518</v>
      </c>
      <c r="C22" s="6">
        <v>43497</v>
      </c>
      <c r="D22" s="12">
        <v>22019000678</v>
      </c>
      <c r="E22" s="12" t="s">
        <v>556</v>
      </c>
      <c r="F22" s="7">
        <v>989</v>
      </c>
      <c r="G22" s="12" t="s">
        <v>2066</v>
      </c>
      <c r="H22" s="12" t="s">
        <v>558</v>
      </c>
      <c r="I22" s="12" t="s">
        <v>2055</v>
      </c>
      <c r="J22" s="12" t="s">
        <v>1838</v>
      </c>
      <c r="K22" s="12" t="s">
        <v>35</v>
      </c>
      <c r="L22" s="12" t="s">
        <v>10</v>
      </c>
      <c r="M22" s="12" t="s">
        <v>11</v>
      </c>
      <c r="N22" s="12" t="s">
        <v>2556</v>
      </c>
      <c r="O22" s="12" t="s">
        <v>2553</v>
      </c>
      <c r="P22" s="12" t="str">
        <f>MID(Tabla1[[#This Row],[Aplicación]],14,1)</f>
        <v>2</v>
      </c>
      <c r="Q22" s="12" t="s">
        <v>2530</v>
      </c>
      <c r="R22" s="12" t="str">
        <f>MID(Tabla1[[#This Row],[Aplicación]],6,2)</f>
        <v>01</v>
      </c>
      <c r="S22" s="12" t="str">
        <f>VLOOKUP(Tabla1[[#This Row],[AREA]],Hoja1!A:B,2,FALSE)</f>
        <v>01. Alcaldía</v>
      </c>
      <c r="T22" s="12" t="str">
        <f>MID(Tabla1[[#This Row],[Aplicación]],9,4)</f>
        <v>9121</v>
      </c>
      <c r="U22" s="12" t="str">
        <f>VLOOKUP(Tabla1[[#This Row],[PROGRAMA]],Hoja1!A:B,2,FALSE)</f>
        <v>9121. Organos de Gobierno</v>
      </c>
      <c r="V22" s="12" t="str">
        <f>MID(Tabla1[[#This Row],[Aplicación]],14,2)</f>
        <v>22</v>
      </c>
      <c r="W22" s="12" t="str">
        <f>MID(Tabla1[[#This Row],[Aplicación]],14,6)</f>
        <v>22601</v>
      </c>
    </row>
    <row r="23" spans="1:23" s="12" customFormat="1" hidden="1" x14ac:dyDescent="0.25">
      <c r="A23" s="5">
        <v>220190002767</v>
      </c>
      <c r="B23" s="12" t="s">
        <v>518</v>
      </c>
      <c r="C23" s="6">
        <v>43518</v>
      </c>
      <c r="D23" s="12">
        <v>22019001718</v>
      </c>
      <c r="E23" s="12" t="s">
        <v>1027</v>
      </c>
      <c r="F23" s="7">
        <v>1993.66</v>
      </c>
      <c r="G23" s="12" t="s">
        <v>2165</v>
      </c>
      <c r="H23" s="12" t="s">
        <v>1028</v>
      </c>
      <c r="I23" s="12" t="s">
        <v>2055</v>
      </c>
      <c r="J23" s="12" t="s">
        <v>1838</v>
      </c>
      <c r="K23" s="12" t="s">
        <v>14</v>
      </c>
      <c r="L23" s="12" t="s">
        <v>10</v>
      </c>
      <c r="M23" s="12" t="s">
        <v>11</v>
      </c>
      <c r="N23" s="12" t="s">
        <v>2556</v>
      </c>
      <c r="O23" s="12" t="s">
        <v>2553</v>
      </c>
      <c r="P23" s="12" t="str">
        <f>MID(Tabla1[[#This Row],[Aplicación]],14,1)</f>
        <v>2</v>
      </c>
      <c r="Q23" s="12" t="s">
        <v>2530</v>
      </c>
      <c r="R23" s="12" t="str">
        <f>MID(Tabla1[[#This Row],[Aplicación]],6,2)</f>
        <v>01</v>
      </c>
      <c r="S23" s="12" t="str">
        <f>VLOOKUP(Tabla1[[#This Row],[AREA]],Hoja1!A:B,2,FALSE)</f>
        <v>01. Alcaldía</v>
      </c>
      <c r="T23" s="12" t="str">
        <f>MID(Tabla1[[#This Row],[Aplicación]],9,4)</f>
        <v>9203</v>
      </c>
      <c r="U23" s="12" t="str">
        <f>VLOOKUP(Tabla1[[#This Row],[PROGRAMA]],Hoja1!A:B,2,FALSE)</f>
        <v>9203. Unidad de régimen interior</v>
      </c>
      <c r="V23" s="12" t="str">
        <f>MID(Tabla1[[#This Row],[Aplicación]],14,2)</f>
        <v>21</v>
      </c>
      <c r="W23" s="12" t="str">
        <f>MID(Tabla1[[#This Row],[Aplicación]],14,6)</f>
        <v>213</v>
      </c>
    </row>
    <row r="24" spans="1:23" s="3" customFormat="1" hidden="1" x14ac:dyDescent="0.25">
      <c r="A24" s="1">
        <v>220190007207</v>
      </c>
      <c r="B24" s="3" t="s">
        <v>518</v>
      </c>
      <c r="C24" s="2">
        <v>43549</v>
      </c>
      <c r="D24" s="3">
        <v>22019001576</v>
      </c>
      <c r="E24" s="3" t="s">
        <v>527</v>
      </c>
      <c r="F24" s="4">
        <v>6674.99</v>
      </c>
      <c r="G24" s="3" t="s">
        <v>2067</v>
      </c>
      <c r="H24" s="3" t="s">
        <v>1538</v>
      </c>
      <c r="I24" s="3" t="s">
        <v>2070</v>
      </c>
      <c r="J24" s="3" t="s">
        <v>1838</v>
      </c>
      <c r="K24" s="3" t="s">
        <v>35</v>
      </c>
      <c r="L24" s="3" t="s">
        <v>15</v>
      </c>
      <c r="M24" s="3" t="s">
        <v>16</v>
      </c>
      <c r="N24" s="3" t="s">
        <v>2555</v>
      </c>
      <c r="O24" s="3" t="s">
        <v>2553</v>
      </c>
      <c r="P24" s="3" t="str">
        <f>MID(Tabla1[[#This Row],[Aplicación]],14,1)</f>
        <v>2</v>
      </c>
      <c r="Q24" s="3" t="s">
        <v>2530</v>
      </c>
      <c r="R24" s="3" t="str">
        <f>MID(Tabla1[[#This Row],[Aplicación]],6,2)</f>
        <v>06</v>
      </c>
      <c r="S24" s="3" t="str">
        <f>VLOOKUP(Tabla1[[#This Row],[AREA]],Hoja1!A:B,2,FALSE)</f>
        <v>06. Educación, infancia e igualdad</v>
      </c>
      <c r="T24" s="3" t="str">
        <f>MID(Tabla1[[#This Row],[Aplicación]],9,4)</f>
        <v>3232</v>
      </c>
      <c r="U24" s="3" t="str">
        <f>VLOOKUP(Tabla1[[#This Row],[PROGRAMA]],Hoja1!A:B,2,FALSE)</f>
        <v>3232. Conservación y mantenimiento centros educación infantil y primaria</v>
      </c>
      <c r="V24" s="3" t="str">
        <f>MID(Tabla1[[#This Row],[Aplicación]],14,2)</f>
        <v>21</v>
      </c>
      <c r="W24" s="3" t="str">
        <f>MID(Tabla1[[#This Row],[Aplicación]],14,6)</f>
        <v>212</v>
      </c>
    </row>
    <row r="25" spans="1:23" s="12" customFormat="1" hidden="1" x14ac:dyDescent="0.25">
      <c r="A25" s="5">
        <v>220190002624</v>
      </c>
      <c r="B25" s="12" t="s">
        <v>518</v>
      </c>
      <c r="C25" s="6">
        <v>43518</v>
      </c>
      <c r="D25" s="12">
        <v>22019000714</v>
      </c>
      <c r="E25" s="12" t="s">
        <v>81</v>
      </c>
      <c r="F25" s="7">
        <v>6655</v>
      </c>
      <c r="G25" s="12" t="s">
        <v>2149</v>
      </c>
      <c r="H25" s="12" t="s">
        <v>987</v>
      </c>
      <c r="I25" s="12" t="s">
        <v>2055</v>
      </c>
      <c r="J25" s="12" t="s">
        <v>1837</v>
      </c>
      <c r="K25" s="12" t="s">
        <v>14</v>
      </c>
      <c r="L25" s="12" t="s">
        <v>10</v>
      </c>
      <c r="M25" s="12" t="s">
        <v>11</v>
      </c>
      <c r="N25" s="12" t="s">
        <v>2556</v>
      </c>
      <c r="O25" s="12" t="s">
        <v>2553</v>
      </c>
      <c r="P25" s="12" t="str">
        <f>MID(Tabla1[[#This Row],[Aplicación]],14,1)</f>
        <v>2</v>
      </c>
      <c r="Q25" s="12" t="s">
        <v>2530</v>
      </c>
      <c r="R25" s="12" t="str">
        <f>MID(Tabla1[[#This Row],[Aplicación]],6,2)</f>
        <v>09</v>
      </c>
      <c r="S25" s="12" t="str">
        <f>VLOOKUP(Tabla1[[#This Row],[AREA]],Hoja1!A:B,2,FALSE)</f>
        <v>09. Cultura y turismo</v>
      </c>
      <c r="T25" s="12" t="str">
        <f>MID(Tabla1[[#This Row],[Aplicación]],9,4)</f>
        <v>3341</v>
      </c>
      <c r="U25" s="12" t="str">
        <f>VLOOKUP(Tabla1[[#This Row],[PROGRAMA]],Hoja1!A:B,2,FALSE)</f>
        <v>3341. Coordinación de políticas culturales</v>
      </c>
      <c r="V25" s="12" t="str">
        <f>MID(Tabla1[[#This Row],[Aplicación]],14,2)</f>
        <v>22</v>
      </c>
      <c r="W25" s="12" t="str">
        <f>MID(Tabla1[[#This Row],[Aplicación]],14,6)</f>
        <v>22799</v>
      </c>
    </row>
    <row r="26" spans="1:23" s="12" customFormat="1" hidden="1" x14ac:dyDescent="0.25">
      <c r="A26" s="5">
        <v>220190005343</v>
      </c>
      <c r="B26" s="12" t="s">
        <v>518</v>
      </c>
      <c r="C26" s="6">
        <v>43537</v>
      </c>
      <c r="D26" s="12">
        <v>22019002003</v>
      </c>
      <c r="E26" s="12" t="s">
        <v>1311</v>
      </c>
      <c r="F26" s="7">
        <v>1815</v>
      </c>
      <c r="G26" s="12" t="s">
        <v>2084</v>
      </c>
      <c r="H26" s="12" t="s">
        <v>1314</v>
      </c>
      <c r="I26" s="12" t="s">
        <v>2055</v>
      </c>
      <c r="J26" s="12" t="s">
        <v>1838</v>
      </c>
      <c r="K26" s="12" t="s">
        <v>14</v>
      </c>
      <c r="L26" s="12" t="s">
        <v>10</v>
      </c>
      <c r="M26" s="12" t="s">
        <v>11</v>
      </c>
      <c r="N26" s="12" t="s">
        <v>2556</v>
      </c>
      <c r="O26" s="12" t="s">
        <v>2553</v>
      </c>
      <c r="P26" s="12" t="str">
        <f>MID(Tabla1[[#This Row],[Aplicación]],14,1)</f>
        <v>2</v>
      </c>
      <c r="Q26" s="12" t="s">
        <v>2530</v>
      </c>
      <c r="R26" s="12" t="str">
        <f>MID(Tabla1[[#This Row],[Aplicación]],6,2)</f>
        <v>07</v>
      </c>
      <c r="S26" s="12" t="str">
        <f>VLOOKUP(Tabla1[[#This Row],[AREA]],Hoja1!A:B,2,FALSE)</f>
        <v>07. Medio Ambiente sostenibilidad</v>
      </c>
      <c r="T26" s="12" t="str">
        <f>MID(Tabla1[[#This Row],[Aplicación]],9,4)</f>
        <v>1721</v>
      </c>
      <c r="U26" s="12" t="str">
        <f>VLOOKUP(Tabla1[[#This Row],[PROGRAMA]],Hoja1!A:B,2,FALSE)</f>
        <v>1721. Protección del medio ambiente</v>
      </c>
      <c r="V26" s="12" t="str">
        <f>MID(Tabla1[[#This Row],[Aplicación]],14,2)</f>
        <v>21</v>
      </c>
      <c r="W26" s="12" t="str">
        <f>MID(Tabla1[[#This Row],[Aplicación]],14,6)</f>
        <v>214</v>
      </c>
    </row>
    <row r="27" spans="1:23" s="12" customFormat="1" hidden="1" x14ac:dyDescent="0.25">
      <c r="A27" s="5">
        <v>220190001153</v>
      </c>
      <c r="B27" s="12" t="s">
        <v>518</v>
      </c>
      <c r="C27" s="6">
        <v>43504</v>
      </c>
      <c r="D27" s="12">
        <v>22019001205</v>
      </c>
      <c r="E27" s="12" t="s">
        <v>607</v>
      </c>
      <c r="F27" s="7">
        <v>498</v>
      </c>
      <c r="G27" s="12" t="s">
        <v>1832</v>
      </c>
      <c r="H27" s="12" t="s">
        <v>608</v>
      </c>
      <c r="I27" s="12" t="s">
        <v>2055</v>
      </c>
      <c r="J27" s="12" t="s">
        <v>1838</v>
      </c>
      <c r="K27" s="12" t="s">
        <v>35</v>
      </c>
      <c r="L27" s="12" t="s">
        <v>10</v>
      </c>
      <c r="M27" s="12" t="s">
        <v>11</v>
      </c>
      <c r="N27" s="12" t="s">
        <v>2556</v>
      </c>
      <c r="O27" s="12" t="s">
        <v>2553</v>
      </c>
      <c r="P27" s="12" t="str">
        <f>MID(Tabla1[[#This Row],[Aplicación]],14,1)</f>
        <v>2</v>
      </c>
      <c r="Q27" s="12" t="s">
        <v>2530</v>
      </c>
      <c r="R27" s="12" t="str">
        <f>MID(Tabla1[[#This Row],[Aplicación]],6,2)</f>
        <v>03</v>
      </c>
      <c r="S27" s="12" t="str">
        <f>VLOOKUP(Tabla1[[#This Row],[AREA]],Hoja1!A:B,2,FALSE)</f>
        <v>03. Participación ciudadana, juventud y deportes</v>
      </c>
      <c r="T27" s="12" t="str">
        <f>MID(Tabla1[[#This Row],[Aplicación]],9,4)</f>
        <v>9241</v>
      </c>
      <c r="U27" s="12" t="str">
        <f>VLOOKUP(Tabla1[[#This Row],[PROGRAMA]],Hoja1!A:B,2,FALSE)</f>
        <v>9241. Participación ciudadana</v>
      </c>
      <c r="V27" s="12" t="str">
        <f>MID(Tabla1[[#This Row],[Aplicación]],14,2)</f>
        <v>22</v>
      </c>
      <c r="W27" s="12" t="str">
        <f>MID(Tabla1[[#This Row],[Aplicación]],14,6)</f>
        <v>22199</v>
      </c>
    </row>
    <row r="28" spans="1:23" s="12" customFormat="1" hidden="1" x14ac:dyDescent="0.25">
      <c r="A28" s="5">
        <v>220190001154</v>
      </c>
      <c r="B28" s="12" t="s">
        <v>518</v>
      </c>
      <c r="C28" s="6">
        <v>43504</v>
      </c>
      <c r="D28" s="12">
        <v>22019001207</v>
      </c>
      <c r="E28" s="12" t="s">
        <v>609</v>
      </c>
      <c r="F28" s="7">
        <v>211.06</v>
      </c>
      <c r="G28" s="12" t="s">
        <v>1768</v>
      </c>
      <c r="H28" s="12" t="s">
        <v>610</v>
      </c>
      <c r="I28" s="12" t="s">
        <v>2055</v>
      </c>
      <c r="J28" s="12" t="s">
        <v>1838</v>
      </c>
      <c r="K28" s="12" t="s">
        <v>35</v>
      </c>
      <c r="L28" s="12" t="s">
        <v>10</v>
      </c>
      <c r="M28" s="12" t="s">
        <v>11</v>
      </c>
      <c r="N28" s="12" t="s">
        <v>2556</v>
      </c>
      <c r="O28" s="12" t="s">
        <v>2553</v>
      </c>
      <c r="P28" s="12" t="str">
        <f>MID(Tabla1[[#This Row],[Aplicación]],14,1)</f>
        <v>2</v>
      </c>
      <c r="Q28" s="12" t="s">
        <v>2530</v>
      </c>
      <c r="R28" s="12" t="str">
        <f>MID(Tabla1[[#This Row],[Aplicación]],6,2)</f>
        <v>03</v>
      </c>
      <c r="S28" s="12" t="str">
        <f>VLOOKUP(Tabla1[[#This Row],[AREA]],Hoja1!A:B,2,FALSE)</f>
        <v>03. Participación ciudadana, juventud y deportes</v>
      </c>
      <c r="T28" s="12" t="str">
        <f>MID(Tabla1[[#This Row],[Aplicación]],9,4)</f>
        <v>9241</v>
      </c>
      <c r="U28" s="12" t="str">
        <f>VLOOKUP(Tabla1[[#This Row],[PROGRAMA]],Hoja1!A:B,2,FALSE)</f>
        <v>9241. Participación ciudadana</v>
      </c>
      <c r="V28" s="12" t="str">
        <f>MID(Tabla1[[#This Row],[Aplicación]],14,2)</f>
        <v>21</v>
      </c>
      <c r="W28" s="12" t="str">
        <f>MID(Tabla1[[#This Row],[Aplicación]],14,6)</f>
        <v>212</v>
      </c>
    </row>
    <row r="29" spans="1:23" s="12" customFormat="1" hidden="1" x14ac:dyDescent="0.25">
      <c r="A29" s="5">
        <v>220190001445</v>
      </c>
      <c r="B29" s="12" t="s">
        <v>518</v>
      </c>
      <c r="C29" s="6">
        <v>43508</v>
      </c>
      <c r="D29" s="12">
        <v>22019001472</v>
      </c>
      <c r="E29" s="12" t="s">
        <v>745</v>
      </c>
      <c r="F29" s="7">
        <v>43.17</v>
      </c>
      <c r="G29" s="12" t="s">
        <v>2060</v>
      </c>
      <c r="H29" s="12" t="s">
        <v>746</v>
      </c>
      <c r="I29" s="12" t="s">
        <v>2055</v>
      </c>
      <c r="J29" s="12" t="s">
        <v>1838</v>
      </c>
      <c r="K29" s="12" t="s">
        <v>35</v>
      </c>
      <c r="L29" s="12" t="s">
        <v>10</v>
      </c>
      <c r="M29" s="12" t="s">
        <v>11</v>
      </c>
      <c r="N29" s="12" t="s">
        <v>2556</v>
      </c>
      <c r="O29" s="12" t="s">
        <v>2553</v>
      </c>
      <c r="P29" s="12" t="str">
        <f>MID(Tabla1[[#This Row],[Aplicación]],14,1)</f>
        <v>2</v>
      </c>
      <c r="Q29" s="12" t="s">
        <v>2530</v>
      </c>
      <c r="R29" s="12" t="str">
        <f>MID(Tabla1[[#This Row],[Aplicación]],6,2)</f>
        <v>10</v>
      </c>
      <c r="S29" s="12" t="str">
        <f>VLOOKUP(Tabla1[[#This Row],[AREA]],Hoja1!A:B,2,FALSE)</f>
        <v>10. Servicios sociales</v>
      </c>
      <c r="T29" s="12" t="str">
        <f>MID(Tabla1[[#This Row],[Aplicación]],9,4)</f>
        <v>2311</v>
      </c>
      <c r="U29" s="12" t="str">
        <f>VLOOKUP(Tabla1[[#This Row],[PROGRAMA]],Hoja1!A:B,2,FALSE)</f>
        <v>2311. Intervención social</v>
      </c>
      <c r="V29" s="12" t="str">
        <f>MID(Tabla1[[#This Row],[Aplicación]],14,2)</f>
        <v>21</v>
      </c>
      <c r="W29" s="12" t="str">
        <f>MID(Tabla1[[#This Row],[Aplicación]],14,6)</f>
        <v>212</v>
      </c>
    </row>
    <row r="30" spans="1:23" s="12" customFormat="1" hidden="1" x14ac:dyDescent="0.25">
      <c r="A30" s="5">
        <v>220190002437</v>
      </c>
      <c r="B30" s="12" t="s">
        <v>518</v>
      </c>
      <c r="C30" s="6">
        <v>43515</v>
      </c>
      <c r="D30" s="12">
        <v>22019001494</v>
      </c>
      <c r="E30" s="12" t="s">
        <v>568</v>
      </c>
      <c r="F30" s="7">
        <v>84.2</v>
      </c>
      <c r="G30" s="12" t="s">
        <v>2127</v>
      </c>
      <c r="H30" s="12" t="s">
        <v>865</v>
      </c>
      <c r="I30" s="12" t="s">
        <v>2055</v>
      </c>
      <c r="J30" s="12" t="s">
        <v>1838</v>
      </c>
      <c r="K30" s="12" t="s">
        <v>14</v>
      </c>
      <c r="L30" s="12" t="s">
        <v>10</v>
      </c>
      <c r="M30" s="12" t="s">
        <v>11</v>
      </c>
      <c r="N30" s="12" t="s">
        <v>2556</v>
      </c>
      <c r="O30" s="12" t="s">
        <v>2553</v>
      </c>
      <c r="P30" s="12" t="str">
        <f>MID(Tabla1[[#This Row],[Aplicación]],14,1)</f>
        <v>2</v>
      </c>
      <c r="Q30" s="12" t="s">
        <v>2530</v>
      </c>
      <c r="R30" s="12" t="str">
        <f>MID(Tabla1[[#This Row],[Aplicación]],6,2)</f>
        <v>07</v>
      </c>
      <c r="S30" s="12" t="str">
        <f>VLOOKUP(Tabla1[[#This Row],[AREA]],Hoja1!A:B,2,FALSE)</f>
        <v>07. Medio Ambiente sostenibilidad</v>
      </c>
      <c r="T30" s="12" t="str">
        <f>MID(Tabla1[[#This Row],[Aplicación]],9,4)</f>
        <v>1711</v>
      </c>
      <c r="U30" s="12" t="str">
        <f>VLOOKUP(Tabla1[[#This Row],[PROGRAMA]],Hoja1!A:B,2,FALSE)</f>
        <v>1711. Parques y jardines</v>
      </c>
      <c r="V30" s="12" t="str">
        <f>MID(Tabla1[[#This Row],[Aplicación]],14,2)</f>
        <v>21</v>
      </c>
      <c r="W30" s="12" t="str">
        <f>MID(Tabla1[[#This Row],[Aplicación]],14,6)</f>
        <v>213</v>
      </c>
    </row>
    <row r="31" spans="1:23" s="12" customFormat="1" hidden="1" x14ac:dyDescent="0.25">
      <c r="A31" s="5">
        <v>220190005330</v>
      </c>
      <c r="B31" s="12" t="s">
        <v>518</v>
      </c>
      <c r="C31" s="6">
        <v>43537</v>
      </c>
      <c r="D31" s="12">
        <v>22019001509</v>
      </c>
      <c r="E31" s="12" t="s">
        <v>1983</v>
      </c>
      <c r="F31" s="7">
        <v>28.25</v>
      </c>
      <c r="G31" s="12" t="s">
        <v>2224</v>
      </c>
      <c r="H31" s="12" t="s">
        <v>2251</v>
      </c>
      <c r="I31" s="12" t="s">
        <v>2055</v>
      </c>
      <c r="J31" s="12" t="s">
        <v>1838</v>
      </c>
      <c r="K31" s="12" t="s">
        <v>35</v>
      </c>
      <c r="L31" s="12" t="s">
        <v>10</v>
      </c>
      <c r="M31" s="12" t="s">
        <v>11</v>
      </c>
      <c r="N31" s="12" t="s">
        <v>2556</v>
      </c>
      <c r="O31" s="12" t="s">
        <v>2553</v>
      </c>
      <c r="P31" s="12" t="str">
        <f>MID(Tabla1[[#This Row],[Aplicación]],14,1)</f>
        <v>2</v>
      </c>
      <c r="Q31" s="12" t="s">
        <v>2530</v>
      </c>
      <c r="R31" s="12" t="str">
        <f>MID(Tabla1[[#This Row],[Aplicación]],6,2)</f>
        <v>10</v>
      </c>
      <c r="S31" s="12" t="str">
        <f>VLOOKUP(Tabla1[[#This Row],[AREA]],Hoja1!A:B,2,FALSE)</f>
        <v>10. Servicios sociales</v>
      </c>
      <c r="T31" s="12" t="str">
        <f>MID(Tabla1[[#This Row],[Aplicación]],9,4)</f>
        <v>2412</v>
      </c>
      <c r="U31" s="12" t="str">
        <f>VLOOKUP(Tabla1[[#This Row],[PROGRAMA]],Hoja1!A:B,2,FALSE)</f>
        <v>2412. Formación para el empleo</v>
      </c>
      <c r="V31" s="12" t="str">
        <f>MID(Tabla1[[#This Row],[Aplicación]],14,2)</f>
        <v>21</v>
      </c>
      <c r="W31" s="12" t="str">
        <f>MID(Tabla1[[#This Row],[Aplicación]],14,6)</f>
        <v>213</v>
      </c>
    </row>
    <row r="32" spans="1:23" s="3" customFormat="1" hidden="1" x14ac:dyDescent="0.25">
      <c r="A32" s="5">
        <v>220190005330</v>
      </c>
      <c r="B32" s="12" t="s">
        <v>518</v>
      </c>
      <c r="C32" s="6">
        <v>43537</v>
      </c>
      <c r="D32" s="12">
        <v>22019001510</v>
      </c>
      <c r="E32" s="12" t="s">
        <v>1983</v>
      </c>
      <c r="F32" s="7">
        <v>28.25</v>
      </c>
      <c r="G32" s="12" t="s">
        <v>2224</v>
      </c>
      <c r="H32" s="12" t="s">
        <v>2251</v>
      </c>
      <c r="I32" s="12" t="s">
        <v>2055</v>
      </c>
      <c r="J32" s="12" t="s">
        <v>1838</v>
      </c>
      <c r="K32" s="12" t="s">
        <v>35</v>
      </c>
      <c r="L32" s="12" t="s">
        <v>10</v>
      </c>
      <c r="M32" s="12" t="s">
        <v>11</v>
      </c>
      <c r="N32" s="12" t="s">
        <v>2556</v>
      </c>
      <c r="O32" s="12" t="s">
        <v>2553</v>
      </c>
      <c r="P32" s="12" t="str">
        <f>MID(Tabla1[[#This Row],[Aplicación]],14,1)</f>
        <v>2</v>
      </c>
      <c r="Q32" s="12" t="s">
        <v>2530</v>
      </c>
      <c r="R32" s="12" t="str">
        <f>MID(Tabla1[[#This Row],[Aplicación]],6,2)</f>
        <v>10</v>
      </c>
      <c r="S32" s="12" t="str">
        <f>VLOOKUP(Tabla1[[#This Row],[AREA]],Hoja1!A:B,2,FALSE)</f>
        <v>10. Servicios sociales</v>
      </c>
      <c r="T32" s="12" t="str">
        <f>MID(Tabla1[[#This Row],[Aplicación]],9,4)</f>
        <v>2412</v>
      </c>
      <c r="U32" s="12" t="str">
        <f>VLOOKUP(Tabla1[[#This Row],[PROGRAMA]],Hoja1!A:B,2,FALSE)</f>
        <v>2412. Formación para el empleo</v>
      </c>
      <c r="V32" s="12" t="str">
        <f>MID(Tabla1[[#This Row],[Aplicación]],14,2)</f>
        <v>21</v>
      </c>
      <c r="W32" s="12" t="str">
        <f>MID(Tabla1[[#This Row],[Aplicación]],14,6)</f>
        <v>213</v>
      </c>
    </row>
    <row r="33" spans="1:23" s="12" customFormat="1" hidden="1" x14ac:dyDescent="0.25">
      <c r="A33" s="5">
        <v>220190005330</v>
      </c>
      <c r="B33" s="12" t="s">
        <v>518</v>
      </c>
      <c r="C33" s="6">
        <v>43537</v>
      </c>
      <c r="D33" s="12">
        <v>22019001511</v>
      </c>
      <c r="E33" s="12" t="s">
        <v>1983</v>
      </c>
      <c r="F33" s="7">
        <v>21.18</v>
      </c>
      <c r="G33" s="12" t="s">
        <v>2224</v>
      </c>
      <c r="H33" s="12" t="s">
        <v>2251</v>
      </c>
      <c r="I33" s="12" t="s">
        <v>2055</v>
      </c>
      <c r="J33" s="12" t="s">
        <v>1838</v>
      </c>
      <c r="K33" s="12" t="s">
        <v>35</v>
      </c>
      <c r="L33" s="12" t="s">
        <v>10</v>
      </c>
      <c r="M33" s="12" t="s">
        <v>11</v>
      </c>
      <c r="N33" s="12" t="s">
        <v>2556</v>
      </c>
      <c r="O33" s="12" t="s">
        <v>2553</v>
      </c>
      <c r="P33" s="12" t="str">
        <f>MID(Tabla1[[#This Row],[Aplicación]],14,1)</f>
        <v>2</v>
      </c>
      <c r="Q33" s="12" t="s">
        <v>2530</v>
      </c>
      <c r="R33" s="12" t="str">
        <f>MID(Tabla1[[#This Row],[Aplicación]],6,2)</f>
        <v>10</v>
      </c>
      <c r="S33" s="12" t="str">
        <f>VLOOKUP(Tabla1[[#This Row],[AREA]],Hoja1!A:B,2,FALSE)</f>
        <v>10. Servicios sociales</v>
      </c>
      <c r="T33" s="12" t="str">
        <f>MID(Tabla1[[#This Row],[Aplicación]],9,4)</f>
        <v>2412</v>
      </c>
      <c r="U33" s="12" t="str">
        <f>VLOOKUP(Tabla1[[#This Row],[PROGRAMA]],Hoja1!A:B,2,FALSE)</f>
        <v>2412. Formación para el empleo</v>
      </c>
      <c r="V33" s="12" t="str">
        <f>MID(Tabla1[[#This Row],[Aplicación]],14,2)</f>
        <v>21</v>
      </c>
      <c r="W33" s="12" t="str">
        <f>MID(Tabla1[[#This Row],[Aplicación]],14,6)</f>
        <v>213</v>
      </c>
    </row>
    <row r="34" spans="1:23" s="3" customFormat="1" hidden="1" x14ac:dyDescent="0.25">
      <c r="A34" s="5">
        <v>220190001189</v>
      </c>
      <c r="B34" s="12" t="s">
        <v>518</v>
      </c>
      <c r="C34" s="6">
        <v>43504</v>
      </c>
      <c r="D34" s="12">
        <v>22019001631</v>
      </c>
      <c r="E34" s="12" t="s">
        <v>566</v>
      </c>
      <c r="F34" s="7">
        <v>222.18</v>
      </c>
      <c r="G34" s="12" t="s">
        <v>2088</v>
      </c>
      <c r="H34" s="12" t="s">
        <v>634</v>
      </c>
      <c r="I34" s="12" t="s">
        <v>2055</v>
      </c>
      <c r="J34" s="12" t="s">
        <v>1837</v>
      </c>
      <c r="K34" s="12" t="s">
        <v>14</v>
      </c>
      <c r="L34" s="12" t="s">
        <v>10</v>
      </c>
      <c r="M34" s="12" t="s">
        <v>11</v>
      </c>
      <c r="N34" s="12" t="s">
        <v>2556</v>
      </c>
      <c r="O34" s="12" t="s">
        <v>2553</v>
      </c>
      <c r="P34" s="12" t="str">
        <f>MID(Tabla1[[#This Row],[Aplicación]],14,1)</f>
        <v>2</v>
      </c>
      <c r="Q34" s="12" t="s">
        <v>2530</v>
      </c>
      <c r="R34" s="12" t="str">
        <f>MID(Tabla1[[#This Row],[Aplicación]],6,2)</f>
        <v>07</v>
      </c>
      <c r="S34" s="12" t="str">
        <f>VLOOKUP(Tabla1[[#This Row],[AREA]],Hoja1!A:B,2,FALSE)</f>
        <v>07. Medio Ambiente sostenibilidad</v>
      </c>
      <c r="T34" s="12" t="str">
        <f>MID(Tabla1[[#This Row],[Aplicación]],9,4)</f>
        <v>1711</v>
      </c>
      <c r="U34" s="12" t="str">
        <f>VLOOKUP(Tabla1[[#This Row],[PROGRAMA]],Hoja1!A:B,2,FALSE)</f>
        <v>1711. Parques y jardines</v>
      </c>
      <c r="V34" s="12" t="str">
        <f>MID(Tabla1[[#This Row],[Aplicación]],14,2)</f>
        <v>21</v>
      </c>
      <c r="W34" s="12" t="str">
        <f>MID(Tabla1[[#This Row],[Aplicación]],14,6)</f>
        <v>214</v>
      </c>
    </row>
    <row r="35" spans="1:23" s="3" customFormat="1" hidden="1" x14ac:dyDescent="0.25">
      <c r="A35" s="5">
        <v>220190004553</v>
      </c>
      <c r="B35" s="12" t="s">
        <v>518</v>
      </c>
      <c r="C35" s="6">
        <v>43530</v>
      </c>
      <c r="D35" s="12">
        <v>22019001991</v>
      </c>
      <c r="E35" s="12" t="s">
        <v>1207</v>
      </c>
      <c r="F35" s="7">
        <v>1045</v>
      </c>
      <c r="G35" s="12" t="s">
        <v>2217</v>
      </c>
      <c r="H35" s="12" t="s">
        <v>1208</v>
      </c>
      <c r="I35" s="12" t="s">
        <v>2055</v>
      </c>
      <c r="J35" s="12" t="s">
        <v>1965</v>
      </c>
      <c r="K35" s="12" t="s">
        <v>14</v>
      </c>
      <c r="L35" s="12" t="s">
        <v>10</v>
      </c>
      <c r="M35" s="12" t="s">
        <v>11</v>
      </c>
      <c r="N35" s="12" t="s">
        <v>2556</v>
      </c>
      <c r="O35" s="12" t="s">
        <v>2553</v>
      </c>
      <c r="P35" s="12" t="str">
        <f>MID(Tabla1[[#This Row],[Aplicación]],14,1)</f>
        <v>2</v>
      </c>
      <c r="Q35" s="12" t="s">
        <v>2530</v>
      </c>
      <c r="R35" s="12" t="str">
        <f>MID(Tabla1[[#This Row],[Aplicación]],6,2)</f>
        <v>07</v>
      </c>
      <c r="S35" s="12" t="str">
        <f>VLOOKUP(Tabla1[[#This Row],[AREA]],Hoja1!A:B,2,FALSE)</f>
        <v>07. Medio Ambiente sostenibilidad</v>
      </c>
      <c r="T35" s="12" t="str">
        <f>MID(Tabla1[[#This Row],[Aplicación]],9,4)</f>
        <v>1621</v>
      </c>
      <c r="U35" s="12" t="str">
        <f>VLOOKUP(Tabla1[[#This Row],[PROGRAMA]],Hoja1!A:B,2,FALSE)</f>
        <v>1621. Servicio de limpieza</v>
      </c>
      <c r="V35" s="12" t="str">
        <f>MID(Tabla1[[#This Row],[Aplicación]],14,2)</f>
        <v>22</v>
      </c>
      <c r="W35" s="12" t="str">
        <f>MID(Tabla1[[#This Row],[Aplicación]],14,6)</f>
        <v>22699</v>
      </c>
    </row>
    <row r="36" spans="1:23" s="3" customFormat="1" hidden="1" x14ac:dyDescent="0.25">
      <c r="A36" s="5">
        <v>220190001456</v>
      </c>
      <c r="B36" s="12" t="s">
        <v>518</v>
      </c>
      <c r="C36" s="6">
        <v>43508</v>
      </c>
      <c r="D36" s="12">
        <v>22019001637</v>
      </c>
      <c r="E36" s="12" t="s">
        <v>747</v>
      </c>
      <c r="F36" s="7">
        <v>1057.29</v>
      </c>
      <c r="G36" s="12" t="s">
        <v>1766</v>
      </c>
      <c r="H36" s="12" t="s">
        <v>749</v>
      </c>
      <c r="I36" s="12" t="s">
        <v>2055</v>
      </c>
      <c r="J36" s="12" t="s">
        <v>1838</v>
      </c>
      <c r="K36" s="12" t="s">
        <v>35</v>
      </c>
      <c r="L36" s="12" t="s">
        <v>10</v>
      </c>
      <c r="M36" s="12" t="s">
        <v>11</v>
      </c>
      <c r="N36" s="12" t="s">
        <v>2556</v>
      </c>
      <c r="O36" s="12" t="s">
        <v>2553</v>
      </c>
      <c r="P36" s="12" t="str">
        <f>MID(Tabla1[[#This Row],[Aplicación]],14,1)</f>
        <v>2</v>
      </c>
      <c r="Q36" s="12" t="s">
        <v>2530</v>
      </c>
      <c r="R36" s="12" t="str">
        <f>MID(Tabla1[[#This Row],[Aplicación]],6,2)</f>
        <v>06</v>
      </c>
      <c r="S36" s="12" t="str">
        <f>VLOOKUP(Tabla1[[#This Row],[AREA]],Hoja1!A:B,2,FALSE)</f>
        <v>06. Educación, infancia e igualdad</v>
      </c>
      <c r="T36" s="12" t="str">
        <f>MID(Tabla1[[#This Row],[Aplicación]],9,4)</f>
        <v>3261</v>
      </c>
      <c r="U36" s="12" t="str">
        <f>VLOOKUP(Tabla1[[#This Row],[PROGRAMA]],Hoja1!A:B,2,FALSE)</f>
        <v>3261. Servicios complementarios de educación</v>
      </c>
      <c r="V36" s="12" t="str">
        <f>MID(Tabla1[[#This Row],[Aplicación]],14,2)</f>
        <v>22</v>
      </c>
      <c r="W36" s="12" t="str">
        <f>MID(Tabla1[[#This Row],[Aplicación]],14,6)</f>
        <v>22699</v>
      </c>
    </row>
    <row r="37" spans="1:23" s="12" customFormat="1" hidden="1" x14ac:dyDescent="0.25">
      <c r="A37" s="5">
        <v>220190001458</v>
      </c>
      <c r="B37" s="12" t="s">
        <v>518</v>
      </c>
      <c r="C37" s="6">
        <v>43508</v>
      </c>
      <c r="D37" s="12">
        <v>22019001667</v>
      </c>
      <c r="E37" s="12" t="s">
        <v>534</v>
      </c>
      <c r="F37" s="7">
        <v>211.75</v>
      </c>
      <c r="G37" s="12" t="s">
        <v>1716</v>
      </c>
      <c r="H37" s="12" t="s">
        <v>751</v>
      </c>
      <c r="I37" s="12" t="s">
        <v>2055</v>
      </c>
      <c r="J37" s="12" t="s">
        <v>1838</v>
      </c>
      <c r="K37" s="12" t="s">
        <v>35</v>
      </c>
      <c r="L37" s="12" t="s">
        <v>10</v>
      </c>
      <c r="M37" s="12" t="s">
        <v>11</v>
      </c>
      <c r="N37" s="12" t="s">
        <v>2556</v>
      </c>
      <c r="O37" s="12" t="s">
        <v>2553</v>
      </c>
      <c r="P37" s="12" t="str">
        <f>MID(Tabla1[[#This Row],[Aplicación]],14,1)</f>
        <v>2</v>
      </c>
      <c r="Q37" s="12" t="s">
        <v>2530</v>
      </c>
      <c r="R37" s="12" t="str">
        <f>MID(Tabla1[[#This Row],[Aplicación]],6,2)</f>
        <v>10</v>
      </c>
      <c r="S37" s="12" t="str">
        <f>VLOOKUP(Tabla1[[#This Row],[AREA]],Hoja1!A:B,2,FALSE)</f>
        <v>10. Servicios sociales</v>
      </c>
      <c r="T37" s="12" t="str">
        <f>MID(Tabla1[[#This Row],[Aplicación]],9,4)</f>
        <v>2311</v>
      </c>
      <c r="U37" s="12" t="str">
        <f>VLOOKUP(Tabla1[[#This Row],[PROGRAMA]],Hoja1!A:B,2,FALSE)</f>
        <v>2311. Intervención social</v>
      </c>
      <c r="V37" s="12" t="str">
        <f>MID(Tabla1[[#This Row],[Aplicación]],14,2)</f>
        <v>21</v>
      </c>
      <c r="W37" s="12" t="str">
        <f>MID(Tabla1[[#This Row],[Aplicación]],14,6)</f>
        <v>213</v>
      </c>
    </row>
    <row r="38" spans="1:23" s="12" customFormat="1" hidden="1" x14ac:dyDescent="0.25">
      <c r="A38" s="5">
        <v>220190001484</v>
      </c>
      <c r="B38" s="12" t="s">
        <v>518</v>
      </c>
      <c r="C38" s="6">
        <v>43508</v>
      </c>
      <c r="D38" s="12">
        <v>22019001729</v>
      </c>
      <c r="E38" s="12" t="s">
        <v>760</v>
      </c>
      <c r="F38" s="7">
        <v>63.29</v>
      </c>
      <c r="G38" s="12" t="s">
        <v>2097</v>
      </c>
      <c r="H38" s="12" t="s">
        <v>761</v>
      </c>
      <c r="I38" s="12" t="s">
        <v>2055</v>
      </c>
      <c r="J38" s="12" t="s">
        <v>1838</v>
      </c>
      <c r="K38" s="12" t="s">
        <v>14</v>
      </c>
      <c r="L38" s="12" t="s">
        <v>10</v>
      </c>
      <c r="M38" s="12" t="s">
        <v>11</v>
      </c>
      <c r="N38" s="12" t="s">
        <v>2556</v>
      </c>
      <c r="O38" s="12" t="s">
        <v>2553</v>
      </c>
      <c r="P38" s="12" t="str">
        <f>MID(Tabla1[[#This Row],[Aplicación]],14,1)</f>
        <v>2</v>
      </c>
      <c r="Q38" s="12" t="s">
        <v>2530</v>
      </c>
      <c r="R38" s="12" t="str">
        <f>MID(Tabla1[[#This Row],[Aplicación]],6,2)</f>
        <v>02</v>
      </c>
      <c r="S38" s="12" t="str">
        <f>VLOOKUP(Tabla1[[#This Row],[AREA]],Hoja1!A:B,2,FALSE)</f>
        <v>02. Urbanismo, infraestructura y vivienda</v>
      </c>
      <c r="T38" s="12" t="str">
        <f>MID(Tabla1[[#This Row],[Aplicación]],9,4)</f>
        <v>9332</v>
      </c>
      <c r="U38" s="12" t="str">
        <f>VLOOKUP(Tabla1[[#This Row],[PROGRAMA]],Hoja1!A:B,2,FALSE)</f>
        <v>9332. Mantenimiento de edificios e instalaciones municipales</v>
      </c>
      <c r="V38" s="12" t="str">
        <f>MID(Tabla1[[#This Row],[Aplicación]],14,2)</f>
        <v>22</v>
      </c>
      <c r="W38" s="12" t="str">
        <f>MID(Tabla1[[#This Row],[Aplicación]],14,6)</f>
        <v>22699</v>
      </c>
    </row>
    <row r="39" spans="1:23" hidden="1" x14ac:dyDescent="0.25">
      <c r="A39" s="5">
        <v>220190001486</v>
      </c>
      <c r="B39" s="12" t="s">
        <v>518</v>
      </c>
      <c r="C39" s="6">
        <v>43508</v>
      </c>
      <c r="D39" s="12">
        <v>22019001730</v>
      </c>
      <c r="E39" s="12" t="s">
        <v>762</v>
      </c>
      <c r="F39" s="7">
        <v>254.1</v>
      </c>
      <c r="G39" s="12" t="s">
        <v>1758</v>
      </c>
      <c r="H39" s="12" t="s">
        <v>763</v>
      </c>
      <c r="I39" s="12" t="s">
        <v>2055</v>
      </c>
      <c r="J39" s="12" t="s">
        <v>1838</v>
      </c>
      <c r="K39" s="12" t="s">
        <v>35</v>
      </c>
      <c r="L39" s="12" t="s">
        <v>10</v>
      </c>
      <c r="M39" s="12" t="s">
        <v>11</v>
      </c>
      <c r="N39" s="12" t="s">
        <v>2556</v>
      </c>
      <c r="O39" s="12" t="s">
        <v>2553</v>
      </c>
      <c r="P39" s="12" t="str">
        <f>MID(Tabla1[[#This Row],[Aplicación]],14,1)</f>
        <v>2</v>
      </c>
      <c r="Q39" s="12" t="s">
        <v>2530</v>
      </c>
      <c r="R39" s="12" t="str">
        <f>MID(Tabla1[[#This Row],[Aplicación]],6,2)</f>
        <v>08</v>
      </c>
      <c r="S39" s="12" t="str">
        <f>VLOOKUP(Tabla1[[#This Row],[AREA]],Hoja1!A:B,2,FALSE)</f>
        <v>08. Seguridad y movilidad</v>
      </c>
      <c r="T39" s="12" t="str">
        <f>MID(Tabla1[[#This Row],[Aplicación]],9,4)</f>
        <v>1301</v>
      </c>
      <c r="U39" s="12" t="str">
        <f>VLOOKUP(Tabla1[[#This Row],[PROGRAMA]],Hoja1!A:B,2,FALSE)</f>
        <v>1301. Dirección del área de seguridad</v>
      </c>
      <c r="V39" s="12" t="str">
        <f>MID(Tabla1[[#This Row],[Aplicación]],14,2)</f>
        <v>22</v>
      </c>
      <c r="W39" s="12" t="str">
        <f>MID(Tabla1[[#This Row],[Aplicación]],14,6)</f>
        <v>22602</v>
      </c>
    </row>
    <row r="40" spans="1:23" hidden="1" x14ac:dyDescent="0.25">
      <c r="A40" s="5">
        <v>220190001498</v>
      </c>
      <c r="B40" s="12" t="s">
        <v>518</v>
      </c>
      <c r="C40" s="6">
        <v>43508</v>
      </c>
      <c r="D40" s="12">
        <v>22019001747</v>
      </c>
      <c r="E40" s="12" t="s">
        <v>764</v>
      </c>
      <c r="F40" s="7">
        <v>2904</v>
      </c>
      <c r="G40" s="12" t="s">
        <v>2098</v>
      </c>
      <c r="H40" s="12" t="s">
        <v>765</v>
      </c>
      <c r="I40" s="12" t="s">
        <v>2055</v>
      </c>
      <c r="J40" s="12" t="s">
        <v>1838</v>
      </c>
      <c r="K40" s="12" t="s">
        <v>14</v>
      </c>
      <c r="L40" s="12" t="s">
        <v>10</v>
      </c>
      <c r="M40" s="12" t="s">
        <v>11</v>
      </c>
      <c r="N40" s="12" t="s">
        <v>2556</v>
      </c>
      <c r="O40" s="12" t="s">
        <v>2553</v>
      </c>
      <c r="P40" s="12" t="str">
        <f>MID(Tabla1[[#This Row],[Aplicación]],14,1)</f>
        <v>2</v>
      </c>
      <c r="Q40" s="12" t="s">
        <v>2530</v>
      </c>
      <c r="R40" s="12" t="str">
        <f>MID(Tabla1[[#This Row],[Aplicación]],6,2)</f>
        <v>01</v>
      </c>
      <c r="S40" s="12" t="str">
        <f>VLOOKUP(Tabla1[[#This Row],[AREA]],Hoja1!A:B,2,FALSE)</f>
        <v>01. Alcaldía</v>
      </c>
      <c r="T40" s="12" t="str">
        <f>MID(Tabla1[[#This Row],[Aplicación]],9,4)</f>
        <v>9207</v>
      </c>
      <c r="U40" s="12" t="str">
        <f>VLOOKUP(Tabla1[[#This Row],[PROGRAMA]],Hoja1!A:B,2,FALSE)</f>
        <v>9207. Gobierno y relaciones</v>
      </c>
      <c r="V40" s="12" t="str">
        <f>MID(Tabla1[[#This Row],[Aplicación]],14,2)</f>
        <v>22</v>
      </c>
      <c r="W40" s="12" t="str">
        <f>MID(Tabla1[[#This Row],[Aplicación]],14,6)</f>
        <v>22699</v>
      </c>
    </row>
    <row r="41" spans="1:23" s="12" customFormat="1" hidden="1" x14ac:dyDescent="0.25">
      <c r="A41" s="5">
        <v>220190001499</v>
      </c>
      <c r="B41" s="12" t="s">
        <v>518</v>
      </c>
      <c r="C41" s="6">
        <v>43508</v>
      </c>
      <c r="D41" s="12">
        <v>22019001748</v>
      </c>
      <c r="E41" s="12" t="s">
        <v>764</v>
      </c>
      <c r="F41" s="7">
        <v>423.5</v>
      </c>
      <c r="G41" s="12" t="s">
        <v>1727</v>
      </c>
      <c r="H41" s="12" t="s">
        <v>766</v>
      </c>
      <c r="I41" s="12" t="s">
        <v>2055</v>
      </c>
      <c r="J41" s="12" t="s">
        <v>1838</v>
      </c>
      <c r="K41" s="12" t="s">
        <v>14</v>
      </c>
      <c r="L41" s="12" t="s">
        <v>10</v>
      </c>
      <c r="M41" s="12" t="s">
        <v>11</v>
      </c>
      <c r="N41" s="12" t="s">
        <v>2556</v>
      </c>
      <c r="O41" s="12" t="s">
        <v>2553</v>
      </c>
      <c r="P41" s="12" t="str">
        <f>MID(Tabla1[[#This Row],[Aplicación]],14,1)</f>
        <v>2</v>
      </c>
      <c r="Q41" s="12" t="s">
        <v>2530</v>
      </c>
      <c r="R41" s="12" t="str">
        <f>MID(Tabla1[[#This Row],[Aplicación]],6,2)</f>
        <v>01</v>
      </c>
      <c r="S41" s="12" t="str">
        <f>VLOOKUP(Tabla1[[#This Row],[AREA]],Hoja1!A:B,2,FALSE)</f>
        <v>01. Alcaldía</v>
      </c>
      <c r="T41" s="12" t="str">
        <f>MID(Tabla1[[#This Row],[Aplicación]],9,4)</f>
        <v>9207</v>
      </c>
      <c r="U41" s="12" t="str">
        <f>VLOOKUP(Tabla1[[#This Row],[PROGRAMA]],Hoja1!A:B,2,FALSE)</f>
        <v>9207. Gobierno y relaciones</v>
      </c>
      <c r="V41" s="12" t="str">
        <f>MID(Tabla1[[#This Row],[Aplicación]],14,2)</f>
        <v>22</v>
      </c>
      <c r="W41" s="12" t="str">
        <f>MID(Tabla1[[#This Row],[Aplicación]],14,6)</f>
        <v>22699</v>
      </c>
    </row>
    <row r="42" spans="1:23" s="12" customFormat="1" hidden="1" x14ac:dyDescent="0.25">
      <c r="A42" s="5">
        <v>220190001500</v>
      </c>
      <c r="B42" s="12" t="s">
        <v>518</v>
      </c>
      <c r="C42" s="6">
        <v>43508</v>
      </c>
      <c r="D42" s="12">
        <v>22019001749</v>
      </c>
      <c r="E42" s="12" t="s">
        <v>733</v>
      </c>
      <c r="F42" s="7">
        <v>374.83</v>
      </c>
      <c r="G42" s="12" t="s">
        <v>2099</v>
      </c>
      <c r="H42" s="12" t="s">
        <v>767</v>
      </c>
      <c r="I42" s="12" t="s">
        <v>2055</v>
      </c>
      <c r="J42" s="12" t="s">
        <v>1837</v>
      </c>
      <c r="K42" s="12" t="s">
        <v>35</v>
      </c>
      <c r="L42" s="12" t="s">
        <v>10</v>
      </c>
      <c r="M42" s="12" t="s">
        <v>11</v>
      </c>
      <c r="N42" s="12" t="s">
        <v>2556</v>
      </c>
      <c r="O42" s="12" t="s">
        <v>2553</v>
      </c>
      <c r="P42" s="12" t="str">
        <f>MID(Tabla1[[#This Row],[Aplicación]],14,1)</f>
        <v>2</v>
      </c>
      <c r="Q42" s="12" t="s">
        <v>2530</v>
      </c>
      <c r="R42" s="12" t="str">
        <f>MID(Tabla1[[#This Row],[Aplicación]],6,2)</f>
        <v>01</v>
      </c>
      <c r="S42" s="12" t="str">
        <f>VLOOKUP(Tabla1[[#This Row],[AREA]],Hoja1!A:B,2,FALSE)</f>
        <v>01. Alcaldía</v>
      </c>
      <c r="T42" s="12" t="str">
        <f>MID(Tabla1[[#This Row],[Aplicación]],9,4)</f>
        <v>9207</v>
      </c>
      <c r="U42" s="12" t="str">
        <f>VLOOKUP(Tabla1[[#This Row],[PROGRAMA]],Hoja1!A:B,2,FALSE)</f>
        <v>9207. Gobierno y relaciones</v>
      </c>
      <c r="V42" s="12" t="str">
        <f>MID(Tabla1[[#This Row],[Aplicación]],14,2)</f>
        <v>22</v>
      </c>
      <c r="W42" s="12" t="str">
        <f>MID(Tabla1[[#This Row],[Aplicación]],14,6)</f>
        <v>22001</v>
      </c>
    </row>
    <row r="43" spans="1:23" hidden="1" x14ac:dyDescent="0.25">
      <c r="A43" s="5">
        <v>220190001501</v>
      </c>
      <c r="B43" s="12" t="s">
        <v>518</v>
      </c>
      <c r="C43" s="6">
        <v>43508</v>
      </c>
      <c r="D43" s="12">
        <v>22019001750</v>
      </c>
      <c r="E43" s="12" t="s">
        <v>570</v>
      </c>
      <c r="F43" s="7">
        <v>772.97</v>
      </c>
      <c r="G43" s="12" t="s">
        <v>1723</v>
      </c>
      <c r="H43" s="12" t="s">
        <v>768</v>
      </c>
      <c r="I43" s="12" t="s">
        <v>2055</v>
      </c>
      <c r="J43" s="12" t="s">
        <v>1932</v>
      </c>
      <c r="K43" s="12" t="s">
        <v>14</v>
      </c>
      <c r="L43" s="12" t="s">
        <v>10</v>
      </c>
      <c r="M43" s="12" t="s">
        <v>11</v>
      </c>
      <c r="N43" s="12" t="s">
        <v>2556</v>
      </c>
      <c r="O43" s="12" t="s">
        <v>2553</v>
      </c>
      <c r="P43" s="12" t="str">
        <f>MID(Tabla1[[#This Row],[Aplicación]],14,1)</f>
        <v>2</v>
      </c>
      <c r="Q43" s="12" t="s">
        <v>2530</v>
      </c>
      <c r="R43" s="12" t="str">
        <f>MID(Tabla1[[#This Row],[Aplicación]],6,2)</f>
        <v>01</v>
      </c>
      <c r="S43" s="12" t="str">
        <f>VLOOKUP(Tabla1[[#This Row],[AREA]],Hoja1!A:B,2,FALSE)</f>
        <v>01. Alcaldía</v>
      </c>
      <c r="T43" s="12" t="str">
        <f>MID(Tabla1[[#This Row],[Aplicación]],9,4)</f>
        <v>9207</v>
      </c>
      <c r="U43" s="12" t="str">
        <f>VLOOKUP(Tabla1[[#This Row],[PROGRAMA]],Hoja1!A:B,2,FALSE)</f>
        <v>9207. Gobierno y relaciones</v>
      </c>
      <c r="V43" s="12" t="str">
        <f>MID(Tabla1[[#This Row],[Aplicación]],14,2)</f>
        <v>22</v>
      </c>
      <c r="W43" s="12" t="str">
        <f>MID(Tabla1[[#This Row],[Aplicación]],14,6)</f>
        <v>22799</v>
      </c>
    </row>
    <row r="44" spans="1:23" hidden="1" x14ac:dyDescent="0.25">
      <c r="A44" s="5">
        <v>220190001584</v>
      </c>
      <c r="B44" s="12" t="s">
        <v>518</v>
      </c>
      <c r="C44" s="6">
        <v>43509</v>
      </c>
      <c r="D44" s="12">
        <v>22019001582</v>
      </c>
      <c r="E44" s="12" t="s">
        <v>546</v>
      </c>
      <c r="F44" s="7">
        <v>72.06</v>
      </c>
      <c r="G44" s="12" t="s">
        <v>2104</v>
      </c>
      <c r="H44" s="12" t="s">
        <v>781</v>
      </c>
      <c r="I44" s="12" t="s">
        <v>2055</v>
      </c>
      <c r="J44" s="12" t="s">
        <v>1838</v>
      </c>
      <c r="K44" s="12" t="s">
        <v>35</v>
      </c>
      <c r="L44" s="12" t="s">
        <v>10</v>
      </c>
      <c r="M44" s="12" t="s">
        <v>11</v>
      </c>
      <c r="N44" s="12" t="s">
        <v>2556</v>
      </c>
      <c r="O44" s="12" t="s">
        <v>2553</v>
      </c>
      <c r="P44" s="12" t="str">
        <f>MID(Tabla1[[#This Row],[Aplicación]],14,1)</f>
        <v>2</v>
      </c>
      <c r="Q44" s="12" t="s">
        <v>2530</v>
      </c>
      <c r="R44" s="12" t="str">
        <f>MID(Tabla1[[#This Row],[Aplicación]],6,2)</f>
        <v>10</v>
      </c>
      <c r="S44" s="12" t="str">
        <f>VLOOKUP(Tabla1[[#This Row],[AREA]],Hoja1!A:B,2,FALSE)</f>
        <v>10. Servicios sociales</v>
      </c>
      <c r="T44" s="12" t="str">
        <f>MID(Tabla1[[#This Row],[Aplicación]],9,4)</f>
        <v>2312</v>
      </c>
      <c r="U44" s="12" t="str">
        <f>VLOOKUP(Tabla1[[#This Row],[PROGRAMA]],Hoja1!A:B,2,FALSE)</f>
        <v>2312. Iniciativas sociales</v>
      </c>
      <c r="V44" s="12" t="str">
        <f>MID(Tabla1[[#This Row],[Aplicación]],14,2)</f>
        <v>22</v>
      </c>
      <c r="W44" s="12" t="str">
        <f>MID(Tabla1[[#This Row],[Aplicación]],14,6)</f>
        <v>22699</v>
      </c>
    </row>
    <row r="45" spans="1:23" hidden="1" x14ac:dyDescent="0.25">
      <c r="A45" s="5">
        <v>220190001586</v>
      </c>
      <c r="B45" s="12" t="s">
        <v>518</v>
      </c>
      <c r="C45" s="6">
        <v>43509</v>
      </c>
      <c r="D45" s="12">
        <v>22019001633</v>
      </c>
      <c r="E45" s="12" t="s">
        <v>782</v>
      </c>
      <c r="F45" s="7">
        <v>49.71</v>
      </c>
      <c r="G45" s="12" t="s">
        <v>2105</v>
      </c>
      <c r="H45" s="12" t="s">
        <v>783</v>
      </c>
      <c r="I45" s="12" t="s">
        <v>2055</v>
      </c>
      <c r="J45" s="12" t="s">
        <v>1838</v>
      </c>
      <c r="K45" s="12" t="s">
        <v>35</v>
      </c>
      <c r="L45" s="12" t="s">
        <v>10</v>
      </c>
      <c r="M45" s="12" t="s">
        <v>11</v>
      </c>
      <c r="N45" s="12" t="s">
        <v>2556</v>
      </c>
      <c r="O45" s="12" t="s">
        <v>2553</v>
      </c>
      <c r="P45" s="12" t="str">
        <f>MID(Tabla1[[#This Row],[Aplicación]],14,1)</f>
        <v>2</v>
      </c>
      <c r="Q45" s="12" t="s">
        <v>2530</v>
      </c>
      <c r="R45" s="12" t="str">
        <f>MID(Tabla1[[#This Row],[Aplicación]],6,2)</f>
        <v>07</v>
      </c>
      <c r="S45" s="12" t="str">
        <f>VLOOKUP(Tabla1[[#This Row],[AREA]],Hoja1!A:B,2,FALSE)</f>
        <v>07. Medio Ambiente sostenibilidad</v>
      </c>
      <c r="T45" s="12" t="str">
        <f>MID(Tabla1[[#This Row],[Aplicación]],9,4)</f>
        <v>1711</v>
      </c>
      <c r="U45" s="12" t="str">
        <f>VLOOKUP(Tabla1[[#This Row],[PROGRAMA]],Hoja1!A:B,2,FALSE)</f>
        <v>1711. Parques y jardines</v>
      </c>
      <c r="V45" s="12" t="str">
        <f>MID(Tabla1[[#This Row],[Aplicación]],14,2)</f>
        <v>22</v>
      </c>
      <c r="W45" s="12" t="str">
        <f>MID(Tabla1[[#This Row],[Aplicación]],14,6)</f>
        <v>22199</v>
      </c>
    </row>
    <row r="46" spans="1:23" s="12" customFormat="1" hidden="1" x14ac:dyDescent="0.25">
      <c r="A46" s="5">
        <v>220190001583</v>
      </c>
      <c r="B46" s="12" t="s">
        <v>518</v>
      </c>
      <c r="C46" s="6">
        <v>43509</v>
      </c>
      <c r="D46" s="12">
        <v>22019001581</v>
      </c>
      <c r="E46" s="12" t="s">
        <v>779</v>
      </c>
      <c r="F46" s="7">
        <v>738.1</v>
      </c>
      <c r="G46" s="12" t="s">
        <v>2103</v>
      </c>
      <c r="H46" s="12" t="s">
        <v>780</v>
      </c>
      <c r="I46" s="12" t="s">
        <v>2055</v>
      </c>
      <c r="J46" s="12" t="s">
        <v>1899</v>
      </c>
      <c r="K46" s="12" t="s">
        <v>14</v>
      </c>
      <c r="L46" s="12" t="s">
        <v>10</v>
      </c>
      <c r="M46" s="12" t="s">
        <v>11</v>
      </c>
      <c r="N46" s="12" t="s">
        <v>2556</v>
      </c>
      <c r="O46" s="12" t="s">
        <v>2553</v>
      </c>
      <c r="P46" s="12" t="str">
        <f>MID(Tabla1[[#This Row],[Aplicación]],14,1)</f>
        <v>2</v>
      </c>
      <c r="Q46" s="12" t="s">
        <v>2530</v>
      </c>
      <c r="R46" s="12" t="str">
        <f>MID(Tabla1[[#This Row],[Aplicación]],6,2)</f>
        <v>10</v>
      </c>
      <c r="S46" s="12" t="str">
        <f>VLOOKUP(Tabla1[[#This Row],[AREA]],Hoja1!A:B,2,FALSE)</f>
        <v>10. Servicios sociales</v>
      </c>
      <c r="T46" s="12" t="str">
        <f>MID(Tabla1[[#This Row],[Aplicación]],9,4)</f>
        <v>2312</v>
      </c>
      <c r="U46" s="12" t="str">
        <f>VLOOKUP(Tabla1[[#This Row],[PROGRAMA]],Hoja1!A:B,2,FALSE)</f>
        <v>2312. Iniciativas sociales</v>
      </c>
      <c r="V46" s="12" t="str">
        <f>MID(Tabla1[[#This Row],[Aplicación]],14,2)</f>
        <v>21</v>
      </c>
      <c r="W46" s="12" t="str">
        <f>MID(Tabla1[[#This Row],[Aplicación]],14,6)</f>
        <v>215</v>
      </c>
    </row>
    <row r="47" spans="1:23" hidden="1" x14ac:dyDescent="0.25">
      <c r="A47" s="5">
        <v>220190001587</v>
      </c>
      <c r="B47" s="12" t="s">
        <v>518</v>
      </c>
      <c r="C47" s="6">
        <v>43509</v>
      </c>
      <c r="D47" s="12">
        <v>22019001634</v>
      </c>
      <c r="E47" s="12" t="s">
        <v>782</v>
      </c>
      <c r="F47" s="7">
        <v>1233.55</v>
      </c>
      <c r="G47" s="12" t="s">
        <v>2106</v>
      </c>
      <c r="H47" s="12" t="s">
        <v>784</v>
      </c>
      <c r="I47" s="12" t="s">
        <v>2055</v>
      </c>
      <c r="J47" s="12" t="s">
        <v>1863</v>
      </c>
      <c r="K47" s="12" t="s">
        <v>35</v>
      </c>
      <c r="L47" s="12" t="s">
        <v>10</v>
      </c>
      <c r="M47" s="12" t="s">
        <v>11</v>
      </c>
      <c r="N47" s="12" t="s">
        <v>2556</v>
      </c>
      <c r="O47" s="12" t="s">
        <v>2553</v>
      </c>
      <c r="P47" s="12" t="str">
        <f>MID(Tabla1[[#This Row],[Aplicación]],14,1)</f>
        <v>2</v>
      </c>
      <c r="Q47" s="12" t="s">
        <v>2530</v>
      </c>
      <c r="R47" s="12" t="str">
        <f>MID(Tabla1[[#This Row],[Aplicación]],6,2)</f>
        <v>07</v>
      </c>
      <c r="S47" s="12" t="str">
        <f>VLOOKUP(Tabla1[[#This Row],[AREA]],Hoja1!A:B,2,FALSE)</f>
        <v>07. Medio Ambiente sostenibilidad</v>
      </c>
      <c r="T47" s="12" t="str">
        <f>MID(Tabla1[[#This Row],[Aplicación]],9,4)</f>
        <v>1711</v>
      </c>
      <c r="U47" s="12" t="str">
        <f>VLOOKUP(Tabla1[[#This Row],[PROGRAMA]],Hoja1!A:B,2,FALSE)</f>
        <v>1711. Parques y jardines</v>
      </c>
      <c r="V47" s="12" t="str">
        <f>MID(Tabla1[[#This Row],[Aplicación]],14,2)</f>
        <v>22</v>
      </c>
      <c r="W47" s="12" t="str">
        <f>MID(Tabla1[[#This Row],[Aplicación]],14,6)</f>
        <v>22199</v>
      </c>
    </row>
    <row r="48" spans="1:23" hidden="1" x14ac:dyDescent="0.25">
      <c r="A48" s="5">
        <v>220190000681</v>
      </c>
      <c r="B48" s="12" t="s">
        <v>518</v>
      </c>
      <c r="C48" s="6">
        <v>43497</v>
      </c>
      <c r="D48" s="12">
        <v>22019000764</v>
      </c>
      <c r="E48" s="12" t="s">
        <v>560</v>
      </c>
      <c r="F48" s="7">
        <v>726</v>
      </c>
      <c r="G48" s="12" t="s">
        <v>2068</v>
      </c>
      <c r="H48" s="12" t="s">
        <v>561</v>
      </c>
      <c r="I48" s="12" t="s">
        <v>2055</v>
      </c>
      <c r="J48" s="12" t="s">
        <v>1838</v>
      </c>
      <c r="K48" s="12" t="s">
        <v>35</v>
      </c>
      <c r="L48" s="12" t="s">
        <v>10</v>
      </c>
      <c r="M48" s="12" t="s">
        <v>11</v>
      </c>
      <c r="N48" s="12" t="s">
        <v>2556</v>
      </c>
      <c r="O48" s="12" t="s">
        <v>2553</v>
      </c>
      <c r="P48" s="12" t="str">
        <f>MID(Tabla1[[#This Row],[Aplicación]],14,1)</f>
        <v>2</v>
      </c>
      <c r="Q48" s="12" t="s">
        <v>2530</v>
      </c>
      <c r="R48" s="12" t="str">
        <f>MID(Tabla1[[#This Row],[Aplicación]],6,2)</f>
        <v>07</v>
      </c>
      <c r="S48" s="12" t="str">
        <f>VLOOKUP(Tabla1[[#This Row],[AREA]],Hoja1!A:B,2,FALSE)</f>
        <v>07. Medio Ambiente sostenibilidad</v>
      </c>
      <c r="T48" s="12" t="str">
        <f>MID(Tabla1[[#This Row],[Aplicación]],9,4)</f>
        <v>1701</v>
      </c>
      <c r="U48" s="12" t="str">
        <f>VLOOKUP(Tabla1[[#This Row],[PROGRAMA]],Hoja1!A:B,2,FALSE)</f>
        <v>1701. Dirección del área de medio ambiente</v>
      </c>
      <c r="V48" s="12" t="str">
        <f>MID(Tabla1[[#This Row],[Aplicación]],14,2)</f>
        <v>22</v>
      </c>
      <c r="W48" s="12" t="str">
        <f>MID(Tabla1[[#This Row],[Aplicación]],14,6)</f>
        <v>22602</v>
      </c>
    </row>
    <row r="49" spans="1:23" s="12" customFormat="1" hidden="1" x14ac:dyDescent="0.25">
      <c r="A49" s="5">
        <v>220190001589</v>
      </c>
      <c r="B49" s="12" t="s">
        <v>518</v>
      </c>
      <c r="C49" s="6">
        <v>43509</v>
      </c>
      <c r="D49" s="12">
        <v>22019001670</v>
      </c>
      <c r="E49" s="12" t="s">
        <v>785</v>
      </c>
      <c r="F49" s="7">
        <v>130.68</v>
      </c>
      <c r="G49" s="12" t="s">
        <v>2107</v>
      </c>
      <c r="H49" s="12" t="s">
        <v>786</v>
      </c>
      <c r="I49" s="12" t="s">
        <v>2055</v>
      </c>
      <c r="J49" s="12" t="s">
        <v>1838</v>
      </c>
      <c r="K49" s="12" t="s">
        <v>14</v>
      </c>
      <c r="L49" s="12" t="s">
        <v>10</v>
      </c>
      <c r="M49" s="12" t="s">
        <v>11</v>
      </c>
      <c r="N49" s="12" t="s">
        <v>2556</v>
      </c>
      <c r="O49" s="12" t="s">
        <v>2553</v>
      </c>
      <c r="P49" s="12" t="str">
        <f>MID(Tabla1[[#This Row],[Aplicación]],14,1)</f>
        <v>2</v>
      </c>
      <c r="Q49" s="12" t="s">
        <v>2530</v>
      </c>
      <c r="R49" s="12" t="str">
        <f>MID(Tabla1[[#This Row],[Aplicación]],6,2)</f>
        <v>10</v>
      </c>
      <c r="S49" s="12" t="str">
        <f>VLOOKUP(Tabla1[[#This Row],[AREA]],Hoja1!A:B,2,FALSE)</f>
        <v>10. Servicios sociales</v>
      </c>
      <c r="T49" s="12" t="str">
        <f>MID(Tabla1[[#This Row],[Aplicación]],9,4)</f>
        <v>2312</v>
      </c>
      <c r="U49" s="12" t="str">
        <f>VLOOKUP(Tabla1[[#This Row],[PROGRAMA]],Hoja1!A:B,2,FALSE)</f>
        <v>2312. Iniciativas sociales</v>
      </c>
      <c r="V49" s="12" t="str">
        <f>MID(Tabla1[[#This Row],[Aplicación]],14,2)</f>
        <v>21</v>
      </c>
      <c r="W49" s="12" t="str">
        <f>MID(Tabla1[[#This Row],[Aplicación]],14,6)</f>
        <v>213</v>
      </c>
    </row>
    <row r="50" spans="1:23" s="12" customFormat="1" hidden="1" x14ac:dyDescent="0.25">
      <c r="A50" s="5">
        <v>220190001592</v>
      </c>
      <c r="B50" s="12" t="s">
        <v>518</v>
      </c>
      <c r="C50" s="6">
        <v>43509</v>
      </c>
      <c r="D50" s="12">
        <v>22019001701</v>
      </c>
      <c r="E50" s="12" t="s">
        <v>527</v>
      </c>
      <c r="F50" s="7">
        <v>696.23</v>
      </c>
      <c r="G50" s="12" t="s">
        <v>2108</v>
      </c>
      <c r="H50" s="12" t="s">
        <v>787</v>
      </c>
      <c r="I50" s="12" t="s">
        <v>2055</v>
      </c>
      <c r="J50" s="12" t="s">
        <v>1838</v>
      </c>
      <c r="K50" s="12" t="s">
        <v>35</v>
      </c>
      <c r="L50" s="12" t="s">
        <v>10</v>
      </c>
      <c r="M50" s="12" t="s">
        <v>11</v>
      </c>
      <c r="N50" s="12" t="s">
        <v>2556</v>
      </c>
      <c r="O50" s="12" t="s">
        <v>2553</v>
      </c>
      <c r="P50" s="12" t="str">
        <f>MID(Tabla1[[#This Row],[Aplicación]],14,1)</f>
        <v>2</v>
      </c>
      <c r="Q50" s="12" t="s">
        <v>2530</v>
      </c>
      <c r="R50" s="12" t="str">
        <f>MID(Tabla1[[#This Row],[Aplicación]],6,2)</f>
        <v>06</v>
      </c>
      <c r="S50" s="12" t="str">
        <f>VLOOKUP(Tabla1[[#This Row],[AREA]],Hoja1!A:B,2,FALSE)</f>
        <v>06. Educación, infancia e igualdad</v>
      </c>
      <c r="T50" s="12" t="str">
        <f>MID(Tabla1[[#This Row],[Aplicación]],9,4)</f>
        <v>3232</v>
      </c>
      <c r="U50" s="12" t="str">
        <f>VLOOKUP(Tabla1[[#This Row],[PROGRAMA]],Hoja1!A:B,2,FALSE)</f>
        <v>3232. Conservación y mantenimiento centros educación infantil y primaria</v>
      </c>
      <c r="V50" s="12" t="str">
        <f>MID(Tabla1[[#This Row],[Aplicación]],14,2)</f>
        <v>21</v>
      </c>
      <c r="W50" s="12" t="str">
        <f>MID(Tabla1[[#This Row],[Aplicación]],14,6)</f>
        <v>212</v>
      </c>
    </row>
    <row r="51" spans="1:23" hidden="1" x14ac:dyDescent="0.25">
      <c r="A51" s="5">
        <v>220190001603</v>
      </c>
      <c r="B51" s="12" t="s">
        <v>518</v>
      </c>
      <c r="C51" s="6">
        <v>43509</v>
      </c>
      <c r="D51" s="12">
        <v>22019001739</v>
      </c>
      <c r="E51" s="12" t="s">
        <v>782</v>
      </c>
      <c r="F51" s="7">
        <v>56.63</v>
      </c>
      <c r="G51" s="12" t="s">
        <v>2116</v>
      </c>
      <c r="H51" s="12" t="s">
        <v>794</v>
      </c>
      <c r="I51" s="12" t="s">
        <v>2055</v>
      </c>
      <c r="J51" s="12" t="s">
        <v>1838</v>
      </c>
      <c r="K51" s="12" t="s">
        <v>35</v>
      </c>
      <c r="L51" s="12" t="s">
        <v>10</v>
      </c>
      <c r="M51" s="12" t="s">
        <v>11</v>
      </c>
      <c r="N51" s="12" t="s">
        <v>2556</v>
      </c>
      <c r="O51" s="12" t="s">
        <v>2553</v>
      </c>
      <c r="P51" s="12" t="str">
        <f>MID(Tabla1[[#This Row],[Aplicación]],14,1)</f>
        <v>2</v>
      </c>
      <c r="Q51" s="12" t="s">
        <v>2530</v>
      </c>
      <c r="R51" s="12" t="str">
        <f>MID(Tabla1[[#This Row],[Aplicación]],6,2)</f>
        <v>07</v>
      </c>
      <c r="S51" s="12" t="str">
        <f>VLOOKUP(Tabla1[[#This Row],[AREA]],Hoja1!A:B,2,FALSE)</f>
        <v>07. Medio Ambiente sostenibilidad</v>
      </c>
      <c r="T51" s="12" t="str">
        <f>MID(Tabla1[[#This Row],[Aplicación]],9,4)</f>
        <v>1711</v>
      </c>
      <c r="U51" s="12" t="str">
        <f>VLOOKUP(Tabla1[[#This Row],[PROGRAMA]],Hoja1!A:B,2,FALSE)</f>
        <v>1711. Parques y jardines</v>
      </c>
      <c r="V51" s="12" t="str">
        <f>MID(Tabla1[[#This Row],[Aplicación]],14,2)</f>
        <v>22</v>
      </c>
      <c r="W51" s="12" t="str">
        <f>MID(Tabla1[[#This Row],[Aplicación]],14,6)</f>
        <v>22199</v>
      </c>
    </row>
    <row r="52" spans="1:23" hidden="1" x14ac:dyDescent="0.25">
      <c r="A52" s="5">
        <v>220190004043</v>
      </c>
      <c r="B52" s="12" t="s">
        <v>518</v>
      </c>
      <c r="C52" s="6">
        <v>43524</v>
      </c>
      <c r="D52" s="12">
        <v>22019001949</v>
      </c>
      <c r="E52" s="12" t="s">
        <v>1144</v>
      </c>
      <c r="F52" s="7">
        <v>707.4</v>
      </c>
      <c r="G52" s="12" t="s">
        <v>2204</v>
      </c>
      <c r="H52" s="12" t="s">
        <v>1171</v>
      </c>
      <c r="I52" s="12" t="s">
        <v>2055</v>
      </c>
      <c r="J52" s="12" t="s">
        <v>1838</v>
      </c>
      <c r="K52" s="12" t="s">
        <v>14</v>
      </c>
      <c r="L52" s="12" t="s">
        <v>10</v>
      </c>
      <c r="M52" s="12" t="s">
        <v>11</v>
      </c>
      <c r="N52" s="12" t="s">
        <v>2556</v>
      </c>
      <c r="O52" s="12" t="s">
        <v>2553</v>
      </c>
      <c r="P52" s="12" t="str">
        <f>MID(Tabla1[[#This Row],[Aplicación]],14,1)</f>
        <v>2</v>
      </c>
      <c r="Q52" s="12" t="s">
        <v>2530</v>
      </c>
      <c r="R52" s="12" t="str">
        <f>MID(Tabla1[[#This Row],[Aplicación]],6,2)</f>
        <v>10</v>
      </c>
      <c r="S52" s="12" t="str">
        <f>VLOOKUP(Tabla1[[#This Row],[AREA]],Hoja1!A:B,2,FALSE)</f>
        <v>10. Servicios sociales</v>
      </c>
      <c r="T52" s="12" t="str">
        <f>MID(Tabla1[[#This Row],[Aplicación]],9,4)</f>
        <v>2311</v>
      </c>
      <c r="U52" s="12" t="str">
        <f>VLOOKUP(Tabla1[[#This Row],[PROGRAMA]],Hoja1!A:B,2,FALSE)</f>
        <v>2311. Intervención social</v>
      </c>
      <c r="V52" s="12" t="str">
        <f>MID(Tabla1[[#This Row],[Aplicación]],14,2)</f>
        <v>22</v>
      </c>
      <c r="W52" s="12" t="str">
        <f>MID(Tabla1[[#This Row],[Aplicación]],14,6)</f>
        <v>22699</v>
      </c>
    </row>
    <row r="53" spans="1:23" s="12" customFormat="1" hidden="1" x14ac:dyDescent="0.25">
      <c r="A53" s="5">
        <v>220190001631</v>
      </c>
      <c r="B53" s="12" t="s">
        <v>518</v>
      </c>
      <c r="C53" s="6">
        <v>43509</v>
      </c>
      <c r="D53" s="12">
        <v>22019001762</v>
      </c>
      <c r="E53" s="12" t="s">
        <v>797</v>
      </c>
      <c r="F53" s="7">
        <v>553.28</v>
      </c>
      <c r="G53" s="12" t="s">
        <v>2117</v>
      </c>
      <c r="H53" s="12" t="s">
        <v>798</v>
      </c>
      <c r="I53" s="12" t="s">
        <v>2055</v>
      </c>
      <c r="J53" s="12" t="s">
        <v>1837</v>
      </c>
      <c r="K53" s="12" t="s">
        <v>14</v>
      </c>
      <c r="L53" s="12" t="s">
        <v>10</v>
      </c>
      <c r="M53" s="12" t="s">
        <v>11</v>
      </c>
      <c r="N53" s="12" t="s">
        <v>2556</v>
      </c>
      <c r="O53" s="12" t="s">
        <v>2553</v>
      </c>
      <c r="P53" s="12" t="str">
        <f>MID(Tabla1[[#This Row],[Aplicación]],14,1)</f>
        <v>2</v>
      </c>
      <c r="Q53" s="12" t="s">
        <v>2530</v>
      </c>
      <c r="R53" s="12" t="str">
        <f>MID(Tabla1[[#This Row],[Aplicación]],6,2)</f>
        <v>04</v>
      </c>
      <c r="S53" s="12" t="str">
        <f>VLOOKUP(Tabla1[[#This Row],[AREA]],Hoja1!A:B,2,FALSE)</f>
        <v>04. Hacienda, función pública y promoción económica</v>
      </c>
      <c r="T53" s="12" t="str">
        <f>MID(Tabla1[[#This Row],[Aplicación]],9,4)</f>
        <v>2411</v>
      </c>
      <c r="U53" s="12" t="str">
        <f>VLOOKUP(Tabla1[[#This Row],[PROGRAMA]],Hoja1!A:B,2,FALSE)</f>
        <v>2411. Agencia de innovación y desarrollo económico</v>
      </c>
      <c r="V53" s="12" t="str">
        <f>MID(Tabla1[[#This Row],[Aplicación]],14,2)</f>
        <v>22</v>
      </c>
      <c r="W53" s="12" t="str">
        <f>MID(Tabla1[[#This Row],[Aplicación]],14,6)</f>
        <v>22001</v>
      </c>
    </row>
    <row r="54" spans="1:23" s="3" customFormat="1" hidden="1" x14ac:dyDescent="0.25">
      <c r="A54" s="5">
        <v>220190001632</v>
      </c>
      <c r="B54" s="12" t="s">
        <v>518</v>
      </c>
      <c r="C54" s="6">
        <v>43509</v>
      </c>
      <c r="D54" s="12">
        <v>22019001763</v>
      </c>
      <c r="E54" s="12" t="s">
        <v>797</v>
      </c>
      <c r="F54" s="7">
        <v>553.28</v>
      </c>
      <c r="G54" s="12" t="s">
        <v>2117</v>
      </c>
      <c r="H54" s="12" t="s">
        <v>799</v>
      </c>
      <c r="I54" s="12" t="s">
        <v>2055</v>
      </c>
      <c r="J54" s="12" t="s">
        <v>1837</v>
      </c>
      <c r="K54" s="12" t="s">
        <v>14</v>
      </c>
      <c r="L54" s="12" t="s">
        <v>10</v>
      </c>
      <c r="M54" s="12" t="s">
        <v>11</v>
      </c>
      <c r="N54" s="12" t="s">
        <v>2556</v>
      </c>
      <c r="O54" s="12" t="s">
        <v>2553</v>
      </c>
      <c r="P54" s="12" t="str">
        <f>MID(Tabla1[[#This Row],[Aplicación]],14,1)</f>
        <v>2</v>
      </c>
      <c r="Q54" s="12" t="s">
        <v>2530</v>
      </c>
      <c r="R54" s="12" t="str">
        <f>MID(Tabla1[[#This Row],[Aplicación]],6,2)</f>
        <v>04</v>
      </c>
      <c r="S54" s="12" t="str">
        <f>VLOOKUP(Tabla1[[#This Row],[AREA]],Hoja1!A:B,2,FALSE)</f>
        <v>04. Hacienda, función pública y promoción económica</v>
      </c>
      <c r="T54" s="12" t="str">
        <f>MID(Tabla1[[#This Row],[Aplicación]],9,4)</f>
        <v>2411</v>
      </c>
      <c r="U54" s="12" t="str">
        <f>VLOOKUP(Tabla1[[#This Row],[PROGRAMA]],Hoja1!A:B,2,FALSE)</f>
        <v>2411. Agencia de innovación y desarrollo económico</v>
      </c>
      <c r="V54" s="12" t="str">
        <f>MID(Tabla1[[#This Row],[Aplicación]],14,2)</f>
        <v>22</v>
      </c>
      <c r="W54" s="12" t="str">
        <f>MID(Tabla1[[#This Row],[Aplicación]],14,6)</f>
        <v>22001</v>
      </c>
    </row>
    <row r="55" spans="1:23" s="3" customFormat="1" hidden="1" x14ac:dyDescent="0.25">
      <c r="A55" s="5">
        <v>220190001645</v>
      </c>
      <c r="B55" s="12" t="s">
        <v>518</v>
      </c>
      <c r="C55" s="6">
        <v>43509</v>
      </c>
      <c r="D55" s="12">
        <v>22019001770</v>
      </c>
      <c r="E55" s="12" t="s">
        <v>740</v>
      </c>
      <c r="F55" s="7">
        <v>284.35000000000002</v>
      </c>
      <c r="G55" s="12" t="s">
        <v>2119</v>
      </c>
      <c r="H55" s="12" t="s">
        <v>801</v>
      </c>
      <c r="I55" s="12" t="s">
        <v>2055</v>
      </c>
      <c r="J55" s="12" t="s">
        <v>1838</v>
      </c>
      <c r="K55" s="12" t="s">
        <v>35</v>
      </c>
      <c r="L55" s="12" t="s">
        <v>10</v>
      </c>
      <c r="M55" s="12" t="s">
        <v>11</v>
      </c>
      <c r="N55" s="12" t="s">
        <v>2556</v>
      </c>
      <c r="O55" s="12" t="s">
        <v>2553</v>
      </c>
      <c r="P55" s="12" t="str">
        <f>MID(Tabla1[[#This Row],[Aplicación]],14,1)</f>
        <v>2</v>
      </c>
      <c r="Q55" s="12" t="s">
        <v>2530</v>
      </c>
      <c r="R55" s="12" t="str">
        <f>MID(Tabla1[[#This Row],[Aplicación]],6,2)</f>
        <v>08</v>
      </c>
      <c r="S55" s="12" t="str">
        <f>VLOOKUP(Tabla1[[#This Row],[AREA]],Hoja1!A:B,2,FALSE)</f>
        <v>08. Seguridad y movilidad</v>
      </c>
      <c r="T55" s="12" t="str">
        <f>MID(Tabla1[[#This Row],[Aplicación]],9,4)</f>
        <v>1341</v>
      </c>
      <c r="U55" s="12" t="str">
        <f>VLOOKUP(Tabla1[[#This Row],[PROGRAMA]],Hoja1!A:B,2,FALSE)</f>
        <v>1341. Movilidad</v>
      </c>
      <c r="V55" s="12" t="str">
        <f>MID(Tabla1[[#This Row],[Aplicación]],14,2)</f>
        <v>22</v>
      </c>
      <c r="W55" s="12" t="str">
        <f>MID(Tabla1[[#This Row],[Aplicación]],14,6)</f>
        <v>22699</v>
      </c>
    </row>
    <row r="56" spans="1:23" s="3" customFormat="1" hidden="1" x14ac:dyDescent="0.25">
      <c r="A56" s="5">
        <v>220190001646</v>
      </c>
      <c r="B56" s="12" t="s">
        <v>518</v>
      </c>
      <c r="C56" s="6">
        <v>43509</v>
      </c>
      <c r="D56" s="12">
        <v>22019001794</v>
      </c>
      <c r="E56" s="12" t="s">
        <v>802</v>
      </c>
      <c r="F56" s="7">
        <v>34.85</v>
      </c>
      <c r="G56" s="12" t="s">
        <v>2119</v>
      </c>
      <c r="H56" s="12" t="s">
        <v>803</v>
      </c>
      <c r="I56" s="12" t="s">
        <v>2055</v>
      </c>
      <c r="J56" s="12" t="s">
        <v>1838</v>
      </c>
      <c r="K56" s="12" t="s">
        <v>35</v>
      </c>
      <c r="L56" s="12" t="s">
        <v>10</v>
      </c>
      <c r="M56" s="12" t="s">
        <v>11</v>
      </c>
      <c r="N56" s="12" t="s">
        <v>2556</v>
      </c>
      <c r="O56" s="12" t="s">
        <v>2553</v>
      </c>
      <c r="P56" s="12" t="str">
        <f>MID(Tabla1[[#This Row],[Aplicación]],14,1)</f>
        <v>2</v>
      </c>
      <c r="Q56" s="12" t="s">
        <v>2530</v>
      </c>
      <c r="R56" s="12" t="str">
        <f>MID(Tabla1[[#This Row],[Aplicación]],6,2)</f>
        <v>03</v>
      </c>
      <c r="S56" s="12" t="str">
        <f>VLOOKUP(Tabla1[[#This Row],[AREA]],Hoja1!A:B,2,FALSE)</f>
        <v>03. Participación ciudadana, juventud y deportes</v>
      </c>
      <c r="T56" s="12" t="str">
        <f>MID(Tabla1[[#This Row],[Aplicación]],9,4)</f>
        <v>9231</v>
      </c>
      <c r="U56" s="12" t="str">
        <f>VLOOKUP(Tabla1[[#This Row],[PROGRAMA]],Hoja1!A:B,2,FALSE)</f>
        <v>9231. Información, registro y gestión del padrón</v>
      </c>
      <c r="V56" s="12" t="str">
        <f>MID(Tabla1[[#This Row],[Aplicación]],14,2)</f>
        <v>22</v>
      </c>
      <c r="W56" s="12" t="str">
        <f>MID(Tabla1[[#This Row],[Aplicación]],14,6)</f>
        <v>22699</v>
      </c>
    </row>
    <row r="57" spans="1:23" s="3" customFormat="1" hidden="1" x14ac:dyDescent="0.25">
      <c r="A57" s="5">
        <v>220190002043</v>
      </c>
      <c r="B57" s="12" t="s">
        <v>518</v>
      </c>
      <c r="C57" s="6">
        <v>43514</v>
      </c>
      <c r="D57" s="12">
        <v>22019001561</v>
      </c>
      <c r="E57" s="12" t="s">
        <v>833</v>
      </c>
      <c r="F57" s="7">
        <v>188.25</v>
      </c>
      <c r="G57" s="12" t="s">
        <v>2090</v>
      </c>
      <c r="H57" s="12" t="s">
        <v>834</v>
      </c>
      <c r="I57" s="12" t="s">
        <v>2055</v>
      </c>
      <c r="J57" s="12" t="s">
        <v>1838</v>
      </c>
      <c r="K57" s="12" t="s">
        <v>14</v>
      </c>
      <c r="L57" s="12" t="s">
        <v>10</v>
      </c>
      <c r="M57" s="12" t="s">
        <v>11</v>
      </c>
      <c r="N57" s="12" t="s">
        <v>2556</v>
      </c>
      <c r="O57" s="12" t="s">
        <v>2553</v>
      </c>
      <c r="P57" s="12" t="str">
        <f>MID(Tabla1[[#This Row],[Aplicación]],14,1)</f>
        <v>2</v>
      </c>
      <c r="Q57" s="12" t="s">
        <v>2530</v>
      </c>
      <c r="R57" s="12" t="str">
        <f>MID(Tabla1[[#This Row],[Aplicación]],6,2)</f>
        <v>07</v>
      </c>
      <c r="S57" s="12" t="str">
        <f>VLOOKUP(Tabla1[[#This Row],[AREA]],Hoja1!A:B,2,FALSE)</f>
        <v>07. Medio Ambiente sostenibilidad</v>
      </c>
      <c r="T57" s="12" t="str">
        <f>MID(Tabla1[[#This Row],[Aplicación]],9,4)</f>
        <v>1721</v>
      </c>
      <c r="U57" s="12" t="str">
        <f>VLOOKUP(Tabla1[[#This Row],[PROGRAMA]],Hoja1!A:B,2,FALSE)</f>
        <v>1721. Protección del medio ambiente</v>
      </c>
      <c r="V57" s="12" t="str">
        <f>MID(Tabla1[[#This Row],[Aplicación]],14,2)</f>
        <v>22</v>
      </c>
      <c r="W57" s="12" t="str">
        <f>MID(Tabla1[[#This Row],[Aplicación]],14,6)</f>
        <v>223</v>
      </c>
    </row>
    <row r="58" spans="1:23" s="12" customFormat="1" hidden="1" x14ac:dyDescent="0.25">
      <c r="A58" s="5">
        <v>220190002132</v>
      </c>
      <c r="B58" s="12" t="s">
        <v>518</v>
      </c>
      <c r="C58" s="6">
        <v>43514</v>
      </c>
      <c r="D58" s="12">
        <v>22019001862</v>
      </c>
      <c r="E58" s="12" t="s">
        <v>776</v>
      </c>
      <c r="F58" s="7">
        <v>17.420000000000002</v>
      </c>
      <c r="G58" s="12" t="s">
        <v>2119</v>
      </c>
      <c r="H58" s="12" t="s">
        <v>853</v>
      </c>
      <c r="I58" s="12" t="s">
        <v>2055</v>
      </c>
      <c r="J58" s="12" t="s">
        <v>1838</v>
      </c>
      <c r="K58" s="12" t="s">
        <v>35</v>
      </c>
      <c r="L58" s="12" t="s">
        <v>10</v>
      </c>
      <c r="M58" s="12" t="s">
        <v>11</v>
      </c>
      <c r="N58" s="12" t="s">
        <v>2556</v>
      </c>
      <c r="O58" s="12" t="s">
        <v>2553</v>
      </c>
      <c r="P58" s="12" t="str">
        <f>MID(Tabla1[[#This Row],[Aplicación]],14,1)</f>
        <v>2</v>
      </c>
      <c r="Q58" s="12" t="s">
        <v>2530</v>
      </c>
      <c r="R58" s="12" t="str">
        <f>MID(Tabla1[[#This Row],[Aplicación]],6,2)</f>
        <v>08</v>
      </c>
      <c r="S58" s="12" t="str">
        <f>VLOOKUP(Tabla1[[#This Row],[AREA]],Hoja1!A:B,2,FALSE)</f>
        <v>08. Seguridad y movilidad</v>
      </c>
      <c r="T58" s="12" t="str">
        <f>MID(Tabla1[[#This Row],[Aplicación]],9,4)</f>
        <v>1321</v>
      </c>
      <c r="U58" s="12" t="str">
        <f>VLOOKUP(Tabla1[[#This Row],[PROGRAMA]],Hoja1!A:B,2,FALSE)</f>
        <v>1321. Policía municipal</v>
      </c>
      <c r="V58" s="12" t="str">
        <f>MID(Tabla1[[#This Row],[Aplicación]],14,2)</f>
        <v>22</v>
      </c>
      <c r="W58" s="12" t="str">
        <f>MID(Tabla1[[#This Row],[Aplicación]],14,6)</f>
        <v>22199</v>
      </c>
    </row>
    <row r="59" spans="1:23" s="3" customFormat="1" hidden="1" x14ac:dyDescent="0.25">
      <c r="A59" s="5">
        <v>220190002133</v>
      </c>
      <c r="B59" s="12" t="s">
        <v>518</v>
      </c>
      <c r="C59" s="6">
        <v>43514</v>
      </c>
      <c r="D59" s="12">
        <v>22019001863</v>
      </c>
      <c r="E59" s="12" t="s">
        <v>776</v>
      </c>
      <c r="F59" s="7">
        <v>317.63</v>
      </c>
      <c r="G59" s="12" t="s">
        <v>2119</v>
      </c>
      <c r="H59" s="12" t="s">
        <v>854</v>
      </c>
      <c r="I59" s="12" t="s">
        <v>2055</v>
      </c>
      <c r="J59" s="12" t="s">
        <v>1838</v>
      </c>
      <c r="K59" s="12" t="s">
        <v>35</v>
      </c>
      <c r="L59" s="12" t="s">
        <v>10</v>
      </c>
      <c r="M59" s="12" t="s">
        <v>11</v>
      </c>
      <c r="N59" s="12" t="s">
        <v>2556</v>
      </c>
      <c r="O59" s="12" t="s">
        <v>2553</v>
      </c>
      <c r="P59" s="12" t="str">
        <f>MID(Tabla1[[#This Row],[Aplicación]],14,1)</f>
        <v>2</v>
      </c>
      <c r="Q59" s="12" t="s">
        <v>2530</v>
      </c>
      <c r="R59" s="12" t="str">
        <f>MID(Tabla1[[#This Row],[Aplicación]],6,2)</f>
        <v>08</v>
      </c>
      <c r="S59" s="12" t="str">
        <f>VLOOKUP(Tabla1[[#This Row],[AREA]],Hoja1!A:B,2,FALSE)</f>
        <v>08. Seguridad y movilidad</v>
      </c>
      <c r="T59" s="12" t="str">
        <f>MID(Tabla1[[#This Row],[Aplicación]],9,4)</f>
        <v>1321</v>
      </c>
      <c r="U59" s="12" t="str">
        <f>VLOOKUP(Tabla1[[#This Row],[PROGRAMA]],Hoja1!A:B,2,FALSE)</f>
        <v>1321. Policía municipal</v>
      </c>
      <c r="V59" s="12" t="str">
        <f>MID(Tabla1[[#This Row],[Aplicación]],14,2)</f>
        <v>22</v>
      </c>
      <c r="W59" s="12" t="str">
        <f>MID(Tabla1[[#This Row],[Aplicación]],14,6)</f>
        <v>22199</v>
      </c>
    </row>
    <row r="60" spans="1:23" s="3" customFormat="1" hidden="1" x14ac:dyDescent="0.25">
      <c r="A60" s="5">
        <v>220190002452</v>
      </c>
      <c r="B60" s="12" t="s">
        <v>518</v>
      </c>
      <c r="C60" s="6">
        <v>43515</v>
      </c>
      <c r="D60" s="12">
        <v>22019001783</v>
      </c>
      <c r="E60" s="12" t="s">
        <v>871</v>
      </c>
      <c r="F60" s="7">
        <v>44.77</v>
      </c>
      <c r="G60" s="12" t="s">
        <v>1749</v>
      </c>
      <c r="H60" s="12" t="s">
        <v>872</v>
      </c>
      <c r="I60" s="12" t="s">
        <v>2055</v>
      </c>
      <c r="J60" s="12" t="s">
        <v>1838</v>
      </c>
      <c r="K60" s="12" t="s">
        <v>14</v>
      </c>
      <c r="L60" s="12" t="s">
        <v>10</v>
      </c>
      <c r="M60" s="12" t="s">
        <v>11</v>
      </c>
      <c r="N60" s="12" t="s">
        <v>2556</v>
      </c>
      <c r="O60" s="12" t="s">
        <v>2553</v>
      </c>
      <c r="P60" s="12" t="str">
        <f>MID(Tabla1[[#This Row],[Aplicación]],14,1)</f>
        <v>2</v>
      </c>
      <c r="Q60" s="12" t="s">
        <v>2530</v>
      </c>
      <c r="R60" s="12" t="str">
        <f>MID(Tabla1[[#This Row],[Aplicación]],6,2)</f>
        <v>07</v>
      </c>
      <c r="S60" s="12" t="str">
        <f>VLOOKUP(Tabla1[[#This Row],[AREA]],Hoja1!A:B,2,FALSE)</f>
        <v>07. Medio Ambiente sostenibilidad</v>
      </c>
      <c r="T60" s="12" t="str">
        <f>MID(Tabla1[[#This Row],[Aplicación]],9,4)</f>
        <v>1621</v>
      </c>
      <c r="U60" s="12" t="str">
        <f>VLOOKUP(Tabla1[[#This Row],[PROGRAMA]],Hoja1!A:B,2,FALSE)</f>
        <v>1621. Servicio de limpieza</v>
      </c>
      <c r="V60" s="12" t="str">
        <f>MID(Tabla1[[#This Row],[Aplicación]],14,2)</f>
        <v>21</v>
      </c>
      <c r="W60" s="12" t="str">
        <f>MID(Tabla1[[#This Row],[Aplicación]],14,6)</f>
        <v>214</v>
      </c>
    </row>
    <row r="61" spans="1:23" s="3" customFormat="1" hidden="1" x14ac:dyDescent="0.25">
      <c r="A61" s="5">
        <v>220190002872</v>
      </c>
      <c r="B61" s="12" t="s">
        <v>518</v>
      </c>
      <c r="C61" s="6">
        <v>43518</v>
      </c>
      <c r="D61" s="12">
        <v>22019001905</v>
      </c>
      <c r="E61" s="12" t="s">
        <v>764</v>
      </c>
      <c r="F61" s="7">
        <v>605</v>
      </c>
      <c r="G61" s="12" t="s">
        <v>2171</v>
      </c>
      <c r="H61" s="12" t="s">
        <v>1052</v>
      </c>
      <c r="I61" s="12" t="s">
        <v>2055</v>
      </c>
      <c r="J61" s="12" t="s">
        <v>1838</v>
      </c>
      <c r="K61" s="12" t="s">
        <v>14</v>
      </c>
      <c r="L61" s="12" t="s">
        <v>10</v>
      </c>
      <c r="M61" s="12" t="s">
        <v>11</v>
      </c>
      <c r="N61" s="12" t="s">
        <v>2556</v>
      </c>
      <c r="O61" s="12" t="s">
        <v>2553</v>
      </c>
      <c r="P61" s="12" t="str">
        <f>MID(Tabla1[[#This Row],[Aplicación]],14,1)</f>
        <v>2</v>
      </c>
      <c r="Q61" s="12" t="s">
        <v>2530</v>
      </c>
      <c r="R61" s="12" t="str">
        <f>MID(Tabla1[[#This Row],[Aplicación]],6,2)</f>
        <v>01</v>
      </c>
      <c r="S61" s="12" t="str">
        <f>VLOOKUP(Tabla1[[#This Row],[AREA]],Hoja1!A:B,2,FALSE)</f>
        <v>01. Alcaldía</v>
      </c>
      <c r="T61" s="12" t="str">
        <f>MID(Tabla1[[#This Row],[Aplicación]],9,4)</f>
        <v>9207</v>
      </c>
      <c r="U61" s="12" t="str">
        <f>VLOOKUP(Tabla1[[#This Row],[PROGRAMA]],Hoja1!A:B,2,FALSE)</f>
        <v>9207. Gobierno y relaciones</v>
      </c>
      <c r="V61" s="12" t="str">
        <f>MID(Tabla1[[#This Row],[Aplicación]],14,2)</f>
        <v>22</v>
      </c>
      <c r="W61" s="12" t="str">
        <f>MID(Tabla1[[#This Row],[Aplicación]],14,6)</f>
        <v>22699</v>
      </c>
    </row>
    <row r="62" spans="1:23" s="3" customFormat="1" hidden="1" x14ac:dyDescent="0.25">
      <c r="A62" s="5">
        <v>220190002453</v>
      </c>
      <c r="B62" s="12" t="s">
        <v>518</v>
      </c>
      <c r="C62" s="6">
        <v>43515</v>
      </c>
      <c r="D62" s="12">
        <v>22019001784</v>
      </c>
      <c r="E62" s="12" t="s">
        <v>871</v>
      </c>
      <c r="F62" s="7">
        <v>317.02</v>
      </c>
      <c r="G62" s="12" t="s">
        <v>2089</v>
      </c>
      <c r="H62" s="12" t="s">
        <v>873</v>
      </c>
      <c r="I62" s="12" t="s">
        <v>2055</v>
      </c>
      <c r="J62" s="12" t="s">
        <v>1838</v>
      </c>
      <c r="K62" s="12" t="s">
        <v>14</v>
      </c>
      <c r="L62" s="12" t="s">
        <v>10</v>
      </c>
      <c r="M62" s="12" t="s">
        <v>11</v>
      </c>
      <c r="N62" s="12" t="s">
        <v>2556</v>
      </c>
      <c r="O62" s="12" t="s">
        <v>2553</v>
      </c>
      <c r="P62" s="12" t="str">
        <f>MID(Tabla1[[#This Row],[Aplicación]],14,1)</f>
        <v>2</v>
      </c>
      <c r="Q62" s="12" t="s">
        <v>2530</v>
      </c>
      <c r="R62" s="12" t="str">
        <f>MID(Tabla1[[#This Row],[Aplicación]],6,2)</f>
        <v>07</v>
      </c>
      <c r="S62" s="12" t="str">
        <f>VLOOKUP(Tabla1[[#This Row],[AREA]],Hoja1!A:B,2,FALSE)</f>
        <v>07. Medio Ambiente sostenibilidad</v>
      </c>
      <c r="T62" s="12" t="str">
        <f>MID(Tabla1[[#This Row],[Aplicación]],9,4)</f>
        <v>1621</v>
      </c>
      <c r="U62" s="12" t="str">
        <f>VLOOKUP(Tabla1[[#This Row],[PROGRAMA]],Hoja1!A:B,2,FALSE)</f>
        <v>1621. Servicio de limpieza</v>
      </c>
      <c r="V62" s="12" t="str">
        <f>MID(Tabla1[[#This Row],[Aplicación]],14,2)</f>
        <v>21</v>
      </c>
      <c r="W62" s="12" t="str">
        <f>MID(Tabla1[[#This Row],[Aplicación]],14,6)</f>
        <v>214</v>
      </c>
    </row>
    <row r="63" spans="1:23" s="3" customFormat="1" hidden="1" x14ac:dyDescent="0.25">
      <c r="A63" s="5">
        <v>220190002454</v>
      </c>
      <c r="B63" s="12" t="s">
        <v>518</v>
      </c>
      <c r="C63" s="6">
        <v>43515</v>
      </c>
      <c r="D63" s="12">
        <v>22019001785</v>
      </c>
      <c r="E63" s="12" t="s">
        <v>705</v>
      </c>
      <c r="F63" s="7">
        <v>112.53</v>
      </c>
      <c r="G63" s="12" t="s">
        <v>1705</v>
      </c>
      <c r="H63" s="12" t="s">
        <v>874</v>
      </c>
      <c r="I63" s="12" t="s">
        <v>2055</v>
      </c>
      <c r="J63" s="12" t="s">
        <v>1838</v>
      </c>
      <c r="K63" s="12" t="s">
        <v>14</v>
      </c>
      <c r="L63" s="12" t="s">
        <v>10</v>
      </c>
      <c r="M63" s="12" t="s">
        <v>11</v>
      </c>
      <c r="N63" s="12" t="s">
        <v>2556</v>
      </c>
      <c r="O63" s="12" t="s">
        <v>2553</v>
      </c>
      <c r="P63" s="12" t="str">
        <f>MID(Tabla1[[#This Row],[Aplicación]],14,1)</f>
        <v>2</v>
      </c>
      <c r="Q63" s="12" t="s">
        <v>2530</v>
      </c>
      <c r="R63" s="12" t="str">
        <f>MID(Tabla1[[#This Row],[Aplicación]],6,2)</f>
        <v>07</v>
      </c>
      <c r="S63" s="12" t="str">
        <f>VLOOKUP(Tabla1[[#This Row],[AREA]],Hoja1!A:B,2,FALSE)</f>
        <v>07. Medio Ambiente sostenibilidad</v>
      </c>
      <c r="T63" s="12" t="str">
        <f>MID(Tabla1[[#This Row],[Aplicación]],9,4)</f>
        <v>1621</v>
      </c>
      <c r="U63" s="12" t="str">
        <f>VLOOKUP(Tabla1[[#This Row],[PROGRAMA]],Hoja1!A:B,2,FALSE)</f>
        <v>1621. Servicio de limpieza</v>
      </c>
      <c r="V63" s="12" t="str">
        <f>MID(Tabla1[[#This Row],[Aplicación]],14,2)</f>
        <v>21</v>
      </c>
      <c r="W63" s="12" t="str">
        <f>MID(Tabla1[[#This Row],[Aplicación]],14,6)</f>
        <v>213</v>
      </c>
    </row>
    <row r="64" spans="1:23" s="3" customFormat="1" hidden="1" x14ac:dyDescent="0.25">
      <c r="A64" s="5">
        <v>220190002455</v>
      </c>
      <c r="B64" s="12" t="s">
        <v>518</v>
      </c>
      <c r="C64" s="6">
        <v>43515</v>
      </c>
      <c r="D64" s="12">
        <v>22019001788</v>
      </c>
      <c r="E64" s="12" t="s">
        <v>875</v>
      </c>
      <c r="F64" s="7">
        <v>91.17</v>
      </c>
      <c r="G64" s="12" t="s">
        <v>1749</v>
      </c>
      <c r="H64" s="12" t="s">
        <v>876</v>
      </c>
      <c r="I64" s="12" t="s">
        <v>2055</v>
      </c>
      <c r="J64" s="12" t="s">
        <v>1838</v>
      </c>
      <c r="K64" s="12" t="s">
        <v>14</v>
      </c>
      <c r="L64" s="12" t="s">
        <v>10</v>
      </c>
      <c r="M64" s="12" t="s">
        <v>11</v>
      </c>
      <c r="N64" s="12" t="s">
        <v>2556</v>
      </c>
      <c r="O64" s="12" t="s">
        <v>2553</v>
      </c>
      <c r="P64" s="12" t="str">
        <f>MID(Tabla1[[#This Row],[Aplicación]],14,1)</f>
        <v>2</v>
      </c>
      <c r="Q64" s="12" t="s">
        <v>2530</v>
      </c>
      <c r="R64" s="12" t="str">
        <f>MID(Tabla1[[#This Row],[Aplicación]],6,2)</f>
        <v>07</v>
      </c>
      <c r="S64" s="12" t="str">
        <f>VLOOKUP(Tabla1[[#This Row],[AREA]],Hoja1!A:B,2,FALSE)</f>
        <v>07. Medio Ambiente sostenibilidad</v>
      </c>
      <c r="T64" s="12" t="str">
        <f>MID(Tabla1[[#This Row],[Aplicación]],9,4)</f>
        <v>1631</v>
      </c>
      <c r="U64" s="12" t="str">
        <f>VLOOKUP(Tabla1[[#This Row],[PROGRAMA]],Hoja1!A:B,2,FALSE)</f>
        <v>1631. Limpieza viaria</v>
      </c>
      <c r="V64" s="12" t="str">
        <f>MID(Tabla1[[#This Row],[Aplicación]],14,2)</f>
        <v>21</v>
      </c>
      <c r="W64" s="12" t="str">
        <f>MID(Tabla1[[#This Row],[Aplicación]],14,6)</f>
        <v>214</v>
      </c>
    </row>
    <row r="65" spans="1:23" s="3" customFormat="1" hidden="1" x14ac:dyDescent="0.25">
      <c r="A65" s="5">
        <v>220190002456</v>
      </c>
      <c r="B65" s="12" t="s">
        <v>518</v>
      </c>
      <c r="C65" s="6">
        <v>43515</v>
      </c>
      <c r="D65" s="12">
        <v>22019001789</v>
      </c>
      <c r="E65" s="12" t="s">
        <v>877</v>
      </c>
      <c r="F65" s="7">
        <v>242.33</v>
      </c>
      <c r="G65" s="12" t="s">
        <v>2128</v>
      </c>
      <c r="H65" s="12" t="s">
        <v>878</v>
      </c>
      <c r="I65" s="12" t="s">
        <v>2055</v>
      </c>
      <c r="J65" s="12" t="s">
        <v>1838</v>
      </c>
      <c r="K65" s="12" t="s">
        <v>35</v>
      </c>
      <c r="L65" s="12" t="s">
        <v>10</v>
      </c>
      <c r="M65" s="12" t="s">
        <v>11</v>
      </c>
      <c r="N65" s="12" t="s">
        <v>2556</v>
      </c>
      <c r="O65" s="12" t="s">
        <v>2553</v>
      </c>
      <c r="P65" s="12" t="str">
        <f>MID(Tabla1[[#This Row],[Aplicación]],14,1)</f>
        <v>2</v>
      </c>
      <c r="Q65" s="12" t="s">
        <v>2530</v>
      </c>
      <c r="R65" s="12" t="str">
        <f>MID(Tabla1[[#This Row],[Aplicación]],6,2)</f>
        <v>07</v>
      </c>
      <c r="S65" s="12" t="str">
        <f>VLOOKUP(Tabla1[[#This Row],[AREA]],Hoja1!A:B,2,FALSE)</f>
        <v>07. Medio Ambiente sostenibilidad</v>
      </c>
      <c r="T65" s="12" t="str">
        <f>MID(Tabla1[[#This Row],[Aplicación]],9,4)</f>
        <v>1631</v>
      </c>
      <c r="U65" s="12" t="str">
        <f>VLOOKUP(Tabla1[[#This Row],[PROGRAMA]],Hoja1!A:B,2,FALSE)</f>
        <v>1631. Limpieza viaria</v>
      </c>
      <c r="V65" s="12" t="str">
        <f>MID(Tabla1[[#This Row],[Aplicación]],14,2)</f>
        <v>22</v>
      </c>
      <c r="W65" s="12" t="str">
        <f>MID(Tabla1[[#This Row],[Aplicación]],14,6)</f>
        <v>22110</v>
      </c>
    </row>
    <row r="66" spans="1:23" s="12" customFormat="1" hidden="1" x14ac:dyDescent="0.25">
      <c r="A66" s="5">
        <v>220190004558</v>
      </c>
      <c r="B66" s="12" t="s">
        <v>518</v>
      </c>
      <c r="C66" s="6">
        <v>43530</v>
      </c>
      <c r="D66" s="12">
        <v>22019002075</v>
      </c>
      <c r="E66" s="12" t="s">
        <v>544</v>
      </c>
      <c r="F66" s="7">
        <v>588.6</v>
      </c>
      <c r="G66" s="12" t="s">
        <v>2221</v>
      </c>
      <c r="H66" s="12" t="s">
        <v>2222</v>
      </c>
      <c r="I66" s="12" t="s">
        <v>2055</v>
      </c>
      <c r="J66" s="12" t="s">
        <v>1838</v>
      </c>
      <c r="K66" s="12" t="s">
        <v>35</v>
      </c>
      <c r="L66" s="12" t="s">
        <v>10</v>
      </c>
      <c r="M66" s="12" t="s">
        <v>11</v>
      </c>
      <c r="N66" s="12" t="s">
        <v>2556</v>
      </c>
      <c r="O66" s="12" t="s">
        <v>2553</v>
      </c>
      <c r="P66" s="12" t="str">
        <f>MID(Tabla1[[#This Row],[Aplicación]],14,1)</f>
        <v>2</v>
      </c>
      <c r="Q66" s="12" t="s">
        <v>2530</v>
      </c>
      <c r="R66" s="12" t="str">
        <f>MID(Tabla1[[#This Row],[Aplicación]],6,2)</f>
        <v>10</v>
      </c>
      <c r="S66" s="12" t="str">
        <f>VLOOKUP(Tabla1[[#This Row],[AREA]],Hoja1!A:B,2,FALSE)</f>
        <v>10. Servicios sociales</v>
      </c>
      <c r="T66" s="12" t="str">
        <f>MID(Tabla1[[#This Row],[Aplicación]],9,4)</f>
        <v>2312</v>
      </c>
      <c r="U66" s="12" t="str">
        <f>VLOOKUP(Tabla1[[#This Row],[PROGRAMA]],Hoja1!A:B,2,FALSE)</f>
        <v>2312. Iniciativas sociales</v>
      </c>
      <c r="V66" s="12" t="str">
        <f>MID(Tabla1[[#This Row],[Aplicación]],14,2)</f>
        <v>21</v>
      </c>
      <c r="W66" s="12" t="str">
        <f>MID(Tabla1[[#This Row],[Aplicación]],14,6)</f>
        <v>212</v>
      </c>
    </row>
    <row r="67" spans="1:23" s="3" customFormat="1" hidden="1" x14ac:dyDescent="0.25">
      <c r="A67" s="5">
        <v>220190002457</v>
      </c>
      <c r="B67" s="12" t="s">
        <v>518</v>
      </c>
      <c r="C67" s="6">
        <v>43515</v>
      </c>
      <c r="D67" s="12">
        <v>22019001790</v>
      </c>
      <c r="E67" s="12" t="s">
        <v>877</v>
      </c>
      <c r="F67" s="7">
        <v>249.04</v>
      </c>
      <c r="G67" s="12" t="s">
        <v>2129</v>
      </c>
      <c r="H67" s="12" t="s">
        <v>879</v>
      </c>
      <c r="I67" s="12" t="s">
        <v>2055</v>
      </c>
      <c r="J67" s="12" t="s">
        <v>2130</v>
      </c>
      <c r="K67" s="12" t="s">
        <v>35</v>
      </c>
      <c r="L67" s="12" t="s">
        <v>10</v>
      </c>
      <c r="M67" s="12" t="s">
        <v>11</v>
      </c>
      <c r="N67" s="12" t="s">
        <v>2556</v>
      </c>
      <c r="O67" s="12" t="s">
        <v>2553</v>
      </c>
      <c r="P67" s="12" t="str">
        <f>MID(Tabla1[[#This Row],[Aplicación]],14,1)</f>
        <v>2</v>
      </c>
      <c r="Q67" s="12" t="s">
        <v>2530</v>
      </c>
      <c r="R67" s="12" t="str">
        <f>MID(Tabla1[[#This Row],[Aplicación]],6,2)</f>
        <v>07</v>
      </c>
      <c r="S67" s="12" t="str">
        <f>VLOOKUP(Tabla1[[#This Row],[AREA]],Hoja1!A:B,2,FALSE)</f>
        <v>07. Medio Ambiente sostenibilidad</v>
      </c>
      <c r="T67" s="12" t="str">
        <f>MID(Tabla1[[#This Row],[Aplicación]],9,4)</f>
        <v>1631</v>
      </c>
      <c r="U67" s="12" t="str">
        <f>VLOOKUP(Tabla1[[#This Row],[PROGRAMA]],Hoja1!A:B,2,FALSE)</f>
        <v>1631. Limpieza viaria</v>
      </c>
      <c r="V67" s="12" t="str">
        <f>MID(Tabla1[[#This Row],[Aplicación]],14,2)</f>
        <v>22</v>
      </c>
      <c r="W67" s="12" t="str">
        <f>MID(Tabla1[[#This Row],[Aplicación]],14,6)</f>
        <v>22110</v>
      </c>
    </row>
    <row r="68" spans="1:23" s="3" customFormat="1" hidden="1" x14ac:dyDescent="0.25">
      <c r="A68" s="5">
        <v>220190002458</v>
      </c>
      <c r="B68" s="12" t="s">
        <v>518</v>
      </c>
      <c r="C68" s="6">
        <v>43515</v>
      </c>
      <c r="D68" s="12">
        <v>22019001796</v>
      </c>
      <c r="E68" s="12" t="s">
        <v>880</v>
      </c>
      <c r="F68" s="7">
        <v>1754.5</v>
      </c>
      <c r="G68" s="12" t="s">
        <v>2131</v>
      </c>
      <c r="H68" s="12" t="s">
        <v>881</v>
      </c>
      <c r="I68" s="12" t="s">
        <v>2055</v>
      </c>
      <c r="J68" s="12" t="s">
        <v>1838</v>
      </c>
      <c r="K68" s="12" t="s">
        <v>14</v>
      </c>
      <c r="L68" s="12" t="s">
        <v>10</v>
      </c>
      <c r="M68" s="12" t="s">
        <v>11</v>
      </c>
      <c r="N68" s="12" t="s">
        <v>2556</v>
      </c>
      <c r="O68" s="12" t="s">
        <v>2553</v>
      </c>
      <c r="P68" s="12" t="str">
        <f>MID(Tabla1[[#This Row],[Aplicación]],14,1)</f>
        <v>2</v>
      </c>
      <c r="Q68" s="12" t="s">
        <v>2530</v>
      </c>
      <c r="R68" s="12" t="str">
        <f>MID(Tabla1[[#This Row],[Aplicación]],6,2)</f>
        <v>07</v>
      </c>
      <c r="S68" s="12" t="str">
        <f>VLOOKUP(Tabla1[[#This Row],[AREA]],Hoja1!A:B,2,FALSE)</f>
        <v>07. Medio Ambiente sostenibilidad</v>
      </c>
      <c r="T68" s="12" t="str">
        <f>MID(Tabla1[[#This Row],[Aplicación]],9,4)</f>
        <v>1631</v>
      </c>
      <c r="U68" s="12" t="str">
        <f>VLOOKUP(Tabla1[[#This Row],[PROGRAMA]],Hoja1!A:B,2,FALSE)</f>
        <v>1631. Limpieza viaria</v>
      </c>
      <c r="V68" s="12" t="str">
        <f>MID(Tabla1[[#This Row],[Aplicación]],14,2)</f>
        <v>21</v>
      </c>
      <c r="W68" s="12" t="str">
        <f>MID(Tabla1[[#This Row],[Aplicación]],14,6)</f>
        <v>212</v>
      </c>
    </row>
    <row r="69" spans="1:23" s="3" customFormat="1" hidden="1" x14ac:dyDescent="0.25">
      <c r="A69" s="5">
        <v>220190002459</v>
      </c>
      <c r="B69" s="12" t="s">
        <v>518</v>
      </c>
      <c r="C69" s="6">
        <v>43515</v>
      </c>
      <c r="D69" s="12">
        <v>22019001797</v>
      </c>
      <c r="E69" s="12" t="s">
        <v>346</v>
      </c>
      <c r="F69" s="7">
        <v>211.75</v>
      </c>
      <c r="G69" s="12" t="s">
        <v>1831</v>
      </c>
      <c r="H69" s="12" t="s">
        <v>882</v>
      </c>
      <c r="I69" s="12" t="s">
        <v>2055</v>
      </c>
      <c r="J69" s="12" t="s">
        <v>1838</v>
      </c>
      <c r="K69" s="12" t="s">
        <v>14</v>
      </c>
      <c r="L69" s="12" t="s">
        <v>10</v>
      </c>
      <c r="M69" s="12" t="s">
        <v>11</v>
      </c>
      <c r="N69" s="12" t="s">
        <v>2556</v>
      </c>
      <c r="O69" s="12" t="s">
        <v>2553</v>
      </c>
      <c r="P69" s="12" t="str">
        <f>MID(Tabla1[[#This Row],[Aplicación]],14,1)</f>
        <v>2</v>
      </c>
      <c r="Q69" s="12" t="s">
        <v>2530</v>
      </c>
      <c r="R69" s="12" t="str">
        <f>MID(Tabla1[[#This Row],[Aplicación]],6,2)</f>
        <v>07</v>
      </c>
      <c r="S69" s="12" t="str">
        <f>VLOOKUP(Tabla1[[#This Row],[AREA]],Hoja1!A:B,2,FALSE)</f>
        <v>07. Medio Ambiente sostenibilidad</v>
      </c>
      <c r="T69" s="12" t="str">
        <f>MID(Tabla1[[#This Row],[Aplicación]],9,4)</f>
        <v>1631</v>
      </c>
      <c r="U69" s="12" t="str">
        <f>VLOOKUP(Tabla1[[#This Row],[PROGRAMA]],Hoja1!A:B,2,FALSE)</f>
        <v>1631. Limpieza viaria</v>
      </c>
      <c r="V69" s="12" t="str">
        <f>MID(Tabla1[[#This Row],[Aplicación]],14,2)</f>
        <v>22</v>
      </c>
      <c r="W69" s="12" t="str">
        <f>MID(Tabla1[[#This Row],[Aplicación]],14,6)</f>
        <v>22700</v>
      </c>
    </row>
    <row r="70" spans="1:23" s="12" customFormat="1" hidden="1" x14ac:dyDescent="0.25">
      <c r="A70" s="5">
        <v>220190002460</v>
      </c>
      <c r="B70" s="12" t="s">
        <v>518</v>
      </c>
      <c r="C70" s="6">
        <v>43515</v>
      </c>
      <c r="D70" s="12">
        <v>22019001798</v>
      </c>
      <c r="E70" s="12" t="s">
        <v>875</v>
      </c>
      <c r="F70" s="7">
        <v>21.83</v>
      </c>
      <c r="G70" s="12" t="s">
        <v>1821</v>
      </c>
      <c r="H70" s="12" t="s">
        <v>883</v>
      </c>
      <c r="I70" s="12" t="s">
        <v>2055</v>
      </c>
      <c r="J70" s="12" t="s">
        <v>1838</v>
      </c>
      <c r="K70" s="12" t="s">
        <v>35</v>
      </c>
      <c r="L70" s="12" t="s">
        <v>10</v>
      </c>
      <c r="M70" s="12" t="s">
        <v>11</v>
      </c>
      <c r="N70" s="12" t="s">
        <v>2556</v>
      </c>
      <c r="O70" s="12" t="s">
        <v>2553</v>
      </c>
      <c r="P70" s="12" t="str">
        <f>MID(Tabla1[[#This Row],[Aplicación]],14,1)</f>
        <v>2</v>
      </c>
      <c r="Q70" s="12" t="s">
        <v>2530</v>
      </c>
      <c r="R70" s="12" t="str">
        <f>MID(Tabla1[[#This Row],[Aplicación]],6,2)</f>
        <v>07</v>
      </c>
      <c r="S70" s="12" t="str">
        <f>VLOOKUP(Tabla1[[#This Row],[AREA]],Hoja1!A:B,2,FALSE)</f>
        <v>07. Medio Ambiente sostenibilidad</v>
      </c>
      <c r="T70" s="12" t="str">
        <f>MID(Tabla1[[#This Row],[Aplicación]],9,4)</f>
        <v>1631</v>
      </c>
      <c r="U70" s="12" t="str">
        <f>VLOOKUP(Tabla1[[#This Row],[PROGRAMA]],Hoja1!A:B,2,FALSE)</f>
        <v>1631. Limpieza viaria</v>
      </c>
      <c r="V70" s="12" t="str">
        <f>MID(Tabla1[[#This Row],[Aplicación]],14,2)</f>
        <v>21</v>
      </c>
      <c r="W70" s="12" t="str">
        <f>MID(Tabla1[[#This Row],[Aplicación]],14,6)</f>
        <v>214</v>
      </c>
    </row>
    <row r="71" spans="1:23" s="3" customFormat="1" hidden="1" x14ac:dyDescent="0.25">
      <c r="A71" s="5">
        <v>220190002461</v>
      </c>
      <c r="B71" s="12" t="s">
        <v>518</v>
      </c>
      <c r="C71" s="6">
        <v>43515</v>
      </c>
      <c r="D71" s="12">
        <v>22019001799</v>
      </c>
      <c r="E71" s="12" t="s">
        <v>884</v>
      </c>
      <c r="F71" s="7">
        <v>79.23</v>
      </c>
      <c r="G71" s="12" t="s">
        <v>2132</v>
      </c>
      <c r="H71" s="12" t="s">
        <v>885</v>
      </c>
      <c r="I71" s="12" t="s">
        <v>2055</v>
      </c>
      <c r="J71" s="12" t="s">
        <v>1838</v>
      </c>
      <c r="K71" s="12" t="s">
        <v>35</v>
      </c>
      <c r="L71" s="12" t="s">
        <v>10</v>
      </c>
      <c r="M71" s="12" t="s">
        <v>11</v>
      </c>
      <c r="N71" s="12" t="s">
        <v>2556</v>
      </c>
      <c r="O71" s="12" t="s">
        <v>2553</v>
      </c>
      <c r="P71" s="12" t="str">
        <f>MID(Tabla1[[#This Row],[Aplicación]],14,1)</f>
        <v>2</v>
      </c>
      <c r="Q71" s="12" t="s">
        <v>2530</v>
      </c>
      <c r="R71" s="12" t="str">
        <f>MID(Tabla1[[#This Row],[Aplicación]],6,2)</f>
        <v>07</v>
      </c>
      <c r="S71" s="12" t="str">
        <f>VLOOKUP(Tabla1[[#This Row],[AREA]],Hoja1!A:B,2,FALSE)</f>
        <v>07. Medio Ambiente sostenibilidad</v>
      </c>
      <c r="T71" s="12" t="str">
        <f>MID(Tabla1[[#This Row],[Aplicación]],9,4)</f>
        <v>1631</v>
      </c>
      <c r="U71" s="12" t="str">
        <f>VLOOKUP(Tabla1[[#This Row],[PROGRAMA]],Hoja1!A:B,2,FALSE)</f>
        <v>1631. Limpieza viaria</v>
      </c>
      <c r="V71" s="12" t="str">
        <f>MID(Tabla1[[#This Row],[Aplicación]],14,2)</f>
        <v>22</v>
      </c>
      <c r="W71" s="12" t="str">
        <f>MID(Tabla1[[#This Row],[Aplicación]],14,6)</f>
        <v>22199</v>
      </c>
    </row>
    <row r="72" spans="1:23" s="3" customFormat="1" hidden="1" x14ac:dyDescent="0.25">
      <c r="A72" s="5">
        <v>220190002464</v>
      </c>
      <c r="B72" s="12" t="s">
        <v>518</v>
      </c>
      <c r="C72" s="6">
        <v>43515</v>
      </c>
      <c r="D72" s="12">
        <v>22019001800</v>
      </c>
      <c r="E72" s="12" t="s">
        <v>877</v>
      </c>
      <c r="F72" s="7">
        <v>1899.51</v>
      </c>
      <c r="G72" s="12" t="s">
        <v>2133</v>
      </c>
      <c r="H72" s="12" t="s">
        <v>886</v>
      </c>
      <c r="I72" s="12" t="s">
        <v>2055</v>
      </c>
      <c r="J72" s="12" t="s">
        <v>1837</v>
      </c>
      <c r="K72" s="12" t="s">
        <v>35</v>
      </c>
      <c r="L72" s="12" t="s">
        <v>10</v>
      </c>
      <c r="M72" s="12" t="s">
        <v>11</v>
      </c>
      <c r="N72" s="12" t="s">
        <v>2556</v>
      </c>
      <c r="O72" s="12" t="s">
        <v>2553</v>
      </c>
      <c r="P72" s="12" t="str">
        <f>MID(Tabla1[[#This Row],[Aplicación]],14,1)</f>
        <v>2</v>
      </c>
      <c r="Q72" s="12" t="s">
        <v>2530</v>
      </c>
      <c r="R72" s="12" t="str">
        <f>MID(Tabla1[[#This Row],[Aplicación]],6,2)</f>
        <v>07</v>
      </c>
      <c r="S72" s="12" t="str">
        <f>VLOOKUP(Tabla1[[#This Row],[AREA]],Hoja1!A:B,2,FALSE)</f>
        <v>07. Medio Ambiente sostenibilidad</v>
      </c>
      <c r="T72" s="12" t="str">
        <f>MID(Tabla1[[#This Row],[Aplicación]],9,4)</f>
        <v>1631</v>
      </c>
      <c r="U72" s="12" t="str">
        <f>VLOOKUP(Tabla1[[#This Row],[PROGRAMA]],Hoja1!A:B,2,FALSE)</f>
        <v>1631. Limpieza viaria</v>
      </c>
      <c r="V72" s="12" t="str">
        <f>MID(Tabla1[[#This Row],[Aplicación]],14,2)</f>
        <v>22</v>
      </c>
      <c r="W72" s="12" t="str">
        <f>MID(Tabla1[[#This Row],[Aplicación]],14,6)</f>
        <v>22110</v>
      </c>
    </row>
    <row r="73" spans="1:23" s="3" customFormat="1" hidden="1" x14ac:dyDescent="0.25">
      <c r="A73" s="5">
        <v>220190002465</v>
      </c>
      <c r="B73" s="12" t="s">
        <v>518</v>
      </c>
      <c r="C73" s="6">
        <v>43515</v>
      </c>
      <c r="D73" s="12">
        <v>22019001801</v>
      </c>
      <c r="E73" s="12" t="s">
        <v>887</v>
      </c>
      <c r="F73" s="7">
        <v>1052.7</v>
      </c>
      <c r="G73" s="12" t="s">
        <v>2134</v>
      </c>
      <c r="H73" s="12" t="s">
        <v>888</v>
      </c>
      <c r="I73" s="12" t="s">
        <v>2055</v>
      </c>
      <c r="J73" s="12" t="s">
        <v>1848</v>
      </c>
      <c r="K73" s="12" t="s">
        <v>35</v>
      </c>
      <c r="L73" s="12" t="s">
        <v>10</v>
      </c>
      <c r="M73" s="12" t="s">
        <v>11</v>
      </c>
      <c r="N73" s="12" t="s">
        <v>2556</v>
      </c>
      <c r="O73" s="12" t="s">
        <v>2553</v>
      </c>
      <c r="P73" s="12" t="str">
        <f>MID(Tabla1[[#This Row],[Aplicación]],14,1)</f>
        <v>2</v>
      </c>
      <c r="Q73" s="12" t="s">
        <v>2530</v>
      </c>
      <c r="R73" s="12" t="str">
        <f>MID(Tabla1[[#This Row],[Aplicación]],6,2)</f>
        <v>07</v>
      </c>
      <c r="S73" s="12" t="str">
        <f>VLOOKUP(Tabla1[[#This Row],[AREA]],Hoja1!A:B,2,FALSE)</f>
        <v>07. Medio Ambiente sostenibilidad</v>
      </c>
      <c r="T73" s="12" t="str">
        <f>MID(Tabla1[[#This Row],[Aplicación]],9,4)</f>
        <v>1631</v>
      </c>
      <c r="U73" s="12" t="str">
        <f>VLOOKUP(Tabla1[[#This Row],[PROGRAMA]],Hoja1!A:B,2,FALSE)</f>
        <v>1631. Limpieza viaria</v>
      </c>
      <c r="V73" s="12" t="str">
        <f>MID(Tabla1[[#This Row],[Aplicación]],14,2)</f>
        <v>21</v>
      </c>
      <c r="W73" s="12" t="str">
        <f>MID(Tabla1[[#This Row],[Aplicación]],14,6)</f>
        <v>219</v>
      </c>
    </row>
    <row r="74" spans="1:23" s="3" customFormat="1" hidden="1" x14ac:dyDescent="0.25">
      <c r="A74" s="5">
        <v>220190002472</v>
      </c>
      <c r="B74" s="12" t="s">
        <v>518</v>
      </c>
      <c r="C74" s="6">
        <v>43515</v>
      </c>
      <c r="D74" s="12">
        <v>22019001803</v>
      </c>
      <c r="E74" s="12" t="s">
        <v>892</v>
      </c>
      <c r="F74" s="7">
        <v>134.31</v>
      </c>
      <c r="G74" s="12" t="s">
        <v>2135</v>
      </c>
      <c r="H74" s="12" t="s">
        <v>893</v>
      </c>
      <c r="I74" s="12" t="s">
        <v>2055</v>
      </c>
      <c r="J74" s="12" t="s">
        <v>2546</v>
      </c>
      <c r="K74" s="12" t="s">
        <v>35</v>
      </c>
      <c r="L74" s="12" t="s">
        <v>10</v>
      </c>
      <c r="M74" s="12" t="s">
        <v>11</v>
      </c>
      <c r="N74" s="12" t="s">
        <v>2556</v>
      </c>
      <c r="O74" s="12" t="s">
        <v>2553</v>
      </c>
      <c r="P74" s="12" t="str">
        <f>MID(Tabla1[[#This Row],[Aplicación]],14,1)</f>
        <v>2</v>
      </c>
      <c r="Q74" s="12" t="s">
        <v>2530</v>
      </c>
      <c r="R74" s="12" t="str">
        <f>MID(Tabla1[[#This Row],[Aplicación]],6,2)</f>
        <v>07</v>
      </c>
      <c r="S74" s="12" t="str">
        <f>VLOOKUP(Tabla1[[#This Row],[AREA]],Hoja1!A:B,2,FALSE)</f>
        <v>07. Medio Ambiente sostenibilidad</v>
      </c>
      <c r="T74" s="12" t="str">
        <f>MID(Tabla1[[#This Row],[Aplicación]],9,4)</f>
        <v>1621</v>
      </c>
      <c r="U74" s="12" t="str">
        <f>VLOOKUP(Tabla1[[#This Row],[PROGRAMA]],Hoja1!A:B,2,FALSE)</f>
        <v>1621. Servicio de limpieza</v>
      </c>
      <c r="V74" s="12" t="str">
        <f>MID(Tabla1[[#This Row],[Aplicación]],14,2)</f>
        <v>21</v>
      </c>
      <c r="W74" s="12" t="str">
        <f>MID(Tabla1[[#This Row],[Aplicación]],14,6)</f>
        <v>219</v>
      </c>
    </row>
    <row r="75" spans="1:23" s="3" customFormat="1" hidden="1" x14ac:dyDescent="0.25">
      <c r="A75" s="5">
        <v>220190002528</v>
      </c>
      <c r="B75" s="12" t="s">
        <v>518</v>
      </c>
      <c r="C75" s="6">
        <v>43515</v>
      </c>
      <c r="D75" s="12">
        <v>22019001860</v>
      </c>
      <c r="E75" s="12" t="s">
        <v>566</v>
      </c>
      <c r="F75" s="7">
        <v>19.36</v>
      </c>
      <c r="G75" s="12" t="s">
        <v>1756</v>
      </c>
      <c r="H75" s="12" t="s">
        <v>917</v>
      </c>
      <c r="I75" s="12" t="s">
        <v>2055</v>
      </c>
      <c r="J75" s="12" t="s">
        <v>1838</v>
      </c>
      <c r="K75" s="12" t="s">
        <v>14</v>
      </c>
      <c r="L75" s="12" t="s">
        <v>10</v>
      </c>
      <c r="M75" s="12" t="s">
        <v>11</v>
      </c>
      <c r="N75" s="12" t="s">
        <v>2556</v>
      </c>
      <c r="O75" s="12" t="s">
        <v>2553</v>
      </c>
      <c r="P75" s="12" t="str">
        <f>MID(Tabla1[[#This Row],[Aplicación]],14,1)</f>
        <v>2</v>
      </c>
      <c r="Q75" s="12" t="s">
        <v>2530</v>
      </c>
      <c r="R75" s="12" t="str">
        <f>MID(Tabla1[[#This Row],[Aplicación]],6,2)</f>
        <v>07</v>
      </c>
      <c r="S75" s="12" t="str">
        <f>VLOOKUP(Tabla1[[#This Row],[AREA]],Hoja1!A:B,2,FALSE)</f>
        <v>07. Medio Ambiente sostenibilidad</v>
      </c>
      <c r="T75" s="12" t="str">
        <f>MID(Tabla1[[#This Row],[Aplicación]],9,4)</f>
        <v>1711</v>
      </c>
      <c r="U75" s="12" t="str">
        <f>VLOOKUP(Tabla1[[#This Row],[PROGRAMA]],Hoja1!A:B,2,FALSE)</f>
        <v>1711. Parques y jardines</v>
      </c>
      <c r="V75" s="12" t="str">
        <f>MID(Tabla1[[#This Row],[Aplicación]],14,2)</f>
        <v>21</v>
      </c>
      <c r="W75" s="12" t="str">
        <f>MID(Tabla1[[#This Row],[Aplicación]],14,6)</f>
        <v>214</v>
      </c>
    </row>
    <row r="76" spans="1:23" s="3" customFormat="1" hidden="1" x14ac:dyDescent="0.25">
      <c r="A76" s="5">
        <v>220190002529</v>
      </c>
      <c r="B76" s="12" t="s">
        <v>518</v>
      </c>
      <c r="C76" s="6">
        <v>43515</v>
      </c>
      <c r="D76" s="12">
        <v>22019001861</v>
      </c>
      <c r="E76" s="12" t="s">
        <v>568</v>
      </c>
      <c r="F76" s="7">
        <v>335.59</v>
      </c>
      <c r="G76" s="12" t="s">
        <v>2145</v>
      </c>
      <c r="H76" s="12" t="s">
        <v>918</v>
      </c>
      <c r="I76" s="12" t="s">
        <v>2055</v>
      </c>
      <c r="J76" s="12" t="s">
        <v>1838</v>
      </c>
      <c r="K76" s="12" t="s">
        <v>14</v>
      </c>
      <c r="L76" s="12" t="s">
        <v>10</v>
      </c>
      <c r="M76" s="12" t="s">
        <v>11</v>
      </c>
      <c r="N76" s="12" t="s">
        <v>2556</v>
      </c>
      <c r="O76" s="12" t="s">
        <v>2553</v>
      </c>
      <c r="P76" s="12" t="str">
        <f>MID(Tabla1[[#This Row],[Aplicación]],14,1)</f>
        <v>2</v>
      </c>
      <c r="Q76" s="12" t="s">
        <v>2530</v>
      </c>
      <c r="R76" s="12" t="str">
        <f>MID(Tabla1[[#This Row],[Aplicación]],6,2)</f>
        <v>07</v>
      </c>
      <c r="S76" s="12" t="str">
        <f>VLOOKUP(Tabla1[[#This Row],[AREA]],Hoja1!A:B,2,FALSE)</f>
        <v>07. Medio Ambiente sostenibilidad</v>
      </c>
      <c r="T76" s="12" t="str">
        <f>MID(Tabla1[[#This Row],[Aplicación]],9,4)</f>
        <v>1711</v>
      </c>
      <c r="U76" s="12" t="str">
        <f>VLOOKUP(Tabla1[[#This Row],[PROGRAMA]],Hoja1!A:B,2,FALSE)</f>
        <v>1711. Parques y jardines</v>
      </c>
      <c r="V76" s="12" t="str">
        <f>MID(Tabla1[[#This Row],[Aplicación]],14,2)</f>
        <v>21</v>
      </c>
      <c r="W76" s="12" t="str">
        <f>MID(Tabla1[[#This Row],[Aplicación]],14,6)</f>
        <v>213</v>
      </c>
    </row>
    <row r="77" spans="1:23" s="3" customFormat="1" hidden="1" x14ac:dyDescent="0.25">
      <c r="A77" s="5">
        <v>220190002537</v>
      </c>
      <c r="B77" s="12" t="s">
        <v>518</v>
      </c>
      <c r="C77" s="6">
        <v>43515</v>
      </c>
      <c r="D77" s="12">
        <v>22019001883</v>
      </c>
      <c r="E77" s="12" t="s">
        <v>110</v>
      </c>
      <c r="F77" s="7">
        <v>268.55</v>
      </c>
      <c r="G77" s="12" t="s">
        <v>2146</v>
      </c>
      <c r="H77" s="12" t="s">
        <v>922</v>
      </c>
      <c r="I77" s="12" t="s">
        <v>2055</v>
      </c>
      <c r="J77" s="12" t="s">
        <v>1837</v>
      </c>
      <c r="K77" s="12" t="s">
        <v>35</v>
      </c>
      <c r="L77" s="12" t="s">
        <v>10</v>
      </c>
      <c r="M77" s="12" t="s">
        <v>11</v>
      </c>
      <c r="N77" s="12" t="s">
        <v>2556</v>
      </c>
      <c r="O77" s="12" t="s">
        <v>2553</v>
      </c>
      <c r="P77" s="12" t="str">
        <f>MID(Tabla1[[#This Row],[Aplicación]],14,1)</f>
        <v>2</v>
      </c>
      <c r="Q77" s="12" t="s">
        <v>2530</v>
      </c>
      <c r="R77" s="12" t="str">
        <f>MID(Tabla1[[#This Row],[Aplicación]],6,2)</f>
        <v>07</v>
      </c>
      <c r="S77" s="12" t="str">
        <f>VLOOKUP(Tabla1[[#This Row],[AREA]],Hoja1!A:B,2,FALSE)</f>
        <v>07. Medio Ambiente sostenibilidad</v>
      </c>
      <c r="T77" s="12" t="str">
        <f>MID(Tabla1[[#This Row],[Aplicación]],9,4)</f>
        <v>1621</v>
      </c>
      <c r="U77" s="12" t="str">
        <f>VLOOKUP(Tabla1[[#This Row],[PROGRAMA]],Hoja1!A:B,2,FALSE)</f>
        <v>1621. Servicio de limpieza</v>
      </c>
      <c r="V77" s="12" t="str">
        <f>MID(Tabla1[[#This Row],[Aplicación]],14,2)</f>
        <v>22</v>
      </c>
      <c r="W77" s="12" t="str">
        <f>MID(Tabla1[[#This Row],[Aplicación]],14,6)</f>
        <v>22103</v>
      </c>
    </row>
    <row r="78" spans="1:23" s="3" customFormat="1" hidden="1" x14ac:dyDescent="0.25">
      <c r="A78" s="5">
        <v>220190002538</v>
      </c>
      <c r="B78" s="12" t="s">
        <v>518</v>
      </c>
      <c r="C78" s="6">
        <v>43515</v>
      </c>
      <c r="D78" s="12">
        <v>22019001884</v>
      </c>
      <c r="E78" s="12" t="s">
        <v>110</v>
      </c>
      <c r="F78" s="7">
        <v>244.37</v>
      </c>
      <c r="G78" s="12" t="s">
        <v>2146</v>
      </c>
      <c r="H78" s="12" t="s">
        <v>923</v>
      </c>
      <c r="I78" s="12" t="s">
        <v>2055</v>
      </c>
      <c r="J78" s="12" t="s">
        <v>1837</v>
      </c>
      <c r="K78" s="12" t="s">
        <v>35</v>
      </c>
      <c r="L78" s="12" t="s">
        <v>10</v>
      </c>
      <c r="M78" s="12" t="s">
        <v>11</v>
      </c>
      <c r="N78" s="12" t="s">
        <v>2556</v>
      </c>
      <c r="O78" s="12" t="s">
        <v>2553</v>
      </c>
      <c r="P78" s="12" t="str">
        <f>MID(Tabla1[[#This Row],[Aplicación]],14,1)</f>
        <v>2</v>
      </c>
      <c r="Q78" s="12" t="s">
        <v>2530</v>
      </c>
      <c r="R78" s="12" t="str">
        <f>MID(Tabla1[[#This Row],[Aplicación]],6,2)</f>
        <v>07</v>
      </c>
      <c r="S78" s="12" t="str">
        <f>VLOOKUP(Tabla1[[#This Row],[AREA]],Hoja1!A:B,2,FALSE)</f>
        <v>07. Medio Ambiente sostenibilidad</v>
      </c>
      <c r="T78" s="12" t="str">
        <f>MID(Tabla1[[#This Row],[Aplicación]],9,4)</f>
        <v>1621</v>
      </c>
      <c r="U78" s="12" t="str">
        <f>VLOOKUP(Tabla1[[#This Row],[PROGRAMA]],Hoja1!A:B,2,FALSE)</f>
        <v>1621. Servicio de limpieza</v>
      </c>
      <c r="V78" s="12" t="str">
        <f>MID(Tabla1[[#This Row],[Aplicación]],14,2)</f>
        <v>22</v>
      </c>
      <c r="W78" s="12" t="str">
        <f>MID(Tabla1[[#This Row],[Aplicación]],14,6)</f>
        <v>22103</v>
      </c>
    </row>
    <row r="79" spans="1:23" s="12" customFormat="1" hidden="1" x14ac:dyDescent="0.25">
      <c r="A79" s="5">
        <v>220190002539</v>
      </c>
      <c r="B79" s="12" t="s">
        <v>518</v>
      </c>
      <c r="C79" s="6">
        <v>43515</v>
      </c>
      <c r="D79" s="12">
        <v>22019001885</v>
      </c>
      <c r="E79" s="12" t="s">
        <v>110</v>
      </c>
      <c r="F79" s="7">
        <v>138.85</v>
      </c>
      <c r="G79" s="12" t="s">
        <v>2146</v>
      </c>
      <c r="H79" s="12" t="s">
        <v>924</v>
      </c>
      <c r="I79" s="12" t="s">
        <v>2055</v>
      </c>
      <c r="J79" s="12" t="s">
        <v>1837</v>
      </c>
      <c r="K79" s="12" t="s">
        <v>35</v>
      </c>
      <c r="L79" s="12" t="s">
        <v>10</v>
      </c>
      <c r="M79" s="12" t="s">
        <v>11</v>
      </c>
      <c r="N79" s="12" t="s">
        <v>2556</v>
      </c>
      <c r="O79" s="12" t="s">
        <v>2553</v>
      </c>
      <c r="P79" s="12" t="str">
        <f>MID(Tabla1[[#This Row],[Aplicación]],14,1)</f>
        <v>2</v>
      </c>
      <c r="Q79" s="12" t="s">
        <v>2530</v>
      </c>
      <c r="R79" s="12" t="str">
        <f>MID(Tabla1[[#This Row],[Aplicación]],6,2)</f>
        <v>07</v>
      </c>
      <c r="S79" s="12" t="str">
        <f>VLOOKUP(Tabla1[[#This Row],[AREA]],Hoja1!A:B,2,FALSE)</f>
        <v>07. Medio Ambiente sostenibilidad</v>
      </c>
      <c r="T79" s="12" t="str">
        <f>MID(Tabla1[[#This Row],[Aplicación]],9,4)</f>
        <v>1621</v>
      </c>
      <c r="U79" s="12" t="str">
        <f>VLOOKUP(Tabla1[[#This Row],[PROGRAMA]],Hoja1!A:B,2,FALSE)</f>
        <v>1621. Servicio de limpieza</v>
      </c>
      <c r="V79" s="12" t="str">
        <f>MID(Tabla1[[#This Row],[Aplicación]],14,2)</f>
        <v>22</v>
      </c>
      <c r="W79" s="12" t="str">
        <f>MID(Tabla1[[#This Row],[Aplicación]],14,6)</f>
        <v>22103</v>
      </c>
    </row>
    <row r="80" spans="1:23" s="12" customFormat="1" hidden="1" x14ac:dyDescent="0.25">
      <c r="A80" s="5">
        <v>220190002540</v>
      </c>
      <c r="B80" s="12" t="s">
        <v>518</v>
      </c>
      <c r="C80" s="6">
        <v>43515</v>
      </c>
      <c r="D80" s="12">
        <v>22019001886</v>
      </c>
      <c r="E80" s="12" t="s">
        <v>705</v>
      </c>
      <c r="F80" s="7">
        <v>907.5</v>
      </c>
      <c r="G80" s="12" t="s">
        <v>1716</v>
      </c>
      <c r="H80" s="12" t="s">
        <v>925</v>
      </c>
      <c r="I80" s="12" t="s">
        <v>2055</v>
      </c>
      <c r="J80" s="12" t="s">
        <v>1838</v>
      </c>
      <c r="K80" s="12" t="s">
        <v>35</v>
      </c>
      <c r="L80" s="12" t="s">
        <v>10</v>
      </c>
      <c r="M80" s="12" t="s">
        <v>11</v>
      </c>
      <c r="N80" s="12" t="s">
        <v>2556</v>
      </c>
      <c r="O80" s="12" t="s">
        <v>2553</v>
      </c>
      <c r="P80" s="12" t="str">
        <f>MID(Tabla1[[#This Row],[Aplicación]],14,1)</f>
        <v>2</v>
      </c>
      <c r="Q80" s="12" t="s">
        <v>2530</v>
      </c>
      <c r="R80" s="12" t="str">
        <f>MID(Tabla1[[#This Row],[Aplicación]],6,2)</f>
        <v>07</v>
      </c>
      <c r="S80" s="12" t="str">
        <f>VLOOKUP(Tabla1[[#This Row],[AREA]],Hoja1!A:B,2,FALSE)</f>
        <v>07. Medio Ambiente sostenibilidad</v>
      </c>
      <c r="T80" s="12" t="str">
        <f>MID(Tabla1[[#This Row],[Aplicación]],9,4)</f>
        <v>1621</v>
      </c>
      <c r="U80" s="12" t="str">
        <f>VLOOKUP(Tabla1[[#This Row],[PROGRAMA]],Hoja1!A:B,2,FALSE)</f>
        <v>1621. Servicio de limpieza</v>
      </c>
      <c r="V80" s="12" t="str">
        <f>MID(Tabla1[[#This Row],[Aplicación]],14,2)</f>
        <v>21</v>
      </c>
      <c r="W80" s="12" t="str">
        <f>MID(Tabla1[[#This Row],[Aplicación]],14,6)</f>
        <v>213</v>
      </c>
    </row>
    <row r="81" spans="1:23" s="3" customFormat="1" hidden="1" x14ac:dyDescent="0.25">
      <c r="A81" s="5">
        <v>220190002541</v>
      </c>
      <c r="B81" s="12" t="s">
        <v>518</v>
      </c>
      <c r="C81" s="6">
        <v>43515</v>
      </c>
      <c r="D81" s="12">
        <v>22019001887</v>
      </c>
      <c r="E81" s="12" t="s">
        <v>705</v>
      </c>
      <c r="F81" s="7">
        <v>126.81</v>
      </c>
      <c r="G81" s="12" t="s">
        <v>1705</v>
      </c>
      <c r="H81" s="12" t="s">
        <v>926</v>
      </c>
      <c r="I81" s="12" t="s">
        <v>2055</v>
      </c>
      <c r="J81" s="12" t="s">
        <v>1838</v>
      </c>
      <c r="K81" s="12" t="s">
        <v>14</v>
      </c>
      <c r="L81" s="12" t="s">
        <v>10</v>
      </c>
      <c r="M81" s="12" t="s">
        <v>11</v>
      </c>
      <c r="N81" s="12" t="s">
        <v>2556</v>
      </c>
      <c r="O81" s="12" t="s">
        <v>2553</v>
      </c>
      <c r="P81" s="12" t="str">
        <f>MID(Tabla1[[#This Row],[Aplicación]],14,1)</f>
        <v>2</v>
      </c>
      <c r="Q81" s="12" t="s">
        <v>2530</v>
      </c>
      <c r="R81" s="12" t="str">
        <f>MID(Tabla1[[#This Row],[Aplicación]],6,2)</f>
        <v>07</v>
      </c>
      <c r="S81" s="12" t="str">
        <f>VLOOKUP(Tabla1[[#This Row],[AREA]],Hoja1!A:B,2,FALSE)</f>
        <v>07. Medio Ambiente sostenibilidad</v>
      </c>
      <c r="T81" s="12" t="str">
        <f>MID(Tabla1[[#This Row],[Aplicación]],9,4)</f>
        <v>1621</v>
      </c>
      <c r="U81" s="12" t="str">
        <f>VLOOKUP(Tabla1[[#This Row],[PROGRAMA]],Hoja1!A:B,2,FALSE)</f>
        <v>1621. Servicio de limpieza</v>
      </c>
      <c r="V81" s="12" t="str">
        <f>MID(Tabla1[[#This Row],[Aplicación]],14,2)</f>
        <v>21</v>
      </c>
      <c r="W81" s="12" t="str">
        <f>MID(Tabla1[[#This Row],[Aplicación]],14,6)</f>
        <v>213</v>
      </c>
    </row>
    <row r="82" spans="1:23" s="3" customFormat="1" hidden="1" x14ac:dyDescent="0.25">
      <c r="A82" s="5">
        <v>220190002552</v>
      </c>
      <c r="B82" s="12" t="s">
        <v>518</v>
      </c>
      <c r="C82" s="6">
        <v>43515</v>
      </c>
      <c r="D82" s="12">
        <v>22019001889</v>
      </c>
      <c r="E82" s="12" t="s">
        <v>895</v>
      </c>
      <c r="F82" s="7">
        <v>42.05</v>
      </c>
      <c r="G82" s="12" t="s">
        <v>2147</v>
      </c>
      <c r="H82" s="12" t="s">
        <v>936</v>
      </c>
      <c r="I82" s="12" t="s">
        <v>2055</v>
      </c>
      <c r="J82" s="12" t="s">
        <v>1838</v>
      </c>
      <c r="K82" s="12" t="s">
        <v>35</v>
      </c>
      <c r="L82" s="12" t="s">
        <v>10</v>
      </c>
      <c r="M82" s="12" t="s">
        <v>11</v>
      </c>
      <c r="N82" s="12" t="s">
        <v>2556</v>
      </c>
      <c r="O82" s="12" t="s">
        <v>2553</v>
      </c>
      <c r="P82" s="12" t="str">
        <f>MID(Tabla1[[#This Row],[Aplicación]],14,1)</f>
        <v>2</v>
      </c>
      <c r="Q82" s="12" t="s">
        <v>2530</v>
      </c>
      <c r="R82" s="12" t="str">
        <f>MID(Tabla1[[#This Row],[Aplicación]],6,2)</f>
        <v>07</v>
      </c>
      <c r="S82" s="12" t="str">
        <f>VLOOKUP(Tabla1[[#This Row],[AREA]],Hoja1!A:B,2,FALSE)</f>
        <v>07. Medio Ambiente sostenibilidad</v>
      </c>
      <c r="T82" s="12" t="str">
        <f>MID(Tabla1[[#This Row],[Aplicación]],9,4)</f>
        <v>1621</v>
      </c>
      <c r="U82" s="12" t="str">
        <f>VLOOKUP(Tabla1[[#This Row],[PROGRAMA]],Hoja1!A:B,2,FALSE)</f>
        <v>1621. Servicio de limpieza</v>
      </c>
      <c r="V82" s="12" t="str">
        <f>MID(Tabla1[[#This Row],[Aplicación]],14,2)</f>
        <v>22</v>
      </c>
      <c r="W82" s="12" t="str">
        <f>MID(Tabla1[[#This Row],[Aplicación]],14,6)</f>
        <v>22199</v>
      </c>
    </row>
    <row r="83" spans="1:23" s="3" customFormat="1" hidden="1" x14ac:dyDescent="0.25">
      <c r="A83" s="5">
        <v>220190002553</v>
      </c>
      <c r="B83" s="12" t="s">
        <v>518</v>
      </c>
      <c r="C83" s="6">
        <v>43515</v>
      </c>
      <c r="D83" s="12">
        <v>22019001890</v>
      </c>
      <c r="E83" s="12" t="s">
        <v>895</v>
      </c>
      <c r="F83" s="7">
        <v>230.51</v>
      </c>
      <c r="G83" s="12" t="s">
        <v>2119</v>
      </c>
      <c r="H83" s="12" t="s">
        <v>937</v>
      </c>
      <c r="I83" s="12" t="s">
        <v>2055</v>
      </c>
      <c r="J83" s="12" t="s">
        <v>1838</v>
      </c>
      <c r="K83" s="12" t="s">
        <v>35</v>
      </c>
      <c r="L83" s="12" t="s">
        <v>10</v>
      </c>
      <c r="M83" s="12" t="s">
        <v>11</v>
      </c>
      <c r="N83" s="12" t="s">
        <v>2556</v>
      </c>
      <c r="O83" s="12" t="s">
        <v>2553</v>
      </c>
      <c r="P83" s="12" t="str">
        <f>MID(Tabla1[[#This Row],[Aplicación]],14,1)</f>
        <v>2</v>
      </c>
      <c r="Q83" s="12" t="s">
        <v>2530</v>
      </c>
      <c r="R83" s="12" t="str">
        <f>MID(Tabla1[[#This Row],[Aplicación]],6,2)</f>
        <v>07</v>
      </c>
      <c r="S83" s="12" t="str">
        <f>VLOOKUP(Tabla1[[#This Row],[AREA]],Hoja1!A:B,2,FALSE)</f>
        <v>07. Medio Ambiente sostenibilidad</v>
      </c>
      <c r="T83" s="12" t="str">
        <f>MID(Tabla1[[#This Row],[Aplicación]],9,4)</f>
        <v>1621</v>
      </c>
      <c r="U83" s="12" t="str">
        <f>VLOOKUP(Tabla1[[#This Row],[PROGRAMA]],Hoja1!A:B,2,FALSE)</f>
        <v>1621. Servicio de limpieza</v>
      </c>
      <c r="V83" s="12" t="str">
        <f>MID(Tabla1[[#This Row],[Aplicación]],14,2)</f>
        <v>22</v>
      </c>
      <c r="W83" s="12" t="str">
        <f>MID(Tabla1[[#This Row],[Aplicación]],14,6)</f>
        <v>22199</v>
      </c>
    </row>
    <row r="84" spans="1:23" s="12" customFormat="1" hidden="1" x14ac:dyDescent="0.25">
      <c r="A84" s="5">
        <v>220190002628</v>
      </c>
      <c r="B84" s="12" t="s">
        <v>518</v>
      </c>
      <c r="C84" s="6">
        <v>43518</v>
      </c>
      <c r="D84" s="12">
        <v>22019001682</v>
      </c>
      <c r="E84" s="12" t="s">
        <v>988</v>
      </c>
      <c r="F84" s="7">
        <v>294.3</v>
      </c>
      <c r="G84" s="12" t="s">
        <v>2150</v>
      </c>
      <c r="H84" s="12" t="s">
        <v>989</v>
      </c>
      <c r="I84" s="12" t="s">
        <v>2055</v>
      </c>
      <c r="J84" s="12" t="s">
        <v>1838</v>
      </c>
      <c r="K84" s="12" t="s">
        <v>35</v>
      </c>
      <c r="L84" s="12" t="s">
        <v>10</v>
      </c>
      <c r="M84" s="12" t="s">
        <v>11</v>
      </c>
      <c r="N84" s="12" t="s">
        <v>2556</v>
      </c>
      <c r="O84" s="12" t="s">
        <v>2553</v>
      </c>
      <c r="P84" s="12" t="str">
        <f>MID(Tabla1[[#This Row],[Aplicación]],14,1)</f>
        <v>2</v>
      </c>
      <c r="Q84" s="12" t="s">
        <v>2530</v>
      </c>
      <c r="R84" s="12" t="str">
        <f>MID(Tabla1[[#This Row],[Aplicación]],6,2)</f>
        <v>02</v>
      </c>
      <c r="S84" s="12" t="str">
        <f>VLOOKUP(Tabla1[[#This Row],[AREA]],Hoja1!A:B,2,FALSE)</f>
        <v>02. Urbanismo, infraestructura y vivienda</v>
      </c>
      <c r="T84" s="12" t="str">
        <f>MID(Tabla1[[#This Row],[Aplicación]],9,4)</f>
        <v>1501</v>
      </c>
      <c r="U84" s="12" t="str">
        <f>VLOOKUP(Tabla1[[#This Row],[PROGRAMA]],Hoja1!A:B,2,FALSE)</f>
        <v>1501. Dirección del área de urbanismo</v>
      </c>
      <c r="V84" s="12" t="str">
        <f>MID(Tabla1[[#This Row],[Aplicación]],14,2)</f>
        <v>22</v>
      </c>
      <c r="W84" s="12" t="str">
        <f>MID(Tabla1[[#This Row],[Aplicación]],14,6)</f>
        <v>22699</v>
      </c>
    </row>
    <row r="85" spans="1:23" s="3" customFormat="1" hidden="1" x14ac:dyDescent="0.25">
      <c r="A85" s="5">
        <v>220190002629</v>
      </c>
      <c r="B85" s="12" t="s">
        <v>518</v>
      </c>
      <c r="C85" s="6">
        <v>43518</v>
      </c>
      <c r="D85" s="12">
        <v>22019001683</v>
      </c>
      <c r="E85" s="12" t="s">
        <v>988</v>
      </c>
      <c r="F85" s="7">
        <v>185.01</v>
      </c>
      <c r="G85" s="12" t="s">
        <v>2151</v>
      </c>
      <c r="H85" s="12" t="s">
        <v>990</v>
      </c>
      <c r="I85" s="12" t="s">
        <v>2055</v>
      </c>
      <c r="J85" s="12" t="s">
        <v>1838</v>
      </c>
      <c r="K85" s="12" t="s">
        <v>35</v>
      </c>
      <c r="L85" s="12" t="s">
        <v>10</v>
      </c>
      <c r="M85" s="12" t="s">
        <v>11</v>
      </c>
      <c r="N85" s="12" t="s">
        <v>2556</v>
      </c>
      <c r="O85" s="12" t="s">
        <v>2553</v>
      </c>
      <c r="P85" s="12" t="str">
        <f>MID(Tabla1[[#This Row],[Aplicación]],14,1)</f>
        <v>2</v>
      </c>
      <c r="Q85" s="12" t="s">
        <v>2530</v>
      </c>
      <c r="R85" s="12" t="str">
        <f>MID(Tabla1[[#This Row],[Aplicación]],6,2)</f>
        <v>02</v>
      </c>
      <c r="S85" s="12" t="str">
        <f>VLOOKUP(Tabla1[[#This Row],[AREA]],Hoja1!A:B,2,FALSE)</f>
        <v>02. Urbanismo, infraestructura y vivienda</v>
      </c>
      <c r="T85" s="12" t="str">
        <f>MID(Tabla1[[#This Row],[Aplicación]],9,4)</f>
        <v>1501</v>
      </c>
      <c r="U85" s="12" t="str">
        <f>VLOOKUP(Tabla1[[#This Row],[PROGRAMA]],Hoja1!A:B,2,FALSE)</f>
        <v>1501. Dirección del área de urbanismo</v>
      </c>
      <c r="V85" s="12" t="str">
        <f>MID(Tabla1[[#This Row],[Aplicación]],14,2)</f>
        <v>22</v>
      </c>
      <c r="W85" s="12" t="str">
        <f>MID(Tabla1[[#This Row],[Aplicación]],14,6)</f>
        <v>22699</v>
      </c>
    </row>
    <row r="86" spans="1:23" s="3" customFormat="1" hidden="1" x14ac:dyDescent="0.25">
      <c r="A86" s="5">
        <v>220190002654</v>
      </c>
      <c r="B86" s="12" t="s">
        <v>518</v>
      </c>
      <c r="C86" s="6">
        <v>43518</v>
      </c>
      <c r="D86" s="12">
        <v>22019001814</v>
      </c>
      <c r="E86" s="12" t="s">
        <v>991</v>
      </c>
      <c r="F86" s="7">
        <v>107.69</v>
      </c>
      <c r="G86" s="12" t="s">
        <v>1798</v>
      </c>
      <c r="H86" s="12" t="s">
        <v>992</v>
      </c>
      <c r="I86" s="12" t="s">
        <v>2055</v>
      </c>
      <c r="J86" s="12" t="s">
        <v>1838</v>
      </c>
      <c r="K86" s="12" t="s">
        <v>35</v>
      </c>
      <c r="L86" s="12" t="s">
        <v>10</v>
      </c>
      <c r="M86" s="12" t="s">
        <v>11</v>
      </c>
      <c r="N86" s="12" t="s">
        <v>2556</v>
      </c>
      <c r="O86" s="12" t="s">
        <v>2553</v>
      </c>
      <c r="P86" s="12" t="str">
        <f>MID(Tabla1[[#This Row],[Aplicación]],14,1)</f>
        <v>2</v>
      </c>
      <c r="Q86" s="12" t="s">
        <v>2530</v>
      </c>
      <c r="R86" s="12" t="str">
        <f>MID(Tabla1[[#This Row],[Aplicación]],6,2)</f>
        <v>10</v>
      </c>
      <c r="S86" s="12" t="str">
        <f>VLOOKUP(Tabla1[[#This Row],[AREA]],Hoja1!A:B,2,FALSE)</f>
        <v>10. Servicios sociales</v>
      </c>
      <c r="T86" s="12" t="str">
        <f>MID(Tabla1[[#This Row],[Aplicación]],9,4)</f>
        <v>2311</v>
      </c>
      <c r="U86" s="12" t="str">
        <f>VLOOKUP(Tabla1[[#This Row],[PROGRAMA]],Hoja1!A:B,2,FALSE)</f>
        <v>2311. Intervención social</v>
      </c>
      <c r="V86" s="12" t="str">
        <f>MID(Tabla1[[#This Row],[Aplicación]],14,2)</f>
        <v>22</v>
      </c>
      <c r="W86" s="12" t="str">
        <f>MID(Tabla1[[#This Row],[Aplicación]],14,6)</f>
        <v>22199</v>
      </c>
    </row>
    <row r="87" spans="1:23" s="12" customFormat="1" hidden="1" x14ac:dyDescent="0.25">
      <c r="A87" s="5">
        <v>220190006375</v>
      </c>
      <c r="B87" s="12" t="s">
        <v>518</v>
      </c>
      <c r="C87" s="6">
        <v>43543</v>
      </c>
      <c r="D87" s="12">
        <v>22019002394</v>
      </c>
      <c r="E87" s="12" t="s">
        <v>2253</v>
      </c>
      <c r="F87" s="7">
        <v>498.11</v>
      </c>
      <c r="G87" s="12" t="s">
        <v>2285</v>
      </c>
      <c r="H87" s="12" t="s">
        <v>2286</v>
      </c>
      <c r="I87" s="12" t="s">
        <v>2055</v>
      </c>
      <c r="J87" s="12" t="s">
        <v>1838</v>
      </c>
      <c r="K87" s="12" t="s">
        <v>35</v>
      </c>
      <c r="L87" s="12" t="s">
        <v>10</v>
      </c>
      <c r="M87" s="12" t="s">
        <v>16</v>
      </c>
      <c r="N87" s="12" t="s">
        <v>2556</v>
      </c>
      <c r="O87" s="12" t="s">
        <v>2553</v>
      </c>
      <c r="P87" s="12" t="str">
        <f>MID(Tabla1[[#This Row],[Aplicación]],14,1)</f>
        <v>2</v>
      </c>
      <c r="Q87" s="12" t="s">
        <v>2530</v>
      </c>
      <c r="R87" s="12" t="str">
        <f>MID(Tabla1[[#This Row],[Aplicación]],6,2)</f>
        <v>02</v>
      </c>
      <c r="S87" s="12" t="str">
        <f>VLOOKUP(Tabla1[[#This Row],[AREA]],Hoja1!A:B,2,FALSE)</f>
        <v>02. Urbanismo, infraestructura y vivienda</v>
      </c>
      <c r="T87" s="12" t="str">
        <f>MID(Tabla1[[#This Row],[Aplicación]],9,4)</f>
        <v>1532</v>
      </c>
      <c r="U87" s="12" t="str">
        <f>VLOOKUP(Tabla1[[#This Row],[PROGRAMA]],Hoja1!A:B,2,FALSE)</f>
        <v>1532. Pavimentación vias públicas y otros servicios urbanísticos</v>
      </c>
      <c r="V87" s="12" t="str">
        <f>MID(Tabla1[[#This Row],[Aplicación]],14,2)</f>
        <v>21</v>
      </c>
      <c r="W87" s="12" t="str">
        <f>MID(Tabla1[[#This Row],[Aplicación]],14,6)</f>
        <v>210</v>
      </c>
    </row>
    <row r="88" spans="1:23" s="3" customFormat="1" hidden="1" x14ac:dyDescent="0.25">
      <c r="A88" s="5">
        <v>220190002655</v>
      </c>
      <c r="B88" s="12" t="s">
        <v>518</v>
      </c>
      <c r="C88" s="6">
        <v>43518</v>
      </c>
      <c r="D88" s="12">
        <v>22019001815</v>
      </c>
      <c r="E88" s="12" t="s">
        <v>991</v>
      </c>
      <c r="F88" s="7">
        <v>107.69</v>
      </c>
      <c r="G88" s="12" t="s">
        <v>1798</v>
      </c>
      <c r="H88" s="12" t="s">
        <v>993</v>
      </c>
      <c r="I88" s="12" t="s">
        <v>2055</v>
      </c>
      <c r="J88" s="12" t="s">
        <v>1838</v>
      </c>
      <c r="K88" s="12" t="s">
        <v>35</v>
      </c>
      <c r="L88" s="12" t="s">
        <v>10</v>
      </c>
      <c r="M88" s="12" t="s">
        <v>11</v>
      </c>
      <c r="N88" s="12" t="s">
        <v>2556</v>
      </c>
      <c r="O88" s="12" t="s">
        <v>2553</v>
      </c>
      <c r="P88" s="12" t="str">
        <f>MID(Tabla1[[#This Row],[Aplicación]],14,1)</f>
        <v>2</v>
      </c>
      <c r="Q88" s="12" t="s">
        <v>2530</v>
      </c>
      <c r="R88" s="12" t="str">
        <f>MID(Tabla1[[#This Row],[Aplicación]],6,2)</f>
        <v>10</v>
      </c>
      <c r="S88" s="12" t="str">
        <f>VLOOKUP(Tabla1[[#This Row],[AREA]],Hoja1!A:B,2,FALSE)</f>
        <v>10. Servicios sociales</v>
      </c>
      <c r="T88" s="12" t="str">
        <f>MID(Tabla1[[#This Row],[Aplicación]],9,4)</f>
        <v>2311</v>
      </c>
      <c r="U88" s="12" t="str">
        <f>VLOOKUP(Tabla1[[#This Row],[PROGRAMA]],Hoja1!A:B,2,FALSE)</f>
        <v>2311. Intervención social</v>
      </c>
      <c r="V88" s="12" t="str">
        <f>MID(Tabla1[[#This Row],[Aplicación]],14,2)</f>
        <v>22</v>
      </c>
      <c r="W88" s="12" t="str">
        <f>MID(Tabla1[[#This Row],[Aplicación]],14,6)</f>
        <v>22199</v>
      </c>
    </row>
    <row r="89" spans="1:23" s="12" customFormat="1" hidden="1" x14ac:dyDescent="0.25">
      <c r="A89" s="5">
        <v>220190002664</v>
      </c>
      <c r="B89" s="12" t="s">
        <v>518</v>
      </c>
      <c r="C89" s="6">
        <v>43518</v>
      </c>
      <c r="D89" s="12">
        <v>22019001828</v>
      </c>
      <c r="E89" s="12" t="s">
        <v>994</v>
      </c>
      <c r="F89" s="7">
        <v>242</v>
      </c>
      <c r="G89" s="12" t="s">
        <v>1769</v>
      </c>
      <c r="H89" s="12" t="s">
        <v>995</v>
      </c>
      <c r="I89" s="12" t="s">
        <v>2055</v>
      </c>
      <c r="J89" s="12" t="s">
        <v>1838</v>
      </c>
      <c r="K89" s="12" t="s">
        <v>14</v>
      </c>
      <c r="L89" s="12" t="s">
        <v>10</v>
      </c>
      <c r="M89" s="12" t="s">
        <v>11</v>
      </c>
      <c r="N89" s="12" t="s">
        <v>2556</v>
      </c>
      <c r="O89" s="12" t="s">
        <v>2553</v>
      </c>
      <c r="P89" s="12" t="str">
        <f>MID(Tabla1[[#This Row],[Aplicación]],14,1)</f>
        <v>2</v>
      </c>
      <c r="Q89" s="12" t="s">
        <v>2530</v>
      </c>
      <c r="R89" s="12" t="str">
        <f>MID(Tabla1[[#This Row],[Aplicación]],6,2)</f>
        <v>07</v>
      </c>
      <c r="S89" s="12" t="str">
        <f>VLOOKUP(Tabla1[[#This Row],[AREA]],Hoja1!A:B,2,FALSE)</f>
        <v>07. Medio Ambiente sostenibilidad</v>
      </c>
      <c r="T89" s="12" t="str">
        <f>MID(Tabla1[[#This Row],[Aplicación]],9,4)</f>
        <v>1721</v>
      </c>
      <c r="U89" s="12" t="str">
        <f>VLOOKUP(Tabla1[[#This Row],[PROGRAMA]],Hoja1!A:B,2,FALSE)</f>
        <v>1721. Protección del medio ambiente</v>
      </c>
      <c r="V89" s="12" t="str">
        <f>MID(Tabla1[[#This Row],[Aplicación]],14,2)</f>
        <v>21</v>
      </c>
      <c r="W89" s="12" t="str">
        <f>MID(Tabla1[[#This Row],[Aplicación]],14,6)</f>
        <v>213</v>
      </c>
    </row>
    <row r="90" spans="1:23" s="12" customFormat="1" hidden="1" x14ac:dyDescent="0.25">
      <c r="A90" s="5">
        <v>220190002665</v>
      </c>
      <c r="B90" s="12" t="s">
        <v>518</v>
      </c>
      <c r="C90" s="6">
        <v>43518</v>
      </c>
      <c r="D90" s="12">
        <v>22019001829</v>
      </c>
      <c r="E90" s="12" t="s">
        <v>994</v>
      </c>
      <c r="F90" s="7">
        <v>235.95</v>
      </c>
      <c r="G90" s="12" t="s">
        <v>1727</v>
      </c>
      <c r="H90" s="12" t="s">
        <v>996</v>
      </c>
      <c r="I90" s="12" t="s">
        <v>2055</v>
      </c>
      <c r="J90" s="12" t="s">
        <v>1838</v>
      </c>
      <c r="K90" s="12" t="s">
        <v>14</v>
      </c>
      <c r="L90" s="12" t="s">
        <v>10</v>
      </c>
      <c r="M90" s="12" t="s">
        <v>11</v>
      </c>
      <c r="N90" s="12" t="s">
        <v>2556</v>
      </c>
      <c r="O90" s="12" t="s">
        <v>2553</v>
      </c>
      <c r="P90" s="12" t="str">
        <f>MID(Tabla1[[#This Row],[Aplicación]],14,1)</f>
        <v>2</v>
      </c>
      <c r="Q90" s="12" t="s">
        <v>2530</v>
      </c>
      <c r="R90" s="12" t="str">
        <f>MID(Tabla1[[#This Row],[Aplicación]],6,2)</f>
        <v>07</v>
      </c>
      <c r="S90" s="12" t="str">
        <f>VLOOKUP(Tabla1[[#This Row],[AREA]],Hoja1!A:B,2,FALSE)</f>
        <v>07. Medio Ambiente sostenibilidad</v>
      </c>
      <c r="T90" s="12" t="str">
        <f>MID(Tabla1[[#This Row],[Aplicación]],9,4)</f>
        <v>1721</v>
      </c>
      <c r="U90" s="12" t="str">
        <f>VLOOKUP(Tabla1[[#This Row],[PROGRAMA]],Hoja1!A:B,2,FALSE)</f>
        <v>1721. Protección del medio ambiente</v>
      </c>
      <c r="V90" s="12" t="str">
        <f>MID(Tabla1[[#This Row],[Aplicación]],14,2)</f>
        <v>21</v>
      </c>
      <c r="W90" s="12" t="str">
        <f>MID(Tabla1[[#This Row],[Aplicación]],14,6)</f>
        <v>213</v>
      </c>
    </row>
    <row r="91" spans="1:23" s="12" customFormat="1" hidden="1" x14ac:dyDescent="0.25">
      <c r="A91" s="5">
        <v>220190002667</v>
      </c>
      <c r="B91" s="12" t="s">
        <v>518</v>
      </c>
      <c r="C91" s="6">
        <v>43518</v>
      </c>
      <c r="D91" s="12">
        <v>22019001831</v>
      </c>
      <c r="E91" s="12" t="s">
        <v>997</v>
      </c>
      <c r="F91" s="7">
        <v>60.48</v>
      </c>
      <c r="G91" s="12" t="s">
        <v>2152</v>
      </c>
      <c r="H91" s="12" t="s">
        <v>998</v>
      </c>
      <c r="I91" s="12" t="s">
        <v>2055</v>
      </c>
      <c r="J91" s="12" t="s">
        <v>1838</v>
      </c>
      <c r="K91" s="12" t="s">
        <v>35</v>
      </c>
      <c r="L91" s="12" t="s">
        <v>10</v>
      </c>
      <c r="M91" s="12" t="s">
        <v>11</v>
      </c>
      <c r="N91" s="12" t="s">
        <v>2556</v>
      </c>
      <c r="O91" s="12" t="s">
        <v>2553</v>
      </c>
      <c r="P91" s="12" t="str">
        <f>MID(Tabla1[[#This Row],[Aplicación]],14,1)</f>
        <v>2</v>
      </c>
      <c r="Q91" s="12" t="s">
        <v>2530</v>
      </c>
      <c r="R91" s="12" t="str">
        <f>MID(Tabla1[[#This Row],[Aplicación]],6,2)</f>
        <v>07</v>
      </c>
      <c r="S91" s="12" t="str">
        <f>VLOOKUP(Tabla1[[#This Row],[AREA]],Hoja1!A:B,2,FALSE)</f>
        <v>07. Medio Ambiente sostenibilidad</v>
      </c>
      <c r="T91" s="12" t="str">
        <f>MID(Tabla1[[#This Row],[Aplicación]],9,4)</f>
        <v>1721</v>
      </c>
      <c r="U91" s="12" t="str">
        <f>VLOOKUP(Tabla1[[#This Row],[PROGRAMA]],Hoja1!A:B,2,FALSE)</f>
        <v>1721. Protección del medio ambiente</v>
      </c>
      <c r="V91" s="12" t="str">
        <f>MID(Tabla1[[#This Row],[Aplicación]],14,2)</f>
        <v>22</v>
      </c>
      <c r="W91" s="12" t="str">
        <f>MID(Tabla1[[#This Row],[Aplicación]],14,6)</f>
        <v>22199</v>
      </c>
    </row>
    <row r="92" spans="1:23" s="12" customFormat="1" hidden="1" x14ac:dyDescent="0.25">
      <c r="A92" s="5">
        <v>220190002670</v>
      </c>
      <c r="B92" s="12" t="s">
        <v>518</v>
      </c>
      <c r="C92" s="6">
        <v>43518</v>
      </c>
      <c r="D92" s="12">
        <v>22019001832</v>
      </c>
      <c r="E92" s="12" t="s">
        <v>833</v>
      </c>
      <c r="F92" s="7">
        <v>115.87</v>
      </c>
      <c r="G92" s="12" t="s">
        <v>2090</v>
      </c>
      <c r="H92" s="12" t="s">
        <v>999</v>
      </c>
      <c r="I92" s="12" t="s">
        <v>2055</v>
      </c>
      <c r="J92" s="12" t="s">
        <v>1838</v>
      </c>
      <c r="K92" s="12" t="s">
        <v>14</v>
      </c>
      <c r="L92" s="12" t="s">
        <v>10</v>
      </c>
      <c r="M92" s="12" t="s">
        <v>11</v>
      </c>
      <c r="N92" s="12" t="s">
        <v>2556</v>
      </c>
      <c r="O92" s="12" t="s">
        <v>2553</v>
      </c>
      <c r="P92" s="12" t="str">
        <f>MID(Tabla1[[#This Row],[Aplicación]],14,1)</f>
        <v>2</v>
      </c>
      <c r="Q92" s="12" t="s">
        <v>2530</v>
      </c>
      <c r="R92" s="12" t="str">
        <f>MID(Tabla1[[#This Row],[Aplicación]],6,2)</f>
        <v>07</v>
      </c>
      <c r="S92" s="12" t="str">
        <f>VLOOKUP(Tabla1[[#This Row],[AREA]],Hoja1!A:B,2,FALSE)</f>
        <v>07. Medio Ambiente sostenibilidad</v>
      </c>
      <c r="T92" s="12" t="str">
        <f>MID(Tabla1[[#This Row],[Aplicación]],9,4)</f>
        <v>1721</v>
      </c>
      <c r="U92" s="12" t="str">
        <f>VLOOKUP(Tabla1[[#This Row],[PROGRAMA]],Hoja1!A:B,2,FALSE)</f>
        <v>1721. Protección del medio ambiente</v>
      </c>
      <c r="V92" s="12" t="str">
        <f>MID(Tabla1[[#This Row],[Aplicación]],14,2)</f>
        <v>22</v>
      </c>
      <c r="W92" s="12" t="str">
        <f>MID(Tabla1[[#This Row],[Aplicación]],14,6)</f>
        <v>223</v>
      </c>
    </row>
    <row r="93" spans="1:23" s="12" customFormat="1" hidden="1" x14ac:dyDescent="0.25">
      <c r="A93" s="5">
        <v>220190002673</v>
      </c>
      <c r="B93" s="12" t="s">
        <v>518</v>
      </c>
      <c r="C93" s="6">
        <v>43518</v>
      </c>
      <c r="D93" s="12">
        <v>22019001848</v>
      </c>
      <c r="E93" s="12" t="s">
        <v>544</v>
      </c>
      <c r="F93" s="7">
        <v>295.63</v>
      </c>
      <c r="G93" s="12" t="s">
        <v>2153</v>
      </c>
      <c r="H93" s="12" t="s">
        <v>1000</v>
      </c>
      <c r="I93" s="12" t="s">
        <v>2055</v>
      </c>
      <c r="J93" s="12" t="s">
        <v>1838</v>
      </c>
      <c r="K93" s="12" t="s">
        <v>14</v>
      </c>
      <c r="L93" s="12" t="s">
        <v>10</v>
      </c>
      <c r="M93" s="12" t="s">
        <v>11</v>
      </c>
      <c r="N93" s="12" t="s">
        <v>2556</v>
      </c>
      <c r="O93" s="12" t="s">
        <v>2553</v>
      </c>
      <c r="P93" s="12" t="str">
        <f>MID(Tabla1[[#This Row],[Aplicación]],14,1)</f>
        <v>2</v>
      </c>
      <c r="Q93" s="12" t="s">
        <v>2530</v>
      </c>
      <c r="R93" s="12" t="str">
        <f>MID(Tabla1[[#This Row],[Aplicación]],6,2)</f>
        <v>10</v>
      </c>
      <c r="S93" s="12" t="str">
        <f>VLOOKUP(Tabla1[[#This Row],[AREA]],Hoja1!A:B,2,FALSE)</f>
        <v>10. Servicios sociales</v>
      </c>
      <c r="T93" s="12" t="str">
        <f>MID(Tabla1[[#This Row],[Aplicación]],9,4)</f>
        <v>2312</v>
      </c>
      <c r="U93" s="12" t="str">
        <f>VLOOKUP(Tabla1[[#This Row],[PROGRAMA]],Hoja1!A:B,2,FALSE)</f>
        <v>2312. Iniciativas sociales</v>
      </c>
      <c r="V93" s="12" t="str">
        <f>MID(Tabla1[[#This Row],[Aplicación]],14,2)</f>
        <v>21</v>
      </c>
      <c r="W93" s="12" t="str">
        <f>MID(Tabla1[[#This Row],[Aplicación]],14,6)</f>
        <v>212</v>
      </c>
    </row>
    <row r="94" spans="1:23" s="12" customFormat="1" hidden="1" x14ac:dyDescent="0.25">
      <c r="A94" s="5">
        <v>220190002683</v>
      </c>
      <c r="B94" s="12" t="s">
        <v>518</v>
      </c>
      <c r="C94" s="6">
        <v>43518</v>
      </c>
      <c r="D94" s="12">
        <v>22019001892</v>
      </c>
      <c r="E94" s="12" t="s">
        <v>346</v>
      </c>
      <c r="F94" s="7">
        <v>4907.76</v>
      </c>
      <c r="G94" s="12" t="s">
        <v>2154</v>
      </c>
      <c r="H94" s="12" t="s">
        <v>1001</v>
      </c>
      <c r="I94" s="12" t="s">
        <v>2055</v>
      </c>
      <c r="J94" s="12" t="s">
        <v>1838</v>
      </c>
      <c r="K94" s="12" t="s">
        <v>14</v>
      </c>
      <c r="L94" s="12" t="s">
        <v>10</v>
      </c>
      <c r="M94" s="12" t="s">
        <v>11</v>
      </c>
      <c r="N94" s="12" t="s">
        <v>2556</v>
      </c>
      <c r="O94" s="12" t="s">
        <v>2553</v>
      </c>
      <c r="P94" s="12" t="str">
        <f>MID(Tabla1[[#This Row],[Aplicación]],14,1)</f>
        <v>2</v>
      </c>
      <c r="Q94" s="12" t="s">
        <v>2530</v>
      </c>
      <c r="R94" s="12" t="str">
        <f>MID(Tabla1[[#This Row],[Aplicación]],6,2)</f>
        <v>07</v>
      </c>
      <c r="S94" s="12" t="str">
        <f>VLOOKUP(Tabla1[[#This Row],[AREA]],Hoja1!A:B,2,FALSE)</f>
        <v>07. Medio Ambiente sostenibilidad</v>
      </c>
      <c r="T94" s="12" t="str">
        <f>MID(Tabla1[[#This Row],[Aplicación]],9,4)</f>
        <v>1631</v>
      </c>
      <c r="U94" s="12" t="str">
        <f>VLOOKUP(Tabla1[[#This Row],[PROGRAMA]],Hoja1!A:B,2,FALSE)</f>
        <v>1631. Limpieza viaria</v>
      </c>
      <c r="V94" s="12" t="str">
        <f>MID(Tabla1[[#This Row],[Aplicación]],14,2)</f>
        <v>22</v>
      </c>
      <c r="W94" s="12" t="str">
        <f>MID(Tabla1[[#This Row],[Aplicación]],14,6)</f>
        <v>22700</v>
      </c>
    </row>
    <row r="95" spans="1:23" s="12" customFormat="1" hidden="1" x14ac:dyDescent="0.25">
      <c r="A95" s="5">
        <v>220190002687</v>
      </c>
      <c r="B95" s="12" t="s">
        <v>518</v>
      </c>
      <c r="C95" s="6">
        <v>43518</v>
      </c>
      <c r="D95" s="12">
        <v>22019001906</v>
      </c>
      <c r="E95" s="12" t="s">
        <v>705</v>
      </c>
      <c r="F95" s="7">
        <v>580.79999999999995</v>
      </c>
      <c r="G95" s="12" t="s">
        <v>2155</v>
      </c>
      <c r="H95" s="12" t="s">
        <v>1002</v>
      </c>
      <c r="I95" s="12" t="s">
        <v>2055</v>
      </c>
      <c r="J95" s="12" t="s">
        <v>1837</v>
      </c>
      <c r="K95" s="12" t="s">
        <v>14</v>
      </c>
      <c r="L95" s="12" t="s">
        <v>10</v>
      </c>
      <c r="M95" s="12" t="s">
        <v>11</v>
      </c>
      <c r="N95" s="12" t="s">
        <v>2556</v>
      </c>
      <c r="O95" s="12" t="s">
        <v>2553</v>
      </c>
      <c r="P95" s="12" t="str">
        <f>MID(Tabla1[[#This Row],[Aplicación]],14,1)</f>
        <v>2</v>
      </c>
      <c r="Q95" s="12" t="s">
        <v>2530</v>
      </c>
      <c r="R95" s="12" t="str">
        <f>MID(Tabla1[[#This Row],[Aplicación]],6,2)</f>
        <v>07</v>
      </c>
      <c r="S95" s="12" t="str">
        <f>VLOOKUP(Tabla1[[#This Row],[AREA]],Hoja1!A:B,2,FALSE)</f>
        <v>07. Medio Ambiente sostenibilidad</v>
      </c>
      <c r="T95" s="12" t="str">
        <f>MID(Tabla1[[#This Row],[Aplicación]],9,4)</f>
        <v>1621</v>
      </c>
      <c r="U95" s="12" t="str">
        <f>VLOOKUP(Tabla1[[#This Row],[PROGRAMA]],Hoja1!A:B,2,FALSE)</f>
        <v>1621. Servicio de limpieza</v>
      </c>
      <c r="V95" s="12" t="str">
        <f>MID(Tabla1[[#This Row],[Aplicación]],14,2)</f>
        <v>21</v>
      </c>
      <c r="W95" s="12" t="str">
        <f>MID(Tabla1[[#This Row],[Aplicación]],14,6)</f>
        <v>213</v>
      </c>
    </row>
    <row r="96" spans="1:23" s="12" customFormat="1" hidden="1" x14ac:dyDescent="0.25">
      <c r="A96" s="5">
        <v>220190006374</v>
      </c>
      <c r="B96" s="12" t="s">
        <v>518</v>
      </c>
      <c r="C96" s="6">
        <v>43543</v>
      </c>
      <c r="D96" s="12">
        <v>22019002393</v>
      </c>
      <c r="E96" s="12" t="s">
        <v>2256</v>
      </c>
      <c r="F96" s="7">
        <v>462.95</v>
      </c>
      <c r="G96" s="12" t="s">
        <v>2114</v>
      </c>
      <c r="H96" s="12" t="s">
        <v>2284</v>
      </c>
      <c r="I96" s="12" t="s">
        <v>2055</v>
      </c>
      <c r="J96" s="12" t="s">
        <v>1838</v>
      </c>
      <c r="K96" s="12" t="s">
        <v>14</v>
      </c>
      <c r="L96" s="12" t="s">
        <v>10</v>
      </c>
      <c r="M96" s="12" t="s">
        <v>16</v>
      </c>
      <c r="N96" s="12" t="s">
        <v>2556</v>
      </c>
      <c r="O96" s="12" t="s">
        <v>2553</v>
      </c>
      <c r="P96" s="12" t="str">
        <f>MID(Tabla1[[#This Row],[Aplicación]],14,1)</f>
        <v>2</v>
      </c>
      <c r="Q96" s="12" t="s">
        <v>2530</v>
      </c>
      <c r="R96" s="12" t="str">
        <f>MID(Tabla1[[#This Row],[Aplicación]],6,2)</f>
        <v>02</v>
      </c>
      <c r="S96" s="12" t="str">
        <f>VLOOKUP(Tabla1[[#This Row],[AREA]],Hoja1!A:B,2,FALSE)</f>
        <v>02. Urbanismo, infraestructura y vivienda</v>
      </c>
      <c r="T96" s="12" t="str">
        <f>MID(Tabla1[[#This Row],[Aplicación]],9,4)</f>
        <v>1532</v>
      </c>
      <c r="U96" s="12" t="str">
        <f>VLOOKUP(Tabla1[[#This Row],[PROGRAMA]],Hoja1!A:B,2,FALSE)</f>
        <v>1532. Pavimentación vias públicas y otros servicios urbanísticos</v>
      </c>
      <c r="V96" s="12" t="str">
        <f>MID(Tabla1[[#This Row],[Aplicación]],14,2)</f>
        <v>20</v>
      </c>
      <c r="W96" s="12" t="str">
        <f>MID(Tabla1[[#This Row],[Aplicación]],14,6)</f>
        <v>203</v>
      </c>
    </row>
    <row r="97" spans="1:23" s="12" customFormat="1" hidden="1" x14ac:dyDescent="0.25">
      <c r="A97" s="5">
        <v>220190002692</v>
      </c>
      <c r="B97" s="12" t="s">
        <v>518</v>
      </c>
      <c r="C97" s="6">
        <v>43518</v>
      </c>
      <c r="D97" s="12">
        <v>22019001910</v>
      </c>
      <c r="E97" s="12" t="s">
        <v>875</v>
      </c>
      <c r="F97" s="7">
        <v>453.75</v>
      </c>
      <c r="G97" s="12" t="s">
        <v>2141</v>
      </c>
      <c r="H97" s="12" t="s">
        <v>1007</v>
      </c>
      <c r="I97" s="12" t="s">
        <v>2055</v>
      </c>
      <c r="J97" s="12" t="s">
        <v>1838</v>
      </c>
      <c r="K97" s="12" t="s">
        <v>14</v>
      </c>
      <c r="L97" s="12" t="s">
        <v>10</v>
      </c>
      <c r="M97" s="12" t="s">
        <v>11</v>
      </c>
      <c r="N97" s="12" t="s">
        <v>2556</v>
      </c>
      <c r="O97" s="12" t="s">
        <v>2553</v>
      </c>
      <c r="P97" s="12" t="str">
        <f>MID(Tabla1[[#This Row],[Aplicación]],14,1)</f>
        <v>2</v>
      </c>
      <c r="Q97" s="12" t="s">
        <v>2530</v>
      </c>
      <c r="R97" s="12" t="str">
        <f>MID(Tabla1[[#This Row],[Aplicación]],6,2)</f>
        <v>07</v>
      </c>
      <c r="S97" s="12" t="str">
        <f>VLOOKUP(Tabla1[[#This Row],[AREA]],Hoja1!A:B,2,FALSE)</f>
        <v>07. Medio Ambiente sostenibilidad</v>
      </c>
      <c r="T97" s="12" t="str">
        <f>MID(Tabla1[[#This Row],[Aplicación]],9,4)</f>
        <v>1631</v>
      </c>
      <c r="U97" s="12" t="str">
        <f>VLOOKUP(Tabla1[[#This Row],[PROGRAMA]],Hoja1!A:B,2,FALSE)</f>
        <v>1631. Limpieza viaria</v>
      </c>
      <c r="V97" s="12" t="str">
        <f>MID(Tabla1[[#This Row],[Aplicación]],14,2)</f>
        <v>21</v>
      </c>
      <c r="W97" s="12" t="str">
        <f>MID(Tabla1[[#This Row],[Aplicación]],14,6)</f>
        <v>214</v>
      </c>
    </row>
    <row r="98" spans="1:23" s="12" customFormat="1" hidden="1" x14ac:dyDescent="0.25">
      <c r="A98" s="5">
        <v>220190004799</v>
      </c>
      <c r="B98" s="12" t="s">
        <v>518</v>
      </c>
      <c r="C98" s="6">
        <v>43531</v>
      </c>
      <c r="D98" s="12">
        <v>22019002126</v>
      </c>
      <c r="E98" s="12" t="s">
        <v>250</v>
      </c>
      <c r="F98" s="7">
        <v>454.96</v>
      </c>
      <c r="G98" s="12" t="s">
        <v>2244</v>
      </c>
      <c r="H98" s="12" t="s">
        <v>1257</v>
      </c>
      <c r="I98" s="12" t="s">
        <v>2055</v>
      </c>
      <c r="J98" s="12" t="s">
        <v>1838</v>
      </c>
      <c r="K98" s="12" t="s">
        <v>14</v>
      </c>
      <c r="L98" s="12" t="s">
        <v>10</v>
      </c>
      <c r="M98" s="12" t="s">
        <v>11</v>
      </c>
      <c r="N98" s="12" t="s">
        <v>2556</v>
      </c>
      <c r="O98" s="12" t="s">
        <v>2553</v>
      </c>
      <c r="P98" s="12" t="str">
        <f>MID(Tabla1[[#This Row],[Aplicación]],14,1)</f>
        <v>2</v>
      </c>
      <c r="Q98" s="12" t="s">
        <v>2530</v>
      </c>
      <c r="R98" s="12" t="str">
        <f>MID(Tabla1[[#This Row],[Aplicación]],6,2)</f>
        <v>04</v>
      </c>
      <c r="S98" s="12" t="str">
        <f>VLOOKUP(Tabla1[[#This Row],[AREA]],Hoja1!A:B,2,FALSE)</f>
        <v>04. Hacienda, función pública y promoción económica</v>
      </c>
      <c r="T98" s="12" t="str">
        <f>MID(Tabla1[[#This Row],[Aplicación]],9,4)</f>
        <v>2411</v>
      </c>
      <c r="U98" s="12" t="str">
        <f>VLOOKUP(Tabla1[[#This Row],[PROGRAMA]],Hoja1!A:B,2,FALSE)</f>
        <v>2411. Agencia de innovación y desarrollo económico</v>
      </c>
      <c r="V98" s="12" t="str">
        <f>MID(Tabla1[[#This Row],[Aplicación]],14,2)</f>
        <v>22</v>
      </c>
      <c r="W98" s="12" t="str">
        <f>MID(Tabla1[[#This Row],[Aplicación]],14,6)</f>
        <v>22799</v>
      </c>
    </row>
    <row r="99" spans="1:23" s="12" customFormat="1" hidden="1" x14ac:dyDescent="0.25">
      <c r="A99" s="5">
        <v>220190002693</v>
      </c>
      <c r="B99" s="12" t="s">
        <v>518</v>
      </c>
      <c r="C99" s="6">
        <v>43518</v>
      </c>
      <c r="D99" s="12">
        <v>22019001911</v>
      </c>
      <c r="E99" s="12" t="s">
        <v>875</v>
      </c>
      <c r="F99" s="7">
        <v>26.89</v>
      </c>
      <c r="G99" s="12" t="s">
        <v>2159</v>
      </c>
      <c r="H99" s="12" t="s">
        <v>1008</v>
      </c>
      <c r="I99" s="12" t="s">
        <v>2055</v>
      </c>
      <c r="J99" s="12" t="s">
        <v>1866</v>
      </c>
      <c r="K99" s="12" t="s">
        <v>35</v>
      </c>
      <c r="L99" s="12" t="s">
        <v>10</v>
      </c>
      <c r="M99" s="12" t="s">
        <v>11</v>
      </c>
      <c r="N99" s="12" t="s">
        <v>2556</v>
      </c>
      <c r="O99" s="12" t="s">
        <v>2553</v>
      </c>
      <c r="P99" s="12" t="str">
        <f>MID(Tabla1[[#This Row],[Aplicación]],14,1)</f>
        <v>2</v>
      </c>
      <c r="Q99" s="12" t="s">
        <v>2530</v>
      </c>
      <c r="R99" s="12" t="str">
        <f>MID(Tabla1[[#This Row],[Aplicación]],6,2)</f>
        <v>07</v>
      </c>
      <c r="S99" s="12" t="str">
        <f>VLOOKUP(Tabla1[[#This Row],[AREA]],Hoja1!A:B,2,FALSE)</f>
        <v>07. Medio Ambiente sostenibilidad</v>
      </c>
      <c r="T99" s="12" t="str">
        <f>MID(Tabla1[[#This Row],[Aplicación]],9,4)</f>
        <v>1631</v>
      </c>
      <c r="U99" s="12" t="str">
        <f>VLOOKUP(Tabla1[[#This Row],[PROGRAMA]],Hoja1!A:B,2,FALSE)</f>
        <v>1631. Limpieza viaria</v>
      </c>
      <c r="V99" s="12" t="str">
        <f>MID(Tabla1[[#This Row],[Aplicación]],14,2)</f>
        <v>21</v>
      </c>
      <c r="W99" s="12" t="str">
        <f>MID(Tabla1[[#This Row],[Aplicación]],14,6)</f>
        <v>214</v>
      </c>
    </row>
    <row r="100" spans="1:23" s="12" customFormat="1" hidden="1" x14ac:dyDescent="0.25">
      <c r="A100" s="5">
        <v>220190002695</v>
      </c>
      <c r="B100" s="12" t="s">
        <v>518</v>
      </c>
      <c r="C100" s="6">
        <v>43518</v>
      </c>
      <c r="D100" s="12">
        <v>22019001930</v>
      </c>
      <c r="E100" s="12" t="s">
        <v>871</v>
      </c>
      <c r="F100" s="7">
        <v>3702.6</v>
      </c>
      <c r="G100" s="12" t="s">
        <v>2160</v>
      </c>
      <c r="H100" s="12" t="s">
        <v>1009</v>
      </c>
      <c r="I100" s="12" t="s">
        <v>2055</v>
      </c>
      <c r="J100" s="12" t="s">
        <v>1863</v>
      </c>
      <c r="K100" s="12" t="s">
        <v>35</v>
      </c>
      <c r="L100" s="12" t="s">
        <v>10</v>
      </c>
      <c r="M100" s="12" t="s">
        <v>11</v>
      </c>
      <c r="N100" s="12" t="s">
        <v>2556</v>
      </c>
      <c r="O100" s="12" t="s">
        <v>2553</v>
      </c>
      <c r="P100" s="12" t="str">
        <f>MID(Tabla1[[#This Row],[Aplicación]],14,1)</f>
        <v>2</v>
      </c>
      <c r="Q100" s="12" t="s">
        <v>2530</v>
      </c>
      <c r="R100" s="12" t="str">
        <f>MID(Tabla1[[#This Row],[Aplicación]],6,2)</f>
        <v>07</v>
      </c>
      <c r="S100" s="12" t="str">
        <f>VLOOKUP(Tabla1[[#This Row],[AREA]],Hoja1!A:B,2,FALSE)</f>
        <v>07. Medio Ambiente sostenibilidad</v>
      </c>
      <c r="T100" s="12" t="str">
        <f>MID(Tabla1[[#This Row],[Aplicación]],9,4)</f>
        <v>1621</v>
      </c>
      <c r="U100" s="12" t="str">
        <f>VLOOKUP(Tabla1[[#This Row],[PROGRAMA]],Hoja1!A:B,2,FALSE)</f>
        <v>1621. Servicio de limpieza</v>
      </c>
      <c r="V100" s="12" t="str">
        <f>MID(Tabla1[[#This Row],[Aplicación]],14,2)</f>
        <v>21</v>
      </c>
      <c r="W100" s="12" t="str">
        <f>MID(Tabla1[[#This Row],[Aplicación]],14,6)</f>
        <v>214</v>
      </c>
    </row>
    <row r="101" spans="1:23" s="12" customFormat="1" hidden="1" x14ac:dyDescent="0.25">
      <c r="A101" s="5">
        <v>220190002699</v>
      </c>
      <c r="B101" s="12" t="s">
        <v>518</v>
      </c>
      <c r="C101" s="6">
        <v>43518</v>
      </c>
      <c r="D101" s="12">
        <v>22019001931</v>
      </c>
      <c r="E101" s="12" t="s">
        <v>871</v>
      </c>
      <c r="F101" s="7">
        <v>1275.6300000000001</v>
      </c>
      <c r="G101" s="12" t="s">
        <v>2161</v>
      </c>
      <c r="H101" s="12" t="s">
        <v>1010</v>
      </c>
      <c r="I101" s="12" t="s">
        <v>2055</v>
      </c>
      <c r="J101" s="12" t="s">
        <v>1838</v>
      </c>
      <c r="K101" s="12" t="s">
        <v>35</v>
      </c>
      <c r="L101" s="12" t="s">
        <v>10</v>
      </c>
      <c r="M101" s="12" t="s">
        <v>11</v>
      </c>
      <c r="N101" s="12" t="s">
        <v>2556</v>
      </c>
      <c r="O101" s="12" t="s">
        <v>2553</v>
      </c>
      <c r="P101" s="12" t="str">
        <f>MID(Tabla1[[#This Row],[Aplicación]],14,1)</f>
        <v>2</v>
      </c>
      <c r="Q101" s="12" t="s">
        <v>2530</v>
      </c>
      <c r="R101" s="12" t="str">
        <f>MID(Tabla1[[#This Row],[Aplicación]],6,2)</f>
        <v>07</v>
      </c>
      <c r="S101" s="12" t="str">
        <f>VLOOKUP(Tabla1[[#This Row],[AREA]],Hoja1!A:B,2,FALSE)</f>
        <v>07. Medio Ambiente sostenibilidad</v>
      </c>
      <c r="T101" s="12" t="str">
        <f>MID(Tabla1[[#This Row],[Aplicación]],9,4)</f>
        <v>1621</v>
      </c>
      <c r="U101" s="12" t="str">
        <f>VLOOKUP(Tabla1[[#This Row],[PROGRAMA]],Hoja1!A:B,2,FALSE)</f>
        <v>1621. Servicio de limpieza</v>
      </c>
      <c r="V101" s="12" t="str">
        <f>MID(Tabla1[[#This Row],[Aplicación]],14,2)</f>
        <v>21</v>
      </c>
      <c r="W101" s="12" t="str">
        <f>MID(Tabla1[[#This Row],[Aplicación]],14,6)</f>
        <v>214</v>
      </c>
    </row>
    <row r="102" spans="1:23" s="12" customFormat="1" hidden="1" x14ac:dyDescent="0.25">
      <c r="A102" s="5">
        <v>220190004828</v>
      </c>
      <c r="B102" s="12" t="s">
        <v>518</v>
      </c>
      <c r="C102" s="6">
        <v>43531</v>
      </c>
      <c r="D102" s="12">
        <v>22019002273</v>
      </c>
      <c r="E102" s="12" t="s">
        <v>1076</v>
      </c>
      <c r="F102" s="7">
        <v>417.93</v>
      </c>
      <c r="G102" s="12" t="s">
        <v>2249</v>
      </c>
      <c r="H102" s="12" t="s">
        <v>1271</v>
      </c>
      <c r="I102" s="12" t="s">
        <v>2055</v>
      </c>
      <c r="J102" s="12" t="s">
        <v>1838</v>
      </c>
      <c r="K102" s="12" t="s">
        <v>14</v>
      </c>
      <c r="L102" s="12" t="s">
        <v>10</v>
      </c>
      <c r="M102" s="12" t="s">
        <v>11</v>
      </c>
      <c r="N102" s="12" t="s">
        <v>2556</v>
      </c>
      <c r="O102" s="12" t="s">
        <v>2553</v>
      </c>
      <c r="P102" s="12" t="str">
        <f>MID(Tabla1[[#This Row],[Aplicación]],14,1)</f>
        <v>2</v>
      </c>
      <c r="Q102" s="12" t="s">
        <v>2530</v>
      </c>
      <c r="R102" s="12" t="str">
        <f>MID(Tabla1[[#This Row],[Aplicación]],6,2)</f>
        <v>08</v>
      </c>
      <c r="S102" s="12" t="str">
        <f>VLOOKUP(Tabla1[[#This Row],[AREA]],Hoja1!A:B,2,FALSE)</f>
        <v>08. Seguridad y movilidad</v>
      </c>
      <c r="T102" s="12" t="str">
        <f>MID(Tabla1[[#This Row],[Aplicación]],9,4)</f>
        <v>1361</v>
      </c>
      <c r="U102" s="12" t="str">
        <f>VLOOKUP(Tabla1[[#This Row],[PROGRAMA]],Hoja1!A:B,2,FALSE)</f>
        <v>1361. Prevención y extinción de incencios</v>
      </c>
      <c r="V102" s="12" t="str">
        <f>MID(Tabla1[[#This Row],[Aplicación]],14,2)</f>
        <v>21</v>
      </c>
      <c r="W102" s="12" t="str">
        <f>MID(Tabla1[[#This Row],[Aplicación]],14,6)</f>
        <v>214</v>
      </c>
    </row>
    <row r="103" spans="1:23" hidden="1" x14ac:dyDescent="0.25">
      <c r="A103" s="5">
        <v>220190007955</v>
      </c>
      <c r="B103" s="12" t="s">
        <v>518</v>
      </c>
      <c r="C103" s="6">
        <v>43551</v>
      </c>
      <c r="D103" s="12">
        <v>22019002679</v>
      </c>
      <c r="E103" s="12" t="s">
        <v>333</v>
      </c>
      <c r="F103" s="7">
        <v>411.4</v>
      </c>
      <c r="G103" s="12" t="s">
        <v>2059</v>
      </c>
      <c r="H103" s="12" t="s">
        <v>1657</v>
      </c>
      <c r="I103" s="12" t="s">
        <v>2055</v>
      </c>
      <c r="J103" s="12" t="s">
        <v>1838</v>
      </c>
      <c r="K103" s="12" t="s">
        <v>14</v>
      </c>
      <c r="L103" s="12" t="s">
        <v>10</v>
      </c>
      <c r="M103" s="12" t="s">
        <v>11</v>
      </c>
      <c r="N103" s="12" t="s">
        <v>2556</v>
      </c>
      <c r="O103" s="12" t="s">
        <v>2553</v>
      </c>
      <c r="P103" s="12" t="str">
        <f>MID(Tabla1[[#This Row],[Aplicación]],14,1)</f>
        <v>2</v>
      </c>
      <c r="Q103" s="12" t="s">
        <v>2530</v>
      </c>
      <c r="R103" s="12" t="str">
        <f>MID(Tabla1[[#This Row],[Aplicación]],6,2)</f>
        <v>10</v>
      </c>
      <c r="S103" s="12" t="str">
        <f>VLOOKUP(Tabla1[[#This Row],[AREA]],Hoja1!A:B,2,FALSE)</f>
        <v>10. Servicios sociales</v>
      </c>
      <c r="T103" s="12" t="str">
        <f>MID(Tabla1[[#This Row],[Aplicación]],9,4)</f>
        <v>2312</v>
      </c>
      <c r="U103" s="12" t="str">
        <f>VLOOKUP(Tabla1[[#This Row],[PROGRAMA]],Hoja1!A:B,2,FALSE)</f>
        <v>2312. Iniciativas sociales</v>
      </c>
      <c r="V103" s="12" t="str">
        <f>MID(Tabla1[[#This Row],[Aplicación]],14,2)</f>
        <v>22</v>
      </c>
      <c r="W103" s="12" t="str">
        <f>MID(Tabla1[[#This Row],[Aplicación]],14,6)</f>
        <v>22700</v>
      </c>
    </row>
    <row r="104" spans="1:23" s="12" customFormat="1" hidden="1" x14ac:dyDescent="0.25">
      <c r="A104" s="5">
        <v>220190002731</v>
      </c>
      <c r="B104" s="12" t="s">
        <v>518</v>
      </c>
      <c r="C104" s="6">
        <v>43518</v>
      </c>
      <c r="D104" s="12">
        <v>22019001997</v>
      </c>
      <c r="E104" s="12" t="s">
        <v>76</v>
      </c>
      <c r="F104" s="7">
        <v>23.69</v>
      </c>
      <c r="G104" s="12" t="s">
        <v>2164</v>
      </c>
      <c r="H104" s="12" t="s">
        <v>1021</v>
      </c>
      <c r="I104" s="12" t="s">
        <v>2055</v>
      </c>
      <c r="J104" s="12" t="s">
        <v>1838</v>
      </c>
      <c r="K104" s="12" t="s">
        <v>14</v>
      </c>
      <c r="L104" s="12" t="s">
        <v>10</v>
      </c>
      <c r="M104" s="12" t="s">
        <v>11</v>
      </c>
      <c r="N104" s="12" t="s">
        <v>2556</v>
      </c>
      <c r="O104" s="12" t="s">
        <v>2553</v>
      </c>
      <c r="P104" s="12" t="str">
        <f>MID(Tabla1[[#This Row],[Aplicación]],14,1)</f>
        <v>2</v>
      </c>
      <c r="Q104" s="12" t="s">
        <v>2530</v>
      </c>
      <c r="R104" s="12" t="str">
        <f>MID(Tabla1[[#This Row],[Aplicación]],6,2)</f>
        <v>02</v>
      </c>
      <c r="S104" s="12" t="str">
        <f>VLOOKUP(Tabla1[[#This Row],[AREA]],Hoja1!A:B,2,FALSE)</f>
        <v>02. Urbanismo, infraestructura y vivienda</v>
      </c>
      <c r="T104" s="12" t="str">
        <f>MID(Tabla1[[#This Row],[Aplicación]],9,4)</f>
        <v>9332</v>
      </c>
      <c r="U104" s="12" t="str">
        <f>VLOOKUP(Tabla1[[#This Row],[PROGRAMA]],Hoja1!A:B,2,FALSE)</f>
        <v>9332. Mantenimiento de edificios e instalaciones municipales</v>
      </c>
      <c r="V104" s="12" t="str">
        <f>MID(Tabla1[[#This Row],[Aplicación]],14,2)</f>
        <v>21</v>
      </c>
      <c r="W104" s="12" t="str">
        <f>MID(Tabla1[[#This Row],[Aplicación]],14,6)</f>
        <v>213</v>
      </c>
    </row>
    <row r="105" spans="1:23" s="12" customFormat="1" hidden="1" x14ac:dyDescent="0.25">
      <c r="A105" s="5">
        <v>220190005328</v>
      </c>
      <c r="B105" s="12" t="s">
        <v>518</v>
      </c>
      <c r="C105" s="6">
        <v>43537</v>
      </c>
      <c r="D105" s="12">
        <v>22019001505</v>
      </c>
      <c r="E105" s="12" t="s">
        <v>862</v>
      </c>
      <c r="F105" s="7">
        <v>401.5</v>
      </c>
      <c r="G105" s="12" t="s">
        <v>2250</v>
      </c>
      <c r="H105" s="12" t="s">
        <v>1305</v>
      </c>
      <c r="I105" s="12" t="s">
        <v>2055</v>
      </c>
      <c r="J105" s="12" t="s">
        <v>1838</v>
      </c>
      <c r="K105" s="12" t="s">
        <v>14</v>
      </c>
      <c r="L105" s="12" t="s">
        <v>10</v>
      </c>
      <c r="M105" s="12" t="s">
        <v>11</v>
      </c>
      <c r="N105" s="12" t="s">
        <v>2556</v>
      </c>
      <c r="O105" s="12" t="s">
        <v>2553</v>
      </c>
      <c r="P105" s="12" t="str">
        <f>MID(Tabla1[[#This Row],[Aplicación]],14,1)</f>
        <v>2</v>
      </c>
      <c r="Q105" s="12" t="s">
        <v>2530</v>
      </c>
      <c r="R105" s="12" t="str">
        <f>MID(Tabla1[[#This Row],[Aplicación]],6,2)</f>
        <v>10</v>
      </c>
      <c r="S105" s="12" t="str">
        <f>VLOOKUP(Tabla1[[#This Row],[AREA]],Hoja1!A:B,2,FALSE)</f>
        <v>10. Servicios sociales</v>
      </c>
      <c r="T105" s="12" t="str">
        <f>MID(Tabla1[[#This Row],[Aplicación]],9,4)</f>
        <v>2412</v>
      </c>
      <c r="U105" s="12" t="str">
        <f>VLOOKUP(Tabla1[[#This Row],[PROGRAMA]],Hoja1!A:B,2,FALSE)</f>
        <v>2412. Formación para el empleo</v>
      </c>
      <c r="V105" s="12" t="str">
        <f>MID(Tabla1[[#This Row],[Aplicación]],14,2)</f>
        <v>22</v>
      </c>
      <c r="W105" s="12" t="str">
        <f>MID(Tabla1[[#This Row],[Aplicación]],14,6)</f>
        <v>22699</v>
      </c>
    </row>
    <row r="106" spans="1:23" s="12" customFormat="1" hidden="1" x14ac:dyDescent="0.25">
      <c r="A106" s="5">
        <v>220190002732</v>
      </c>
      <c r="B106" s="12" t="s">
        <v>518</v>
      </c>
      <c r="C106" s="6">
        <v>43518</v>
      </c>
      <c r="D106" s="12">
        <v>22019002007</v>
      </c>
      <c r="E106" s="12" t="s">
        <v>604</v>
      </c>
      <c r="F106" s="7">
        <v>100.43</v>
      </c>
      <c r="G106" s="12" t="s">
        <v>2102</v>
      </c>
      <c r="H106" s="12" t="s">
        <v>1022</v>
      </c>
      <c r="I106" s="12" t="s">
        <v>2055</v>
      </c>
      <c r="J106" s="12" t="s">
        <v>1838</v>
      </c>
      <c r="K106" s="12" t="s">
        <v>14</v>
      </c>
      <c r="L106" s="12" t="s">
        <v>10</v>
      </c>
      <c r="M106" s="12" t="s">
        <v>11</v>
      </c>
      <c r="N106" s="12" t="s">
        <v>2556</v>
      </c>
      <c r="O106" s="12" t="s">
        <v>2553</v>
      </c>
      <c r="P106" s="12" t="str">
        <f>MID(Tabla1[[#This Row],[Aplicación]],14,1)</f>
        <v>2</v>
      </c>
      <c r="Q106" s="12" t="s">
        <v>2530</v>
      </c>
      <c r="R106" s="12" t="str">
        <f>MID(Tabla1[[#This Row],[Aplicación]],6,2)</f>
        <v>08</v>
      </c>
      <c r="S106" s="12" t="str">
        <f>VLOOKUP(Tabla1[[#This Row],[AREA]],Hoja1!A:B,2,FALSE)</f>
        <v>08. Seguridad y movilidad</v>
      </c>
      <c r="T106" s="12" t="str">
        <f>MID(Tabla1[[#This Row],[Aplicación]],9,4)</f>
        <v>1321</v>
      </c>
      <c r="U106" s="12" t="str">
        <f>VLOOKUP(Tabla1[[#This Row],[PROGRAMA]],Hoja1!A:B,2,FALSE)</f>
        <v>1321. Policía municipal</v>
      </c>
      <c r="V106" s="12" t="str">
        <f>MID(Tabla1[[#This Row],[Aplicación]],14,2)</f>
        <v>21</v>
      </c>
      <c r="W106" s="12" t="str">
        <f>MID(Tabla1[[#This Row],[Aplicación]],14,6)</f>
        <v>214</v>
      </c>
    </row>
    <row r="107" spans="1:23" s="12" customFormat="1" hidden="1" x14ac:dyDescent="0.25">
      <c r="A107" s="5">
        <v>220190002733</v>
      </c>
      <c r="B107" s="12" t="s">
        <v>518</v>
      </c>
      <c r="C107" s="6">
        <v>43518</v>
      </c>
      <c r="D107" s="12">
        <v>22019002008</v>
      </c>
      <c r="E107" s="12" t="s">
        <v>776</v>
      </c>
      <c r="F107" s="7">
        <v>107.69</v>
      </c>
      <c r="G107" s="12" t="s">
        <v>2102</v>
      </c>
      <c r="H107" s="12" t="s">
        <v>1023</v>
      </c>
      <c r="I107" s="12" t="s">
        <v>2055</v>
      </c>
      <c r="J107" s="12" t="s">
        <v>1838</v>
      </c>
      <c r="K107" s="12" t="s">
        <v>35</v>
      </c>
      <c r="L107" s="12" t="s">
        <v>10</v>
      </c>
      <c r="M107" s="12" t="s">
        <v>11</v>
      </c>
      <c r="N107" s="12" t="s">
        <v>2556</v>
      </c>
      <c r="O107" s="12" t="s">
        <v>2553</v>
      </c>
      <c r="P107" s="12" t="str">
        <f>MID(Tabla1[[#This Row],[Aplicación]],14,1)</f>
        <v>2</v>
      </c>
      <c r="Q107" s="12" t="s">
        <v>2530</v>
      </c>
      <c r="R107" s="12" t="str">
        <f>MID(Tabla1[[#This Row],[Aplicación]],6,2)</f>
        <v>08</v>
      </c>
      <c r="S107" s="12" t="str">
        <f>VLOOKUP(Tabla1[[#This Row],[AREA]],Hoja1!A:B,2,FALSE)</f>
        <v>08. Seguridad y movilidad</v>
      </c>
      <c r="T107" s="12" t="str">
        <f>MID(Tabla1[[#This Row],[Aplicación]],9,4)</f>
        <v>1321</v>
      </c>
      <c r="U107" s="12" t="str">
        <f>VLOOKUP(Tabla1[[#This Row],[PROGRAMA]],Hoja1!A:B,2,FALSE)</f>
        <v>1321. Policía municipal</v>
      </c>
      <c r="V107" s="12" t="str">
        <f>MID(Tabla1[[#This Row],[Aplicación]],14,2)</f>
        <v>22</v>
      </c>
      <c r="W107" s="12" t="str">
        <f>MID(Tabla1[[#This Row],[Aplicación]],14,6)</f>
        <v>22199</v>
      </c>
    </row>
    <row r="108" spans="1:23" s="3" customFormat="1" hidden="1" x14ac:dyDescent="0.25">
      <c r="A108" s="5">
        <v>220190004825</v>
      </c>
      <c r="B108" s="12" t="s">
        <v>518</v>
      </c>
      <c r="C108" s="6">
        <v>43531</v>
      </c>
      <c r="D108" s="12">
        <v>22019002270</v>
      </c>
      <c r="E108" s="12" t="s">
        <v>1266</v>
      </c>
      <c r="F108" s="7">
        <v>340.01</v>
      </c>
      <c r="G108" s="12" t="s">
        <v>2246</v>
      </c>
      <c r="H108" s="12" t="s">
        <v>1267</v>
      </c>
      <c r="I108" s="12" t="s">
        <v>2055</v>
      </c>
      <c r="J108" s="12" t="s">
        <v>1837</v>
      </c>
      <c r="K108" s="12" t="s">
        <v>35</v>
      </c>
      <c r="L108" s="12" t="s">
        <v>10</v>
      </c>
      <c r="M108" s="12" t="s">
        <v>11</v>
      </c>
      <c r="N108" s="12" t="s">
        <v>2556</v>
      </c>
      <c r="O108" s="12" t="s">
        <v>2553</v>
      </c>
      <c r="P108" s="12" t="str">
        <f>MID(Tabla1[[#This Row],[Aplicación]],14,1)</f>
        <v>2</v>
      </c>
      <c r="Q108" s="12" t="s">
        <v>2530</v>
      </c>
      <c r="R108" s="12" t="str">
        <f>MID(Tabla1[[#This Row],[Aplicación]],6,2)</f>
        <v>08</v>
      </c>
      <c r="S108" s="12" t="str">
        <f>VLOOKUP(Tabla1[[#This Row],[AREA]],Hoja1!A:B,2,FALSE)</f>
        <v>08. Seguridad y movilidad</v>
      </c>
      <c r="T108" s="12" t="str">
        <f>MID(Tabla1[[#This Row],[Aplicación]],9,4)</f>
        <v>1361</v>
      </c>
      <c r="U108" s="12" t="str">
        <f>VLOOKUP(Tabla1[[#This Row],[PROGRAMA]],Hoja1!A:B,2,FALSE)</f>
        <v>1361. Prevención y extinción de incencios</v>
      </c>
      <c r="V108" s="12" t="str">
        <f>MID(Tabla1[[#This Row],[Aplicación]],14,2)</f>
        <v>22</v>
      </c>
      <c r="W108" s="12" t="str">
        <f>MID(Tabla1[[#This Row],[Aplicación]],14,6)</f>
        <v>22106</v>
      </c>
    </row>
    <row r="109" spans="1:23" s="3" customFormat="1" hidden="1" x14ac:dyDescent="0.25">
      <c r="A109" s="5">
        <v>220190004797</v>
      </c>
      <c r="B109" s="12" t="s">
        <v>518</v>
      </c>
      <c r="C109" s="6">
        <v>43531</v>
      </c>
      <c r="D109" s="12">
        <v>22019002113</v>
      </c>
      <c r="E109" s="12" t="s">
        <v>544</v>
      </c>
      <c r="F109" s="7">
        <v>339.95</v>
      </c>
      <c r="G109" s="12" t="s">
        <v>2221</v>
      </c>
      <c r="H109" s="12" t="s">
        <v>2243</v>
      </c>
      <c r="I109" s="12" t="s">
        <v>2055</v>
      </c>
      <c r="J109" s="12" t="s">
        <v>1838</v>
      </c>
      <c r="K109" s="12" t="s">
        <v>35</v>
      </c>
      <c r="L109" s="12" t="s">
        <v>10</v>
      </c>
      <c r="M109" s="12" t="s">
        <v>11</v>
      </c>
      <c r="N109" s="12" t="s">
        <v>2556</v>
      </c>
      <c r="O109" s="12" t="s">
        <v>2553</v>
      </c>
      <c r="P109" s="12" t="str">
        <f>MID(Tabla1[[#This Row],[Aplicación]],14,1)</f>
        <v>2</v>
      </c>
      <c r="Q109" s="12" t="s">
        <v>2530</v>
      </c>
      <c r="R109" s="12" t="str">
        <f>MID(Tabla1[[#This Row],[Aplicación]],6,2)</f>
        <v>10</v>
      </c>
      <c r="S109" s="12" t="str">
        <f>VLOOKUP(Tabla1[[#This Row],[AREA]],Hoja1!A:B,2,FALSE)</f>
        <v>10. Servicios sociales</v>
      </c>
      <c r="T109" s="12" t="str">
        <f>MID(Tabla1[[#This Row],[Aplicación]],9,4)</f>
        <v>2312</v>
      </c>
      <c r="U109" s="12" t="str">
        <f>VLOOKUP(Tabla1[[#This Row],[PROGRAMA]],Hoja1!A:B,2,FALSE)</f>
        <v>2312. Iniciativas sociales</v>
      </c>
      <c r="V109" s="12" t="str">
        <f>MID(Tabla1[[#This Row],[Aplicación]],14,2)</f>
        <v>21</v>
      </c>
      <c r="W109" s="12" t="str">
        <f>MID(Tabla1[[#This Row],[Aplicación]],14,6)</f>
        <v>212</v>
      </c>
    </row>
    <row r="110" spans="1:23" s="3" customFormat="1" hidden="1" x14ac:dyDescent="0.25">
      <c r="A110" s="5">
        <v>220190002854</v>
      </c>
      <c r="B110" s="12" t="s">
        <v>518</v>
      </c>
      <c r="C110" s="6">
        <v>43518</v>
      </c>
      <c r="D110" s="12">
        <v>22019001881</v>
      </c>
      <c r="E110" s="12" t="s">
        <v>776</v>
      </c>
      <c r="F110" s="7">
        <v>67.75</v>
      </c>
      <c r="G110" s="12" t="s">
        <v>1768</v>
      </c>
      <c r="H110" s="12" t="s">
        <v>1044</v>
      </c>
      <c r="I110" s="12" t="s">
        <v>2055</v>
      </c>
      <c r="J110" s="12" t="s">
        <v>1838</v>
      </c>
      <c r="K110" s="12" t="s">
        <v>35</v>
      </c>
      <c r="L110" s="12" t="s">
        <v>10</v>
      </c>
      <c r="M110" s="12" t="s">
        <v>11</v>
      </c>
      <c r="N110" s="12" t="s">
        <v>2556</v>
      </c>
      <c r="O110" s="12" t="s">
        <v>2553</v>
      </c>
      <c r="P110" s="12" t="str">
        <f>MID(Tabla1[[#This Row],[Aplicación]],14,1)</f>
        <v>2</v>
      </c>
      <c r="Q110" s="12" t="s">
        <v>2530</v>
      </c>
      <c r="R110" s="12" t="str">
        <f>MID(Tabla1[[#This Row],[Aplicación]],6,2)</f>
        <v>08</v>
      </c>
      <c r="S110" s="12" t="str">
        <f>VLOOKUP(Tabla1[[#This Row],[AREA]],Hoja1!A:B,2,FALSE)</f>
        <v>08. Seguridad y movilidad</v>
      </c>
      <c r="T110" s="12" t="str">
        <f>MID(Tabla1[[#This Row],[Aplicación]],9,4)</f>
        <v>1321</v>
      </c>
      <c r="U110" s="12" t="str">
        <f>VLOOKUP(Tabla1[[#This Row],[PROGRAMA]],Hoja1!A:B,2,FALSE)</f>
        <v>1321. Policía municipal</v>
      </c>
      <c r="V110" s="12" t="str">
        <f>MID(Tabla1[[#This Row],[Aplicación]],14,2)</f>
        <v>22</v>
      </c>
      <c r="W110" s="12" t="str">
        <f>MID(Tabla1[[#This Row],[Aplicación]],14,6)</f>
        <v>22199</v>
      </c>
    </row>
    <row r="111" spans="1:23" s="3" customFormat="1" hidden="1" x14ac:dyDescent="0.25">
      <c r="A111" s="5">
        <v>220190002863</v>
      </c>
      <c r="B111" s="12" t="s">
        <v>518</v>
      </c>
      <c r="C111" s="6">
        <v>43518</v>
      </c>
      <c r="D111" s="12">
        <v>22019001896</v>
      </c>
      <c r="E111" s="12" t="s">
        <v>776</v>
      </c>
      <c r="F111" s="7">
        <v>11.88</v>
      </c>
      <c r="G111" s="12" t="s">
        <v>1768</v>
      </c>
      <c r="H111" s="12" t="s">
        <v>1048</v>
      </c>
      <c r="I111" s="12" t="s">
        <v>2055</v>
      </c>
      <c r="J111" s="12" t="s">
        <v>1838</v>
      </c>
      <c r="K111" s="12" t="s">
        <v>35</v>
      </c>
      <c r="L111" s="12" t="s">
        <v>10</v>
      </c>
      <c r="M111" s="12" t="s">
        <v>11</v>
      </c>
      <c r="N111" s="12" t="s">
        <v>2556</v>
      </c>
      <c r="O111" s="12" t="s">
        <v>2553</v>
      </c>
      <c r="P111" s="12" t="str">
        <f>MID(Tabla1[[#This Row],[Aplicación]],14,1)</f>
        <v>2</v>
      </c>
      <c r="Q111" s="12" t="s">
        <v>2530</v>
      </c>
      <c r="R111" s="12" t="str">
        <f>MID(Tabla1[[#This Row],[Aplicación]],6,2)</f>
        <v>08</v>
      </c>
      <c r="S111" s="12" t="str">
        <f>VLOOKUP(Tabla1[[#This Row],[AREA]],Hoja1!A:B,2,FALSE)</f>
        <v>08. Seguridad y movilidad</v>
      </c>
      <c r="T111" s="12" t="str">
        <f>MID(Tabla1[[#This Row],[Aplicación]],9,4)</f>
        <v>1321</v>
      </c>
      <c r="U111" s="12" t="str">
        <f>VLOOKUP(Tabla1[[#This Row],[PROGRAMA]],Hoja1!A:B,2,FALSE)</f>
        <v>1321. Policía municipal</v>
      </c>
      <c r="V111" s="12" t="str">
        <f>MID(Tabla1[[#This Row],[Aplicación]],14,2)</f>
        <v>22</v>
      </c>
      <c r="W111" s="12" t="str">
        <f>MID(Tabla1[[#This Row],[Aplicación]],14,6)</f>
        <v>22199</v>
      </c>
    </row>
    <row r="112" spans="1:23" s="12" customFormat="1" hidden="1" x14ac:dyDescent="0.25">
      <c r="A112" s="5">
        <v>220190002869</v>
      </c>
      <c r="B112" s="12" t="s">
        <v>518</v>
      </c>
      <c r="C112" s="6">
        <v>43518</v>
      </c>
      <c r="D112" s="12">
        <v>22019001903</v>
      </c>
      <c r="E112" s="12" t="s">
        <v>733</v>
      </c>
      <c r="F112" s="7">
        <v>576</v>
      </c>
      <c r="G112" s="12" t="s">
        <v>1725</v>
      </c>
      <c r="H112" s="12" t="s">
        <v>1050</v>
      </c>
      <c r="I112" s="12" t="s">
        <v>2055</v>
      </c>
      <c r="J112" s="12" t="s">
        <v>1838</v>
      </c>
      <c r="K112" s="12" t="s">
        <v>35</v>
      </c>
      <c r="L112" s="12" t="s">
        <v>10</v>
      </c>
      <c r="M112" s="12" t="s">
        <v>11</v>
      </c>
      <c r="N112" s="12" t="s">
        <v>2556</v>
      </c>
      <c r="O112" s="12" t="s">
        <v>2553</v>
      </c>
      <c r="P112" s="12" t="str">
        <f>MID(Tabla1[[#This Row],[Aplicación]],14,1)</f>
        <v>2</v>
      </c>
      <c r="Q112" s="12" t="s">
        <v>2530</v>
      </c>
      <c r="R112" s="12" t="str">
        <f>MID(Tabla1[[#This Row],[Aplicación]],6,2)</f>
        <v>01</v>
      </c>
      <c r="S112" s="12" t="str">
        <f>VLOOKUP(Tabla1[[#This Row],[AREA]],Hoja1!A:B,2,FALSE)</f>
        <v>01. Alcaldía</v>
      </c>
      <c r="T112" s="12" t="str">
        <f>MID(Tabla1[[#This Row],[Aplicación]],9,4)</f>
        <v>9207</v>
      </c>
      <c r="U112" s="12" t="str">
        <f>VLOOKUP(Tabla1[[#This Row],[PROGRAMA]],Hoja1!A:B,2,FALSE)</f>
        <v>9207. Gobierno y relaciones</v>
      </c>
      <c r="V112" s="12" t="str">
        <f>MID(Tabla1[[#This Row],[Aplicación]],14,2)</f>
        <v>22</v>
      </c>
      <c r="W112" s="12" t="str">
        <f>MID(Tabla1[[#This Row],[Aplicación]],14,6)</f>
        <v>22001</v>
      </c>
    </row>
    <row r="113" spans="1:23" s="3" customFormat="1" hidden="1" x14ac:dyDescent="0.25">
      <c r="A113" s="5">
        <v>220190002870</v>
      </c>
      <c r="B113" s="12" t="s">
        <v>518</v>
      </c>
      <c r="C113" s="6">
        <v>43518</v>
      </c>
      <c r="D113" s="12">
        <v>22019001904</v>
      </c>
      <c r="E113" s="12" t="s">
        <v>733</v>
      </c>
      <c r="F113" s="7">
        <v>576</v>
      </c>
      <c r="G113" s="12" t="s">
        <v>1725</v>
      </c>
      <c r="H113" s="12" t="s">
        <v>1051</v>
      </c>
      <c r="I113" s="12" t="s">
        <v>2055</v>
      </c>
      <c r="J113" s="12" t="s">
        <v>1838</v>
      </c>
      <c r="K113" s="12" t="s">
        <v>35</v>
      </c>
      <c r="L113" s="12" t="s">
        <v>10</v>
      </c>
      <c r="M113" s="12" t="s">
        <v>11</v>
      </c>
      <c r="N113" s="12" t="s">
        <v>2556</v>
      </c>
      <c r="O113" s="12" t="s">
        <v>2553</v>
      </c>
      <c r="P113" s="12" t="str">
        <f>MID(Tabla1[[#This Row],[Aplicación]],14,1)</f>
        <v>2</v>
      </c>
      <c r="Q113" s="12" t="s">
        <v>2530</v>
      </c>
      <c r="R113" s="12" t="str">
        <f>MID(Tabla1[[#This Row],[Aplicación]],6,2)</f>
        <v>01</v>
      </c>
      <c r="S113" s="12" t="str">
        <f>VLOOKUP(Tabla1[[#This Row],[AREA]],Hoja1!A:B,2,FALSE)</f>
        <v>01. Alcaldía</v>
      </c>
      <c r="T113" s="12" t="str">
        <f>MID(Tabla1[[#This Row],[Aplicación]],9,4)</f>
        <v>9207</v>
      </c>
      <c r="U113" s="12" t="str">
        <f>VLOOKUP(Tabla1[[#This Row],[PROGRAMA]],Hoja1!A:B,2,FALSE)</f>
        <v>9207. Gobierno y relaciones</v>
      </c>
      <c r="V113" s="12" t="str">
        <f>MID(Tabla1[[#This Row],[Aplicación]],14,2)</f>
        <v>22</v>
      </c>
      <c r="W113" s="12" t="str">
        <f>MID(Tabla1[[#This Row],[Aplicación]],14,6)</f>
        <v>22001</v>
      </c>
    </row>
    <row r="114" spans="1:23" s="3" customFormat="1" hidden="1" x14ac:dyDescent="0.25">
      <c r="A114" s="5">
        <v>220190003811</v>
      </c>
      <c r="B114" s="12" t="s">
        <v>518</v>
      </c>
      <c r="C114" s="6">
        <v>43523</v>
      </c>
      <c r="D114" s="12">
        <v>22019001882</v>
      </c>
      <c r="E114" s="12" t="s">
        <v>1073</v>
      </c>
      <c r="F114" s="7">
        <v>300.66000000000003</v>
      </c>
      <c r="G114" s="12" t="s">
        <v>1768</v>
      </c>
      <c r="H114" s="12" t="s">
        <v>1075</v>
      </c>
      <c r="I114" s="12" t="s">
        <v>2055</v>
      </c>
      <c r="J114" s="12" t="s">
        <v>1838</v>
      </c>
      <c r="K114" s="12" t="s">
        <v>35</v>
      </c>
      <c r="L114" s="12" t="s">
        <v>10</v>
      </c>
      <c r="M114" s="12" t="s">
        <v>11</v>
      </c>
      <c r="N114" s="12" t="s">
        <v>2556</v>
      </c>
      <c r="O114" s="12" t="s">
        <v>2553</v>
      </c>
      <c r="P114" s="12" t="str">
        <f>MID(Tabla1[[#This Row],[Aplicación]],14,1)</f>
        <v>2</v>
      </c>
      <c r="Q114" s="12" t="s">
        <v>2530</v>
      </c>
      <c r="R114" s="12" t="str">
        <f>MID(Tabla1[[#This Row],[Aplicación]],6,2)</f>
        <v>08</v>
      </c>
      <c r="S114" s="12" t="str">
        <f>VLOOKUP(Tabla1[[#This Row],[AREA]],Hoja1!A:B,2,FALSE)</f>
        <v>08. Seguridad y movilidad</v>
      </c>
      <c r="T114" s="12" t="str">
        <f>MID(Tabla1[[#This Row],[Aplicación]],9,4)</f>
        <v>1361</v>
      </c>
      <c r="U114" s="12" t="str">
        <f>VLOOKUP(Tabla1[[#This Row],[PROGRAMA]],Hoja1!A:B,2,FALSE)</f>
        <v>1361. Prevención y extinción de incencios</v>
      </c>
      <c r="V114" s="12" t="str">
        <f>MID(Tabla1[[#This Row],[Aplicación]],14,2)</f>
        <v>22</v>
      </c>
      <c r="W114" s="12" t="str">
        <f>MID(Tabla1[[#This Row],[Aplicación]],14,6)</f>
        <v>22199</v>
      </c>
    </row>
    <row r="115" spans="1:23" s="3" customFormat="1" hidden="1" x14ac:dyDescent="0.25">
      <c r="A115" s="5">
        <v>220190003814</v>
      </c>
      <c r="B115" s="12" t="s">
        <v>518</v>
      </c>
      <c r="C115" s="6">
        <v>43523</v>
      </c>
      <c r="D115" s="12">
        <v>22019001891</v>
      </c>
      <c r="E115" s="12" t="s">
        <v>1073</v>
      </c>
      <c r="F115" s="7">
        <v>96.8</v>
      </c>
      <c r="G115" s="12" t="s">
        <v>2161</v>
      </c>
      <c r="H115" s="12" t="s">
        <v>1078</v>
      </c>
      <c r="I115" s="12" t="s">
        <v>2055</v>
      </c>
      <c r="J115" s="12" t="s">
        <v>1838</v>
      </c>
      <c r="K115" s="12" t="s">
        <v>35</v>
      </c>
      <c r="L115" s="12" t="s">
        <v>10</v>
      </c>
      <c r="M115" s="12" t="s">
        <v>11</v>
      </c>
      <c r="N115" s="12" t="s">
        <v>2556</v>
      </c>
      <c r="O115" s="12" t="s">
        <v>2553</v>
      </c>
      <c r="P115" s="12" t="str">
        <f>MID(Tabla1[[#This Row],[Aplicación]],14,1)</f>
        <v>2</v>
      </c>
      <c r="Q115" s="12" t="s">
        <v>2530</v>
      </c>
      <c r="R115" s="12" t="str">
        <f>MID(Tabla1[[#This Row],[Aplicación]],6,2)</f>
        <v>08</v>
      </c>
      <c r="S115" s="12" t="str">
        <f>VLOOKUP(Tabla1[[#This Row],[AREA]],Hoja1!A:B,2,FALSE)</f>
        <v>08. Seguridad y movilidad</v>
      </c>
      <c r="T115" s="12" t="str">
        <f>MID(Tabla1[[#This Row],[Aplicación]],9,4)</f>
        <v>1361</v>
      </c>
      <c r="U115" s="12" t="str">
        <f>VLOOKUP(Tabla1[[#This Row],[PROGRAMA]],Hoja1!A:B,2,FALSE)</f>
        <v>1361. Prevención y extinción de incencios</v>
      </c>
      <c r="V115" s="12" t="str">
        <f>MID(Tabla1[[#This Row],[Aplicación]],14,2)</f>
        <v>22</v>
      </c>
      <c r="W115" s="12" t="str">
        <f>MID(Tabla1[[#This Row],[Aplicación]],14,6)</f>
        <v>22199</v>
      </c>
    </row>
    <row r="116" spans="1:23" s="3" customFormat="1" hidden="1" x14ac:dyDescent="0.25">
      <c r="A116" s="5">
        <v>220190003816</v>
      </c>
      <c r="B116" s="12" t="s">
        <v>518</v>
      </c>
      <c r="C116" s="6">
        <v>43523</v>
      </c>
      <c r="D116" s="12">
        <v>22019001893</v>
      </c>
      <c r="E116" s="12" t="s">
        <v>1073</v>
      </c>
      <c r="F116" s="7">
        <v>62.36</v>
      </c>
      <c r="G116" s="12" t="s">
        <v>2091</v>
      </c>
      <c r="H116" s="12" t="s">
        <v>1080</v>
      </c>
      <c r="I116" s="12" t="s">
        <v>2055</v>
      </c>
      <c r="J116" s="12" t="s">
        <v>1863</v>
      </c>
      <c r="K116" s="12" t="s">
        <v>35</v>
      </c>
      <c r="L116" s="12" t="s">
        <v>10</v>
      </c>
      <c r="M116" s="12" t="s">
        <v>11</v>
      </c>
      <c r="N116" s="12" t="s">
        <v>2556</v>
      </c>
      <c r="O116" s="12" t="s">
        <v>2553</v>
      </c>
      <c r="P116" s="12" t="str">
        <f>MID(Tabla1[[#This Row],[Aplicación]],14,1)</f>
        <v>2</v>
      </c>
      <c r="Q116" s="12" t="s">
        <v>2530</v>
      </c>
      <c r="R116" s="12" t="str">
        <f>MID(Tabla1[[#This Row],[Aplicación]],6,2)</f>
        <v>08</v>
      </c>
      <c r="S116" s="12" t="str">
        <f>VLOOKUP(Tabla1[[#This Row],[AREA]],Hoja1!A:B,2,FALSE)</f>
        <v>08. Seguridad y movilidad</v>
      </c>
      <c r="T116" s="12" t="str">
        <f>MID(Tabla1[[#This Row],[Aplicación]],9,4)</f>
        <v>1361</v>
      </c>
      <c r="U116" s="12" t="str">
        <f>VLOOKUP(Tabla1[[#This Row],[PROGRAMA]],Hoja1!A:B,2,FALSE)</f>
        <v>1361. Prevención y extinción de incencios</v>
      </c>
      <c r="V116" s="12" t="str">
        <f>MID(Tabla1[[#This Row],[Aplicación]],14,2)</f>
        <v>22</v>
      </c>
      <c r="W116" s="12" t="str">
        <f>MID(Tabla1[[#This Row],[Aplicación]],14,6)</f>
        <v>22199</v>
      </c>
    </row>
    <row r="117" spans="1:23" s="3" customFormat="1" hidden="1" x14ac:dyDescent="0.25">
      <c r="A117" s="5">
        <v>220190003830</v>
      </c>
      <c r="B117" s="12" t="s">
        <v>518</v>
      </c>
      <c r="C117" s="6">
        <v>43523</v>
      </c>
      <c r="D117" s="12">
        <v>22019001936</v>
      </c>
      <c r="E117" s="12" t="s">
        <v>1073</v>
      </c>
      <c r="F117" s="7">
        <v>1931.16</v>
      </c>
      <c r="G117" s="12" t="s">
        <v>2177</v>
      </c>
      <c r="H117" s="12" t="s">
        <v>1085</v>
      </c>
      <c r="I117" s="12" t="s">
        <v>2055</v>
      </c>
      <c r="J117" s="12" t="s">
        <v>1837</v>
      </c>
      <c r="K117" s="12" t="s">
        <v>35</v>
      </c>
      <c r="L117" s="12" t="s">
        <v>10</v>
      </c>
      <c r="M117" s="12" t="s">
        <v>11</v>
      </c>
      <c r="N117" s="12" t="s">
        <v>2556</v>
      </c>
      <c r="O117" s="12" t="s">
        <v>2553</v>
      </c>
      <c r="P117" s="12" t="str">
        <f>MID(Tabla1[[#This Row],[Aplicación]],14,1)</f>
        <v>2</v>
      </c>
      <c r="Q117" s="12" t="s">
        <v>2530</v>
      </c>
      <c r="R117" s="12" t="str">
        <f>MID(Tabla1[[#This Row],[Aplicación]],6,2)</f>
        <v>08</v>
      </c>
      <c r="S117" s="12" t="str">
        <f>VLOOKUP(Tabla1[[#This Row],[AREA]],Hoja1!A:B,2,FALSE)</f>
        <v>08. Seguridad y movilidad</v>
      </c>
      <c r="T117" s="12" t="str">
        <f>MID(Tabla1[[#This Row],[Aplicación]],9,4)</f>
        <v>1361</v>
      </c>
      <c r="U117" s="12" t="str">
        <f>VLOOKUP(Tabla1[[#This Row],[PROGRAMA]],Hoja1!A:B,2,FALSE)</f>
        <v>1361. Prevención y extinción de incencios</v>
      </c>
      <c r="V117" s="12" t="str">
        <f>MID(Tabla1[[#This Row],[Aplicación]],14,2)</f>
        <v>22</v>
      </c>
      <c r="W117" s="12" t="str">
        <f>MID(Tabla1[[#This Row],[Aplicación]],14,6)</f>
        <v>22199</v>
      </c>
    </row>
    <row r="118" spans="1:23" s="3" customFormat="1" hidden="1" x14ac:dyDescent="0.25">
      <c r="A118" s="5">
        <v>220190003831</v>
      </c>
      <c r="B118" s="12" t="s">
        <v>518</v>
      </c>
      <c r="C118" s="6">
        <v>43523</v>
      </c>
      <c r="D118" s="12">
        <v>22019001938</v>
      </c>
      <c r="E118" s="12" t="s">
        <v>1073</v>
      </c>
      <c r="F118" s="7">
        <v>62.36</v>
      </c>
      <c r="G118" s="12" t="s">
        <v>2091</v>
      </c>
      <c r="H118" s="12" t="s">
        <v>1086</v>
      </c>
      <c r="I118" s="12" t="s">
        <v>2055</v>
      </c>
      <c r="J118" s="12" t="s">
        <v>1863</v>
      </c>
      <c r="K118" s="12" t="s">
        <v>35</v>
      </c>
      <c r="L118" s="12" t="s">
        <v>10</v>
      </c>
      <c r="M118" s="12" t="s">
        <v>11</v>
      </c>
      <c r="N118" s="12" t="s">
        <v>2556</v>
      </c>
      <c r="O118" s="12" t="s">
        <v>2553</v>
      </c>
      <c r="P118" s="12" t="str">
        <f>MID(Tabla1[[#This Row],[Aplicación]],14,1)</f>
        <v>2</v>
      </c>
      <c r="Q118" s="12" t="s">
        <v>2530</v>
      </c>
      <c r="R118" s="12" t="str">
        <f>MID(Tabla1[[#This Row],[Aplicación]],6,2)</f>
        <v>08</v>
      </c>
      <c r="S118" s="12" t="str">
        <f>VLOOKUP(Tabla1[[#This Row],[AREA]],Hoja1!A:B,2,FALSE)</f>
        <v>08. Seguridad y movilidad</v>
      </c>
      <c r="T118" s="12" t="str">
        <f>MID(Tabla1[[#This Row],[Aplicación]],9,4)</f>
        <v>1361</v>
      </c>
      <c r="U118" s="12" t="str">
        <f>VLOOKUP(Tabla1[[#This Row],[PROGRAMA]],Hoja1!A:B,2,FALSE)</f>
        <v>1361. Prevención y extinción de incencios</v>
      </c>
      <c r="V118" s="12" t="str">
        <f>MID(Tabla1[[#This Row],[Aplicación]],14,2)</f>
        <v>22</v>
      </c>
      <c r="W118" s="12" t="str">
        <f>MID(Tabla1[[#This Row],[Aplicación]],14,6)</f>
        <v>22199</v>
      </c>
    </row>
    <row r="119" spans="1:23" s="3" customFormat="1" hidden="1" x14ac:dyDescent="0.25">
      <c r="A119" s="5">
        <v>220190003834</v>
      </c>
      <c r="B119" s="12" t="s">
        <v>518</v>
      </c>
      <c r="C119" s="6">
        <v>43523</v>
      </c>
      <c r="D119" s="12">
        <v>22019001946</v>
      </c>
      <c r="E119" s="12" t="s">
        <v>1073</v>
      </c>
      <c r="F119" s="7">
        <v>468.09</v>
      </c>
      <c r="G119" s="12" t="s">
        <v>2038</v>
      </c>
      <c r="H119" s="12" t="s">
        <v>1088</v>
      </c>
      <c r="I119" s="12" t="s">
        <v>2055</v>
      </c>
      <c r="J119" s="12" t="s">
        <v>1837</v>
      </c>
      <c r="K119" s="12" t="s">
        <v>35</v>
      </c>
      <c r="L119" s="12" t="s">
        <v>10</v>
      </c>
      <c r="M119" s="12" t="s">
        <v>11</v>
      </c>
      <c r="N119" s="12" t="s">
        <v>2556</v>
      </c>
      <c r="O119" s="12" t="s">
        <v>2553</v>
      </c>
      <c r="P119" s="12" t="str">
        <f>MID(Tabla1[[#This Row],[Aplicación]],14,1)</f>
        <v>2</v>
      </c>
      <c r="Q119" s="12" t="s">
        <v>2530</v>
      </c>
      <c r="R119" s="12" t="str">
        <f>MID(Tabla1[[#This Row],[Aplicación]],6,2)</f>
        <v>08</v>
      </c>
      <c r="S119" s="12" t="str">
        <f>VLOOKUP(Tabla1[[#This Row],[AREA]],Hoja1!A:B,2,FALSE)</f>
        <v>08. Seguridad y movilidad</v>
      </c>
      <c r="T119" s="12" t="str">
        <f>MID(Tabla1[[#This Row],[Aplicación]],9,4)</f>
        <v>1361</v>
      </c>
      <c r="U119" s="12" t="str">
        <f>VLOOKUP(Tabla1[[#This Row],[PROGRAMA]],Hoja1!A:B,2,FALSE)</f>
        <v>1361. Prevención y extinción de incencios</v>
      </c>
      <c r="V119" s="12" t="str">
        <f>MID(Tabla1[[#This Row],[Aplicación]],14,2)</f>
        <v>22</v>
      </c>
      <c r="W119" s="12" t="str">
        <f>MID(Tabla1[[#This Row],[Aplicación]],14,6)</f>
        <v>22199</v>
      </c>
    </row>
    <row r="120" spans="1:23" s="3" customFormat="1" hidden="1" x14ac:dyDescent="0.25">
      <c r="A120" s="5">
        <v>220190003842</v>
      </c>
      <c r="B120" s="12" t="s">
        <v>518</v>
      </c>
      <c r="C120" s="6">
        <v>43523</v>
      </c>
      <c r="D120" s="12">
        <v>22019001950</v>
      </c>
      <c r="E120" s="12" t="s">
        <v>148</v>
      </c>
      <c r="F120" s="7">
        <v>32.57</v>
      </c>
      <c r="G120" s="12" t="s">
        <v>2178</v>
      </c>
      <c r="H120" s="12" t="s">
        <v>1089</v>
      </c>
      <c r="I120" s="12" t="s">
        <v>2055</v>
      </c>
      <c r="J120" s="12" t="s">
        <v>1838</v>
      </c>
      <c r="K120" s="12" t="s">
        <v>14</v>
      </c>
      <c r="L120" s="12" t="s">
        <v>10</v>
      </c>
      <c r="M120" s="12" t="s">
        <v>11</v>
      </c>
      <c r="N120" s="12" t="s">
        <v>2556</v>
      </c>
      <c r="O120" s="12" t="s">
        <v>2553</v>
      </c>
      <c r="P120" s="12" t="str">
        <f>MID(Tabla1[[#This Row],[Aplicación]],14,1)</f>
        <v>2</v>
      </c>
      <c r="Q120" s="12" t="s">
        <v>2530</v>
      </c>
      <c r="R120" s="12" t="str">
        <f>MID(Tabla1[[#This Row],[Aplicación]],6,2)</f>
        <v>08</v>
      </c>
      <c r="S120" s="12" t="str">
        <f>VLOOKUP(Tabla1[[#This Row],[AREA]],Hoja1!A:B,2,FALSE)</f>
        <v>08. Seguridad y movilidad</v>
      </c>
      <c r="T120" s="12" t="str">
        <f>MID(Tabla1[[#This Row],[Aplicación]],9,4)</f>
        <v>1361</v>
      </c>
      <c r="U120" s="12" t="str">
        <f>VLOOKUP(Tabla1[[#This Row],[PROGRAMA]],Hoja1!A:B,2,FALSE)</f>
        <v>1361. Prevención y extinción de incencios</v>
      </c>
      <c r="V120" s="12" t="str">
        <f>MID(Tabla1[[#This Row],[Aplicación]],14,2)</f>
        <v>21</v>
      </c>
      <c r="W120" s="12" t="str">
        <f>MID(Tabla1[[#This Row],[Aplicación]],14,6)</f>
        <v>213</v>
      </c>
    </row>
    <row r="121" spans="1:23" s="3" customFormat="1" hidden="1" x14ac:dyDescent="0.25">
      <c r="A121" s="5">
        <v>220190003843</v>
      </c>
      <c r="B121" s="12" t="s">
        <v>518</v>
      </c>
      <c r="C121" s="6">
        <v>43523</v>
      </c>
      <c r="D121" s="12">
        <v>22019001951</v>
      </c>
      <c r="E121" s="12" t="s">
        <v>1073</v>
      </c>
      <c r="F121" s="7">
        <v>56.63</v>
      </c>
      <c r="G121" s="12" t="s">
        <v>2116</v>
      </c>
      <c r="H121" s="12" t="s">
        <v>1090</v>
      </c>
      <c r="I121" s="12" t="s">
        <v>2055</v>
      </c>
      <c r="J121" s="12" t="s">
        <v>1838</v>
      </c>
      <c r="K121" s="12" t="s">
        <v>35</v>
      </c>
      <c r="L121" s="12" t="s">
        <v>10</v>
      </c>
      <c r="M121" s="12" t="s">
        <v>11</v>
      </c>
      <c r="N121" s="12" t="s">
        <v>2556</v>
      </c>
      <c r="O121" s="12" t="s">
        <v>2553</v>
      </c>
      <c r="P121" s="12" t="str">
        <f>MID(Tabla1[[#This Row],[Aplicación]],14,1)</f>
        <v>2</v>
      </c>
      <c r="Q121" s="12" t="s">
        <v>2530</v>
      </c>
      <c r="R121" s="12" t="str">
        <f>MID(Tabla1[[#This Row],[Aplicación]],6,2)</f>
        <v>08</v>
      </c>
      <c r="S121" s="12" t="str">
        <f>VLOOKUP(Tabla1[[#This Row],[AREA]],Hoja1!A:B,2,FALSE)</f>
        <v>08. Seguridad y movilidad</v>
      </c>
      <c r="T121" s="12" t="str">
        <f>MID(Tabla1[[#This Row],[Aplicación]],9,4)</f>
        <v>1361</v>
      </c>
      <c r="U121" s="12" t="str">
        <f>VLOOKUP(Tabla1[[#This Row],[PROGRAMA]],Hoja1!A:B,2,FALSE)</f>
        <v>1361. Prevención y extinción de incencios</v>
      </c>
      <c r="V121" s="12" t="str">
        <f>MID(Tabla1[[#This Row],[Aplicación]],14,2)</f>
        <v>22</v>
      </c>
      <c r="W121" s="12" t="str">
        <f>MID(Tabla1[[#This Row],[Aplicación]],14,6)</f>
        <v>22199</v>
      </c>
    </row>
    <row r="122" spans="1:23" s="3" customFormat="1" hidden="1" x14ac:dyDescent="0.25">
      <c r="A122" s="5">
        <v>220190003861</v>
      </c>
      <c r="B122" s="12" t="s">
        <v>518</v>
      </c>
      <c r="C122" s="6">
        <v>43523</v>
      </c>
      <c r="D122" s="12">
        <v>22019002005</v>
      </c>
      <c r="E122" s="12" t="s">
        <v>1100</v>
      </c>
      <c r="F122" s="7">
        <v>765.01</v>
      </c>
      <c r="G122" s="12" t="s">
        <v>2180</v>
      </c>
      <c r="H122" s="12" t="s">
        <v>1101</v>
      </c>
      <c r="I122" s="12" t="s">
        <v>2055</v>
      </c>
      <c r="J122" s="12" t="s">
        <v>1837</v>
      </c>
      <c r="K122" s="12" t="s">
        <v>35</v>
      </c>
      <c r="L122" s="12" t="s">
        <v>10</v>
      </c>
      <c r="M122" s="12" t="s">
        <v>11</v>
      </c>
      <c r="N122" s="12" t="s">
        <v>2556</v>
      </c>
      <c r="O122" s="12" t="s">
        <v>2553</v>
      </c>
      <c r="P122" s="12" t="str">
        <f>MID(Tabla1[[#This Row],[Aplicación]],14,1)</f>
        <v>2</v>
      </c>
      <c r="Q122" s="12" t="s">
        <v>2530</v>
      </c>
      <c r="R122" s="12" t="str">
        <f>MID(Tabla1[[#This Row],[Aplicación]],6,2)</f>
        <v>04</v>
      </c>
      <c r="S122" s="12" t="str">
        <f>VLOOKUP(Tabla1[[#This Row],[AREA]],Hoja1!A:B,2,FALSE)</f>
        <v>04. Hacienda, función pública y promoción económica</v>
      </c>
      <c r="T122" s="12" t="str">
        <f>MID(Tabla1[[#This Row],[Aplicación]],9,4)</f>
        <v>9341</v>
      </c>
      <c r="U122" s="12" t="str">
        <f>VLOOKUP(Tabla1[[#This Row],[PROGRAMA]],Hoja1!A:B,2,FALSE)</f>
        <v>9341. Tesorería y recaudación</v>
      </c>
      <c r="V122" s="12" t="str">
        <f>MID(Tabla1[[#This Row],[Aplicación]],14,2)</f>
        <v>22</v>
      </c>
      <c r="W122" s="12" t="str">
        <f>MID(Tabla1[[#This Row],[Aplicación]],14,6)</f>
        <v>22000</v>
      </c>
    </row>
    <row r="123" spans="1:23" s="3" customFormat="1" hidden="1" x14ac:dyDescent="0.25">
      <c r="A123" s="5">
        <v>220190003863</v>
      </c>
      <c r="B123" s="12" t="s">
        <v>518</v>
      </c>
      <c r="C123" s="6">
        <v>43523</v>
      </c>
      <c r="D123" s="12">
        <v>22019002009</v>
      </c>
      <c r="E123" s="12" t="s">
        <v>760</v>
      </c>
      <c r="F123" s="7">
        <v>235.95</v>
      </c>
      <c r="G123" s="12" t="s">
        <v>1798</v>
      </c>
      <c r="H123" s="12" t="s">
        <v>1102</v>
      </c>
      <c r="I123" s="12" t="s">
        <v>2055</v>
      </c>
      <c r="J123" s="12" t="s">
        <v>1838</v>
      </c>
      <c r="K123" s="12" t="s">
        <v>35</v>
      </c>
      <c r="L123" s="12" t="s">
        <v>10</v>
      </c>
      <c r="M123" s="12" t="s">
        <v>11</v>
      </c>
      <c r="N123" s="12" t="s">
        <v>2556</v>
      </c>
      <c r="O123" s="12" t="s">
        <v>2553</v>
      </c>
      <c r="P123" s="12" t="str">
        <f>MID(Tabla1[[#This Row],[Aplicación]],14,1)</f>
        <v>2</v>
      </c>
      <c r="Q123" s="12" t="s">
        <v>2530</v>
      </c>
      <c r="R123" s="12" t="str">
        <f>MID(Tabla1[[#This Row],[Aplicación]],6,2)</f>
        <v>02</v>
      </c>
      <c r="S123" s="12" t="str">
        <f>VLOOKUP(Tabla1[[#This Row],[AREA]],Hoja1!A:B,2,FALSE)</f>
        <v>02. Urbanismo, infraestructura y vivienda</v>
      </c>
      <c r="T123" s="12" t="str">
        <f>MID(Tabla1[[#This Row],[Aplicación]],9,4)</f>
        <v>9332</v>
      </c>
      <c r="U123" s="12" t="str">
        <f>VLOOKUP(Tabla1[[#This Row],[PROGRAMA]],Hoja1!A:B,2,FALSE)</f>
        <v>9332. Mantenimiento de edificios e instalaciones municipales</v>
      </c>
      <c r="V123" s="12" t="str">
        <f>MID(Tabla1[[#This Row],[Aplicación]],14,2)</f>
        <v>22</v>
      </c>
      <c r="W123" s="12" t="str">
        <f>MID(Tabla1[[#This Row],[Aplicación]],14,6)</f>
        <v>22699</v>
      </c>
    </row>
    <row r="124" spans="1:23" s="3" customFormat="1" hidden="1" x14ac:dyDescent="0.25">
      <c r="A124" s="5">
        <v>220190003872</v>
      </c>
      <c r="B124" s="12" t="s">
        <v>518</v>
      </c>
      <c r="C124" s="6">
        <v>43523</v>
      </c>
      <c r="D124" s="12">
        <v>22019002012</v>
      </c>
      <c r="E124" s="12" t="s">
        <v>740</v>
      </c>
      <c r="F124" s="7">
        <v>40.61</v>
      </c>
      <c r="G124" s="12" t="s">
        <v>1846</v>
      </c>
      <c r="H124" s="12" t="s">
        <v>1107</v>
      </c>
      <c r="I124" s="12" t="s">
        <v>2055</v>
      </c>
      <c r="J124" s="12" t="s">
        <v>1838</v>
      </c>
      <c r="K124" s="12" t="s">
        <v>35</v>
      </c>
      <c r="L124" s="12" t="s">
        <v>10</v>
      </c>
      <c r="M124" s="12" t="s">
        <v>11</v>
      </c>
      <c r="N124" s="12" t="s">
        <v>2556</v>
      </c>
      <c r="O124" s="12" t="s">
        <v>2553</v>
      </c>
      <c r="P124" s="12" t="str">
        <f>MID(Tabla1[[#This Row],[Aplicación]],14,1)</f>
        <v>2</v>
      </c>
      <c r="Q124" s="12" t="s">
        <v>2530</v>
      </c>
      <c r="R124" s="12" t="str">
        <f>MID(Tabla1[[#This Row],[Aplicación]],6,2)</f>
        <v>08</v>
      </c>
      <c r="S124" s="12" t="str">
        <f>VLOOKUP(Tabla1[[#This Row],[AREA]],Hoja1!A:B,2,FALSE)</f>
        <v>08. Seguridad y movilidad</v>
      </c>
      <c r="T124" s="12" t="str">
        <f>MID(Tabla1[[#This Row],[Aplicación]],9,4)</f>
        <v>1341</v>
      </c>
      <c r="U124" s="12" t="str">
        <f>VLOOKUP(Tabla1[[#This Row],[PROGRAMA]],Hoja1!A:B,2,FALSE)</f>
        <v>1341. Movilidad</v>
      </c>
      <c r="V124" s="12" t="str">
        <f>MID(Tabla1[[#This Row],[Aplicación]],14,2)</f>
        <v>22</v>
      </c>
      <c r="W124" s="12" t="str">
        <f>MID(Tabla1[[#This Row],[Aplicación]],14,6)</f>
        <v>22699</v>
      </c>
    </row>
    <row r="125" spans="1:23" s="3" customFormat="1" x14ac:dyDescent="0.25">
      <c r="A125" s="5">
        <v>220190003873</v>
      </c>
      <c r="B125" s="12" t="s">
        <v>518</v>
      </c>
      <c r="C125" s="6">
        <v>43523</v>
      </c>
      <c r="D125" s="12">
        <v>22019002013</v>
      </c>
      <c r="E125" s="12" t="s">
        <v>1108</v>
      </c>
      <c r="F125" s="7">
        <v>157.30000000000001</v>
      </c>
      <c r="G125" s="12" t="s">
        <v>2183</v>
      </c>
      <c r="H125" s="12" t="s">
        <v>1109</v>
      </c>
      <c r="I125" s="12" t="s">
        <v>2055</v>
      </c>
      <c r="J125" s="12" t="s">
        <v>1838</v>
      </c>
      <c r="K125" s="12" t="s">
        <v>49</v>
      </c>
      <c r="L125" s="12" t="s">
        <v>10</v>
      </c>
      <c r="M125" s="12" t="s">
        <v>11</v>
      </c>
      <c r="N125" s="12" t="s">
        <v>2556</v>
      </c>
      <c r="O125" s="12" t="s">
        <v>2553</v>
      </c>
      <c r="P125" s="12" t="str">
        <f>MID(Tabla1[[#This Row],[Aplicación]],14,1)</f>
        <v>2</v>
      </c>
      <c r="Q125" s="12" t="s">
        <v>2530</v>
      </c>
      <c r="R125" s="12" t="str">
        <f>MID(Tabla1[[#This Row],[Aplicación]],6,2)</f>
        <v>08</v>
      </c>
      <c r="S125" s="12" t="str">
        <f>VLOOKUP(Tabla1[[#This Row],[AREA]],Hoja1!A:B,2,FALSE)</f>
        <v>08. Seguridad y movilidad</v>
      </c>
      <c r="T125" s="12" t="str">
        <f>MID(Tabla1[[#This Row],[Aplicación]],9,4)</f>
        <v>1341</v>
      </c>
      <c r="U125" s="12" t="str">
        <f>VLOOKUP(Tabla1[[#This Row],[PROGRAMA]],Hoja1!A:B,2,FALSE)</f>
        <v>1341. Movilidad</v>
      </c>
      <c r="V125" s="12" t="str">
        <f>MID(Tabla1[[#This Row],[Aplicación]],14,2)</f>
        <v>22</v>
      </c>
      <c r="W125" s="12" t="str">
        <f>MID(Tabla1[[#This Row],[Aplicación]],14,6)</f>
        <v>22606</v>
      </c>
    </row>
    <row r="126" spans="1:23" s="3" customFormat="1" hidden="1" x14ac:dyDescent="0.25">
      <c r="A126" s="5">
        <v>220190003891</v>
      </c>
      <c r="B126" s="12" t="s">
        <v>518</v>
      </c>
      <c r="C126" s="6">
        <v>43523</v>
      </c>
      <c r="D126" s="12">
        <v>22019002029</v>
      </c>
      <c r="E126" s="12" t="s">
        <v>782</v>
      </c>
      <c r="F126" s="7">
        <v>121</v>
      </c>
      <c r="G126" s="12" t="s">
        <v>2185</v>
      </c>
      <c r="H126" s="12" t="s">
        <v>1119</v>
      </c>
      <c r="I126" s="12" t="s">
        <v>2055</v>
      </c>
      <c r="J126" s="12" t="s">
        <v>1838</v>
      </c>
      <c r="K126" s="12" t="s">
        <v>35</v>
      </c>
      <c r="L126" s="12" t="s">
        <v>10</v>
      </c>
      <c r="M126" s="12" t="s">
        <v>11</v>
      </c>
      <c r="N126" s="12" t="s">
        <v>2556</v>
      </c>
      <c r="O126" s="12" t="s">
        <v>2553</v>
      </c>
      <c r="P126" s="12" t="str">
        <f>MID(Tabla1[[#This Row],[Aplicación]],14,1)</f>
        <v>2</v>
      </c>
      <c r="Q126" s="12" t="s">
        <v>2530</v>
      </c>
      <c r="R126" s="12" t="str">
        <f>MID(Tabla1[[#This Row],[Aplicación]],6,2)</f>
        <v>07</v>
      </c>
      <c r="S126" s="12" t="str">
        <f>VLOOKUP(Tabla1[[#This Row],[AREA]],Hoja1!A:B,2,FALSE)</f>
        <v>07. Medio Ambiente sostenibilidad</v>
      </c>
      <c r="T126" s="12" t="str">
        <f>MID(Tabla1[[#This Row],[Aplicación]],9,4)</f>
        <v>1711</v>
      </c>
      <c r="U126" s="12" t="str">
        <f>VLOOKUP(Tabla1[[#This Row],[PROGRAMA]],Hoja1!A:B,2,FALSE)</f>
        <v>1711. Parques y jardines</v>
      </c>
      <c r="V126" s="12" t="str">
        <f>MID(Tabla1[[#This Row],[Aplicación]],14,2)</f>
        <v>22</v>
      </c>
      <c r="W126" s="12" t="str">
        <f>MID(Tabla1[[#This Row],[Aplicación]],14,6)</f>
        <v>22199</v>
      </c>
    </row>
    <row r="127" spans="1:23" s="3" customFormat="1" hidden="1" x14ac:dyDescent="0.25">
      <c r="A127" s="5">
        <v>220190007756</v>
      </c>
      <c r="B127" s="12" t="s">
        <v>518</v>
      </c>
      <c r="C127" s="6">
        <v>43551</v>
      </c>
      <c r="D127" s="12">
        <v>22019002386</v>
      </c>
      <c r="E127" s="12" t="s">
        <v>1154</v>
      </c>
      <c r="F127" s="7">
        <v>272.25</v>
      </c>
      <c r="G127" s="12" t="s">
        <v>2296</v>
      </c>
      <c r="H127" s="12" t="s">
        <v>1556</v>
      </c>
      <c r="I127" s="12" t="s">
        <v>2055</v>
      </c>
      <c r="J127" s="12" t="s">
        <v>1837</v>
      </c>
      <c r="K127" s="12" t="s">
        <v>35</v>
      </c>
      <c r="L127" s="12" t="s">
        <v>10</v>
      </c>
      <c r="M127" s="12" t="s">
        <v>11</v>
      </c>
      <c r="N127" s="12" t="s">
        <v>2556</v>
      </c>
      <c r="O127" s="12" t="s">
        <v>2553</v>
      </c>
      <c r="P127" s="12" t="str">
        <f>MID(Tabla1[[#This Row],[Aplicación]],14,1)</f>
        <v>2</v>
      </c>
      <c r="Q127" s="12" t="s">
        <v>2530</v>
      </c>
      <c r="R127" s="12" t="str">
        <f>MID(Tabla1[[#This Row],[Aplicación]],6,2)</f>
        <v>03</v>
      </c>
      <c r="S127" s="12" t="str">
        <f>VLOOKUP(Tabla1[[#This Row],[AREA]],Hoja1!A:B,2,FALSE)</f>
        <v>03. Participación ciudadana, juventud y deportes</v>
      </c>
      <c r="T127" s="12" t="str">
        <f>MID(Tabla1[[#This Row],[Aplicación]],9,4)</f>
        <v>9204</v>
      </c>
      <c r="U127" s="12" t="str">
        <f>VLOOKUP(Tabla1[[#This Row],[PROGRAMA]],Hoja1!A:B,2,FALSE)</f>
        <v>9204. Tecnologías de la información y comunicación</v>
      </c>
      <c r="V127" s="12" t="str">
        <f>MID(Tabla1[[#This Row],[Aplicación]],14,2)</f>
        <v>22</v>
      </c>
      <c r="W127" s="12" t="str">
        <f>MID(Tabla1[[#This Row],[Aplicación]],14,6)</f>
        <v>22699</v>
      </c>
    </row>
    <row r="128" spans="1:23" s="3" customFormat="1" hidden="1" x14ac:dyDescent="0.25">
      <c r="A128" s="5">
        <v>220190003896</v>
      </c>
      <c r="B128" s="12" t="s">
        <v>518</v>
      </c>
      <c r="C128" s="6">
        <v>43523</v>
      </c>
      <c r="D128" s="12">
        <v>22019002032</v>
      </c>
      <c r="E128" s="12" t="s">
        <v>566</v>
      </c>
      <c r="F128" s="7">
        <v>174</v>
      </c>
      <c r="G128" s="12" t="s">
        <v>2188</v>
      </c>
      <c r="H128" s="12" t="s">
        <v>1122</v>
      </c>
      <c r="I128" s="12" t="s">
        <v>2055</v>
      </c>
      <c r="J128" s="12" t="s">
        <v>1838</v>
      </c>
      <c r="K128" s="12" t="s">
        <v>14</v>
      </c>
      <c r="L128" s="12" t="s">
        <v>10</v>
      </c>
      <c r="M128" s="12" t="s">
        <v>11</v>
      </c>
      <c r="N128" s="12" t="s">
        <v>2556</v>
      </c>
      <c r="O128" s="12" t="s">
        <v>2553</v>
      </c>
      <c r="P128" s="12" t="str">
        <f>MID(Tabla1[[#This Row],[Aplicación]],14,1)</f>
        <v>2</v>
      </c>
      <c r="Q128" s="12" t="s">
        <v>2530</v>
      </c>
      <c r="R128" s="12" t="str">
        <f>MID(Tabla1[[#This Row],[Aplicación]],6,2)</f>
        <v>07</v>
      </c>
      <c r="S128" s="12" t="str">
        <f>VLOOKUP(Tabla1[[#This Row],[AREA]],Hoja1!A:B,2,FALSE)</f>
        <v>07. Medio Ambiente sostenibilidad</v>
      </c>
      <c r="T128" s="12" t="str">
        <f>MID(Tabla1[[#This Row],[Aplicación]],9,4)</f>
        <v>1711</v>
      </c>
      <c r="U128" s="12" t="str">
        <f>VLOOKUP(Tabla1[[#This Row],[PROGRAMA]],Hoja1!A:B,2,FALSE)</f>
        <v>1711. Parques y jardines</v>
      </c>
      <c r="V128" s="12" t="str">
        <f>MID(Tabla1[[#This Row],[Aplicación]],14,2)</f>
        <v>21</v>
      </c>
      <c r="W128" s="12" t="str">
        <f>MID(Tabla1[[#This Row],[Aplicación]],14,6)</f>
        <v>214</v>
      </c>
    </row>
    <row r="129" spans="1:23" s="3" customFormat="1" hidden="1" x14ac:dyDescent="0.25">
      <c r="A129" s="5">
        <v>220190003905</v>
      </c>
      <c r="B129" s="12" t="s">
        <v>518</v>
      </c>
      <c r="C129" s="6">
        <v>43523</v>
      </c>
      <c r="D129" s="12">
        <v>22019002046</v>
      </c>
      <c r="E129" s="12" t="s">
        <v>519</v>
      </c>
      <c r="F129" s="7">
        <v>4.7699999999999996</v>
      </c>
      <c r="G129" s="12" t="s">
        <v>2192</v>
      </c>
      <c r="H129" s="12" t="s">
        <v>520</v>
      </c>
      <c r="I129" s="12" t="s">
        <v>2055</v>
      </c>
      <c r="J129" s="12" t="s">
        <v>1838</v>
      </c>
      <c r="K129" s="12" t="s">
        <v>35</v>
      </c>
      <c r="L129" s="12" t="s">
        <v>10</v>
      </c>
      <c r="M129" s="12" t="s">
        <v>11</v>
      </c>
      <c r="N129" s="12" t="s">
        <v>2556</v>
      </c>
      <c r="O129" s="12" t="s">
        <v>2553</v>
      </c>
      <c r="P129" s="12" t="str">
        <f>MID(Tabla1[[#This Row],[Aplicación]],14,1)</f>
        <v>2</v>
      </c>
      <c r="Q129" s="12" t="s">
        <v>2530</v>
      </c>
      <c r="R129" s="12" t="str">
        <f>MID(Tabla1[[#This Row],[Aplicación]],6,2)</f>
        <v>02</v>
      </c>
      <c r="S129" s="12" t="str">
        <f>VLOOKUP(Tabla1[[#This Row],[AREA]],Hoja1!A:B,2,FALSE)</f>
        <v>02. Urbanismo, infraestructura y vivienda</v>
      </c>
      <c r="T129" s="12" t="str">
        <f>MID(Tabla1[[#This Row],[Aplicación]],9,4)</f>
        <v>9332</v>
      </c>
      <c r="U129" s="12" t="str">
        <f>VLOOKUP(Tabla1[[#This Row],[PROGRAMA]],Hoja1!A:B,2,FALSE)</f>
        <v>9332. Mantenimiento de edificios e instalaciones municipales</v>
      </c>
      <c r="V129" s="12" t="str">
        <f>MID(Tabla1[[#This Row],[Aplicación]],14,2)</f>
        <v>21</v>
      </c>
      <c r="W129" s="12" t="str">
        <f>MID(Tabla1[[#This Row],[Aplicación]],14,6)</f>
        <v>212</v>
      </c>
    </row>
    <row r="130" spans="1:23" s="3" customFormat="1" hidden="1" x14ac:dyDescent="0.25">
      <c r="A130" s="5">
        <v>220190003906</v>
      </c>
      <c r="B130" s="12" t="s">
        <v>518</v>
      </c>
      <c r="C130" s="6">
        <v>43523</v>
      </c>
      <c r="D130" s="12">
        <v>22019002047</v>
      </c>
      <c r="E130" s="12" t="s">
        <v>519</v>
      </c>
      <c r="F130" s="7">
        <v>42.35</v>
      </c>
      <c r="G130" s="12" t="s">
        <v>2192</v>
      </c>
      <c r="H130" s="12" t="s">
        <v>520</v>
      </c>
      <c r="I130" s="12" t="s">
        <v>2055</v>
      </c>
      <c r="J130" s="12" t="s">
        <v>1838</v>
      </c>
      <c r="K130" s="12" t="s">
        <v>35</v>
      </c>
      <c r="L130" s="12" t="s">
        <v>10</v>
      </c>
      <c r="M130" s="12" t="s">
        <v>11</v>
      </c>
      <c r="N130" s="12" t="s">
        <v>2556</v>
      </c>
      <c r="O130" s="12" t="s">
        <v>2553</v>
      </c>
      <c r="P130" s="12" t="str">
        <f>MID(Tabla1[[#This Row],[Aplicación]],14,1)</f>
        <v>2</v>
      </c>
      <c r="Q130" s="12" t="s">
        <v>2530</v>
      </c>
      <c r="R130" s="12" t="str">
        <f>MID(Tabla1[[#This Row],[Aplicación]],6,2)</f>
        <v>02</v>
      </c>
      <c r="S130" s="12" t="str">
        <f>VLOOKUP(Tabla1[[#This Row],[AREA]],Hoja1!A:B,2,FALSE)</f>
        <v>02. Urbanismo, infraestructura y vivienda</v>
      </c>
      <c r="T130" s="12" t="str">
        <f>MID(Tabla1[[#This Row],[Aplicación]],9,4)</f>
        <v>9332</v>
      </c>
      <c r="U130" s="12" t="str">
        <f>VLOOKUP(Tabla1[[#This Row],[PROGRAMA]],Hoja1!A:B,2,FALSE)</f>
        <v>9332. Mantenimiento de edificios e instalaciones municipales</v>
      </c>
      <c r="V130" s="12" t="str">
        <f>MID(Tabla1[[#This Row],[Aplicación]],14,2)</f>
        <v>21</v>
      </c>
      <c r="W130" s="12" t="str">
        <f>MID(Tabla1[[#This Row],[Aplicación]],14,6)</f>
        <v>212</v>
      </c>
    </row>
    <row r="131" spans="1:23" s="3" customFormat="1" hidden="1" x14ac:dyDescent="0.25">
      <c r="A131" s="5">
        <v>220190003907</v>
      </c>
      <c r="B131" s="12" t="s">
        <v>518</v>
      </c>
      <c r="C131" s="6">
        <v>43523</v>
      </c>
      <c r="D131" s="12">
        <v>22019002049</v>
      </c>
      <c r="E131" s="12" t="s">
        <v>519</v>
      </c>
      <c r="F131" s="7">
        <v>10.31</v>
      </c>
      <c r="G131" s="12" t="s">
        <v>2192</v>
      </c>
      <c r="H131" s="12" t="s">
        <v>520</v>
      </c>
      <c r="I131" s="12" t="s">
        <v>2055</v>
      </c>
      <c r="J131" s="12" t="s">
        <v>1838</v>
      </c>
      <c r="K131" s="12" t="s">
        <v>35</v>
      </c>
      <c r="L131" s="12" t="s">
        <v>10</v>
      </c>
      <c r="M131" s="12" t="s">
        <v>11</v>
      </c>
      <c r="N131" s="12" t="s">
        <v>2556</v>
      </c>
      <c r="O131" s="12" t="s">
        <v>2553</v>
      </c>
      <c r="P131" s="12" t="str">
        <f>MID(Tabla1[[#This Row],[Aplicación]],14,1)</f>
        <v>2</v>
      </c>
      <c r="Q131" s="12" t="s">
        <v>2530</v>
      </c>
      <c r="R131" s="12" t="str">
        <f>MID(Tabla1[[#This Row],[Aplicación]],6,2)</f>
        <v>02</v>
      </c>
      <c r="S131" s="12" t="str">
        <f>VLOOKUP(Tabla1[[#This Row],[AREA]],Hoja1!A:B,2,FALSE)</f>
        <v>02. Urbanismo, infraestructura y vivienda</v>
      </c>
      <c r="T131" s="12" t="str">
        <f>MID(Tabla1[[#This Row],[Aplicación]],9,4)</f>
        <v>9332</v>
      </c>
      <c r="U131" s="12" t="str">
        <f>VLOOKUP(Tabla1[[#This Row],[PROGRAMA]],Hoja1!A:B,2,FALSE)</f>
        <v>9332. Mantenimiento de edificios e instalaciones municipales</v>
      </c>
      <c r="V131" s="12" t="str">
        <f>MID(Tabla1[[#This Row],[Aplicación]],14,2)</f>
        <v>21</v>
      </c>
      <c r="W131" s="12" t="str">
        <f>MID(Tabla1[[#This Row],[Aplicación]],14,6)</f>
        <v>212</v>
      </c>
    </row>
    <row r="132" spans="1:23" s="12" customFormat="1" hidden="1" x14ac:dyDescent="0.25">
      <c r="A132" s="5">
        <v>220190003909</v>
      </c>
      <c r="B132" s="12" t="s">
        <v>518</v>
      </c>
      <c r="C132" s="6">
        <v>43523</v>
      </c>
      <c r="D132" s="12">
        <v>22019002062</v>
      </c>
      <c r="E132" s="12" t="s">
        <v>1124</v>
      </c>
      <c r="F132" s="7">
        <v>45.01</v>
      </c>
      <c r="G132" s="12" t="s">
        <v>2119</v>
      </c>
      <c r="H132" s="12" t="s">
        <v>1125</v>
      </c>
      <c r="I132" s="12" t="s">
        <v>2055</v>
      </c>
      <c r="J132" s="12" t="s">
        <v>1838</v>
      </c>
      <c r="K132" s="12" t="s">
        <v>35</v>
      </c>
      <c r="L132" s="12" t="s">
        <v>10</v>
      </c>
      <c r="M132" s="12" t="s">
        <v>11</v>
      </c>
      <c r="N132" s="12" t="s">
        <v>2556</v>
      </c>
      <c r="O132" s="12" t="s">
        <v>2553</v>
      </c>
      <c r="P132" s="12" t="str">
        <f>MID(Tabla1[[#This Row],[Aplicación]],14,1)</f>
        <v>2</v>
      </c>
      <c r="Q132" s="12" t="s">
        <v>2530</v>
      </c>
      <c r="R132" s="12" t="str">
        <f>MID(Tabla1[[#This Row],[Aplicación]],6,2)</f>
        <v>01</v>
      </c>
      <c r="S132" s="12" t="str">
        <f>VLOOKUP(Tabla1[[#This Row],[AREA]],Hoja1!A:B,2,FALSE)</f>
        <v>01. Alcaldía</v>
      </c>
      <c r="T132" s="12" t="str">
        <f>MID(Tabla1[[#This Row],[Aplicación]],9,4)</f>
        <v>9203</v>
      </c>
      <c r="U132" s="12" t="str">
        <f>VLOOKUP(Tabla1[[#This Row],[PROGRAMA]],Hoja1!A:B,2,FALSE)</f>
        <v>9203. Unidad de régimen interior</v>
      </c>
      <c r="V132" s="12" t="str">
        <f>MID(Tabla1[[#This Row],[Aplicación]],14,2)</f>
        <v>22</v>
      </c>
      <c r="W132" s="12" t="str">
        <f>MID(Tabla1[[#This Row],[Aplicación]],14,6)</f>
        <v>22000</v>
      </c>
    </row>
    <row r="133" spans="1:23" s="3" customFormat="1" hidden="1" x14ac:dyDescent="0.25">
      <c r="A133" s="5">
        <v>220190003912</v>
      </c>
      <c r="B133" s="12" t="s">
        <v>518</v>
      </c>
      <c r="C133" s="6">
        <v>43523</v>
      </c>
      <c r="D133" s="12">
        <v>22019002069</v>
      </c>
      <c r="E133" s="12" t="s">
        <v>1129</v>
      </c>
      <c r="F133" s="7">
        <v>58.08</v>
      </c>
      <c r="G133" s="12" t="s">
        <v>2119</v>
      </c>
      <c r="H133" s="12" t="s">
        <v>1130</v>
      </c>
      <c r="I133" s="12" t="s">
        <v>2055</v>
      </c>
      <c r="J133" s="12" t="s">
        <v>1838</v>
      </c>
      <c r="K133" s="12" t="s">
        <v>35</v>
      </c>
      <c r="L133" s="12" t="s">
        <v>10</v>
      </c>
      <c r="M133" s="12" t="s">
        <v>11</v>
      </c>
      <c r="N133" s="12" t="s">
        <v>2556</v>
      </c>
      <c r="O133" s="12" t="s">
        <v>2553</v>
      </c>
      <c r="P133" s="12" t="str">
        <f>MID(Tabla1[[#This Row],[Aplicación]],14,1)</f>
        <v>2</v>
      </c>
      <c r="Q133" s="12" t="s">
        <v>2530</v>
      </c>
      <c r="R133" s="12" t="str">
        <f>MID(Tabla1[[#This Row],[Aplicación]],6,2)</f>
        <v>04</v>
      </c>
      <c r="S133" s="12" t="str">
        <f>VLOOKUP(Tabla1[[#This Row],[AREA]],Hoja1!A:B,2,FALSE)</f>
        <v>04. Hacienda, función pública y promoción económica</v>
      </c>
      <c r="T133" s="12" t="str">
        <f>MID(Tabla1[[#This Row],[Aplicación]],9,4)</f>
        <v>9202</v>
      </c>
      <c r="U133" s="12" t="str">
        <f>VLOOKUP(Tabla1[[#This Row],[PROGRAMA]],Hoja1!A:B,2,FALSE)</f>
        <v>9202. Gestión de recursos humanos</v>
      </c>
      <c r="V133" s="12" t="str">
        <f>MID(Tabla1[[#This Row],[Aplicación]],14,2)</f>
        <v>22</v>
      </c>
      <c r="W133" s="12" t="str">
        <f>MID(Tabla1[[#This Row],[Aplicación]],14,6)</f>
        <v>22699</v>
      </c>
    </row>
    <row r="134" spans="1:23" s="3" customFormat="1" hidden="1" x14ac:dyDescent="0.25">
      <c r="A134" s="5">
        <v>220190003913</v>
      </c>
      <c r="B134" s="12" t="s">
        <v>518</v>
      </c>
      <c r="C134" s="6">
        <v>43523</v>
      </c>
      <c r="D134" s="12">
        <v>22019002070</v>
      </c>
      <c r="E134" s="12" t="s">
        <v>1131</v>
      </c>
      <c r="F134" s="7">
        <v>1413.28</v>
      </c>
      <c r="G134" s="12" t="s">
        <v>2193</v>
      </c>
      <c r="H134" s="12" t="s">
        <v>1132</v>
      </c>
      <c r="I134" s="12" t="s">
        <v>2055</v>
      </c>
      <c r="J134" s="12" t="s">
        <v>1838</v>
      </c>
      <c r="K134" s="12" t="s">
        <v>14</v>
      </c>
      <c r="L134" s="12" t="s">
        <v>10</v>
      </c>
      <c r="M134" s="12" t="s">
        <v>11</v>
      </c>
      <c r="N134" s="12" t="s">
        <v>2556</v>
      </c>
      <c r="O134" s="12" t="s">
        <v>2553</v>
      </c>
      <c r="P134" s="12" t="str">
        <f>MID(Tabla1[[#This Row],[Aplicación]],14,1)</f>
        <v>2</v>
      </c>
      <c r="Q134" s="12" t="s">
        <v>2530</v>
      </c>
      <c r="R134" s="12" t="str">
        <f>MID(Tabla1[[#This Row],[Aplicación]],6,2)</f>
        <v>04</v>
      </c>
      <c r="S134" s="12" t="str">
        <f>VLOOKUP(Tabla1[[#This Row],[AREA]],Hoja1!A:B,2,FALSE)</f>
        <v>04. Hacienda, función pública y promoción económica</v>
      </c>
      <c r="T134" s="12" t="str">
        <f>MID(Tabla1[[#This Row],[Aplicación]],9,4)</f>
        <v>9202</v>
      </c>
      <c r="U134" s="12" t="str">
        <f>VLOOKUP(Tabla1[[#This Row],[PROGRAMA]],Hoja1!A:B,2,FALSE)</f>
        <v>9202. Gestión de recursos humanos</v>
      </c>
      <c r="V134" s="12" t="str">
        <f>MID(Tabla1[[#This Row],[Aplicación]],14,2)</f>
        <v>22</v>
      </c>
      <c r="W134" s="12" t="str">
        <f>MID(Tabla1[[#This Row],[Aplicación]],14,6)</f>
        <v>22607</v>
      </c>
    </row>
    <row r="135" spans="1:23" s="3" customFormat="1" hidden="1" x14ac:dyDescent="0.25">
      <c r="A135" s="5">
        <v>220190003914</v>
      </c>
      <c r="B135" s="12" t="s">
        <v>518</v>
      </c>
      <c r="C135" s="6">
        <v>43523</v>
      </c>
      <c r="D135" s="12">
        <v>22019002071</v>
      </c>
      <c r="E135" s="12" t="s">
        <v>1131</v>
      </c>
      <c r="F135" s="7">
        <v>1850</v>
      </c>
      <c r="G135" s="12" t="s">
        <v>2194</v>
      </c>
      <c r="H135" s="12" t="s">
        <v>1133</v>
      </c>
      <c r="I135" s="12" t="s">
        <v>2055</v>
      </c>
      <c r="J135" s="12" t="s">
        <v>1838</v>
      </c>
      <c r="K135" s="12" t="s">
        <v>14</v>
      </c>
      <c r="L135" s="12" t="s">
        <v>10</v>
      </c>
      <c r="M135" s="12" t="s">
        <v>11</v>
      </c>
      <c r="N135" s="12" t="s">
        <v>2556</v>
      </c>
      <c r="O135" s="12" t="s">
        <v>2553</v>
      </c>
      <c r="P135" s="12" t="str">
        <f>MID(Tabla1[[#This Row],[Aplicación]],14,1)</f>
        <v>2</v>
      </c>
      <c r="Q135" s="12" t="s">
        <v>2530</v>
      </c>
      <c r="R135" s="12" t="str">
        <f>MID(Tabla1[[#This Row],[Aplicación]],6,2)</f>
        <v>04</v>
      </c>
      <c r="S135" s="12" t="str">
        <f>VLOOKUP(Tabla1[[#This Row],[AREA]],Hoja1!A:B,2,FALSE)</f>
        <v>04. Hacienda, función pública y promoción económica</v>
      </c>
      <c r="T135" s="12" t="str">
        <f>MID(Tabla1[[#This Row],[Aplicación]],9,4)</f>
        <v>9202</v>
      </c>
      <c r="U135" s="12" t="str">
        <f>VLOOKUP(Tabla1[[#This Row],[PROGRAMA]],Hoja1!A:B,2,FALSE)</f>
        <v>9202. Gestión de recursos humanos</v>
      </c>
      <c r="V135" s="12" t="str">
        <f>MID(Tabla1[[#This Row],[Aplicación]],14,2)</f>
        <v>22</v>
      </c>
      <c r="W135" s="12" t="str">
        <f>MID(Tabla1[[#This Row],[Aplicación]],14,6)</f>
        <v>22607</v>
      </c>
    </row>
    <row r="136" spans="1:23" s="3" customFormat="1" hidden="1" x14ac:dyDescent="0.25">
      <c r="A136" s="5">
        <v>220190003915</v>
      </c>
      <c r="B136" s="12" t="s">
        <v>518</v>
      </c>
      <c r="C136" s="6">
        <v>43523</v>
      </c>
      <c r="D136" s="12">
        <v>22019002072</v>
      </c>
      <c r="E136" s="12" t="s">
        <v>1131</v>
      </c>
      <c r="F136" s="7">
        <v>1850</v>
      </c>
      <c r="G136" s="12" t="s">
        <v>2194</v>
      </c>
      <c r="H136" s="12" t="s">
        <v>1134</v>
      </c>
      <c r="I136" s="12" t="s">
        <v>2055</v>
      </c>
      <c r="J136" s="12" t="s">
        <v>1838</v>
      </c>
      <c r="K136" s="12" t="s">
        <v>14</v>
      </c>
      <c r="L136" s="12" t="s">
        <v>10</v>
      </c>
      <c r="M136" s="12" t="s">
        <v>11</v>
      </c>
      <c r="N136" s="12" t="s">
        <v>2556</v>
      </c>
      <c r="O136" s="12" t="s">
        <v>2553</v>
      </c>
      <c r="P136" s="12" t="str">
        <f>MID(Tabla1[[#This Row],[Aplicación]],14,1)</f>
        <v>2</v>
      </c>
      <c r="Q136" s="12" t="s">
        <v>2530</v>
      </c>
      <c r="R136" s="12" t="str">
        <f>MID(Tabla1[[#This Row],[Aplicación]],6,2)</f>
        <v>04</v>
      </c>
      <c r="S136" s="12" t="str">
        <f>VLOOKUP(Tabla1[[#This Row],[AREA]],Hoja1!A:B,2,FALSE)</f>
        <v>04. Hacienda, función pública y promoción económica</v>
      </c>
      <c r="T136" s="12" t="str">
        <f>MID(Tabla1[[#This Row],[Aplicación]],9,4)</f>
        <v>9202</v>
      </c>
      <c r="U136" s="12" t="str">
        <f>VLOOKUP(Tabla1[[#This Row],[PROGRAMA]],Hoja1!A:B,2,FALSE)</f>
        <v>9202. Gestión de recursos humanos</v>
      </c>
      <c r="V136" s="12" t="str">
        <f>MID(Tabla1[[#This Row],[Aplicación]],14,2)</f>
        <v>22</v>
      </c>
      <c r="W136" s="12" t="str">
        <f>MID(Tabla1[[#This Row],[Aplicación]],14,6)</f>
        <v>22607</v>
      </c>
    </row>
    <row r="137" spans="1:23" s="3" customFormat="1" hidden="1" x14ac:dyDescent="0.25">
      <c r="A137" s="5">
        <v>220190003918</v>
      </c>
      <c r="B137" s="12" t="s">
        <v>518</v>
      </c>
      <c r="C137" s="6">
        <v>43523</v>
      </c>
      <c r="D137" s="12">
        <v>22019002094</v>
      </c>
      <c r="E137" s="12" t="s">
        <v>760</v>
      </c>
      <c r="F137" s="7">
        <v>29.14</v>
      </c>
      <c r="G137" s="12" t="s">
        <v>2195</v>
      </c>
      <c r="H137" s="12" t="s">
        <v>1135</v>
      </c>
      <c r="I137" s="12" t="s">
        <v>2055</v>
      </c>
      <c r="J137" s="12" t="s">
        <v>1838</v>
      </c>
      <c r="K137" s="12" t="s">
        <v>35</v>
      </c>
      <c r="L137" s="12" t="s">
        <v>10</v>
      </c>
      <c r="M137" s="12" t="s">
        <v>11</v>
      </c>
      <c r="N137" s="12" t="s">
        <v>2556</v>
      </c>
      <c r="O137" s="12" t="s">
        <v>2553</v>
      </c>
      <c r="P137" s="12" t="str">
        <f>MID(Tabla1[[#This Row],[Aplicación]],14,1)</f>
        <v>2</v>
      </c>
      <c r="Q137" s="12" t="s">
        <v>2530</v>
      </c>
      <c r="R137" s="12" t="str">
        <f>MID(Tabla1[[#This Row],[Aplicación]],6,2)</f>
        <v>02</v>
      </c>
      <c r="S137" s="12" t="str">
        <f>VLOOKUP(Tabla1[[#This Row],[AREA]],Hoja1!A:B,2,FALSE)</f>
        <v>02. Urbanismo, infraestructura y vivienda</v>
      </c>
      <c r="T137" s="12" t="str">
        <f>MID(Tabla1[[#This Row],[Aplicación]],9,4)</f>
        <v>9332</v>
      </c>
      <c r="U137" s="12" t="str">
        <f>VLOOKUP(Tabla1[[#This Row],[PROGRAMA]],Hoja1!A:B,2,FALSE)</f>
        <v>9332. Mantenimiento de edificios e instalaciones municipales</v>
      </c>
      <c r="V137" s="12" t="str">
        <f>MID(Tabla1[[#This Row],[Aplicación]],14,2)</f>
        <v>22</v>
      </c>
      <c r="W137" s="12" t="str">
        <f>MID(Tabla1[[#This Row],[Aplicación]],14,6)</f>
        <v>22699</v>
      </c>
    </row>
    <row r="138" spans="1:23" s="12" customFormat="1" hidden="1" x14ac:dyDescent="0.25">
      <c r="A138" s="5">
        <v>220190003919</v>
      </c>
      <c r="B138" s="12" t="s">
        <v>518</v>
      </c>
      <c r="C138" s="6">
        <v>43523</v>
      </c>
      <c r="D138" s="12">
        <v>22019002095</v>
      </c>
      <c r="E138" s="12" t="s">
        <v>760</v>
      </c>
      <c r="F138" s="7">
        <v>39.57</v>
      </c>
      <c r="G138" s="12" t="s">
        <v>2196</v>
      </c>
      <c r="H138" s="12" t="s">
        <v>1136</v>
      </c>
      <c r="I138" s="12" t="s">
        <v>2055</v>
      </c>
      <c r="J138" s="12" t="s">
        <v>1838</v>
      </c>
      <c r="K138" s="12" t="s">
        <v>35</v>
      </c>
      <c r="L138" s="12" t="s">
        <v>10</v>
      </c>
      <c r="M138" s="12" t="s">
        <v>11</v>
      </c>
      <c r="N138" s="12" t="s">
        <v>2556</v>
      </c>
      <c r="O138" s="12" t="s">
        <v>2553</v>
      </c>
      <c r="P138" s="12" t="str">
        <f>MID(Tabla1[[#This Row],[Aplicación]],14,1)</f>
        <v>2</v>
      </c>
      <c r="Q138" s="12" t="s">
        <v>2530</v>
      </c>
      <c r="R138" s="12" t="str">
        <f>MID(Tabla1[[#This Row],[Aplicación]],6,2)</f>
        <v>02</v>
      </c>
      <c r="S138" s="12" t="str">
        <f>VLOOKUP(Tabla1[[#This Row],[AREA]],Hoja1!A:B,2,FALSE)</f>
        <v>02. Urbanismo, infraestructura y vivienda</v>
      </c>
      <c r="T138" s="12" t="str">
        <f>MID(Tabla1[[#This Row],[Aplicación]],9,4)</f>
        <v>9332</v>
      </c>
      <c r="U138" s="12" t="str">
        <f>VLOOKUP(Tabla1[[#This Row],[PROGRAMA]],Hoja1!A:B,2,FALSE)</f>
        <v>9332. Mantenimiento de edificios e instalaciones municipales</v>
      </c>
      <c r="V138" s="12" t="str">
        <f>MID(Tabla1[[#This Row],[Aplicación]],14,2)</f>
        <v>22</v>
      </c>
      <c r="W138" s="12" t="str">
        <f>MID(Tabla1[[#This Row],[Aplicación]],14,6)</f>
        <v>22699</v>
      </c>
    </row>
    <row r="139" spans="1:23" s="12" customFormat="1" hidden="1" x14ac:dyDescent="0.25">
      <c r="A139" s="5">
        <v>220190003921</v>
      </c>
      <c r="B139" s="12" t="s">
        <v>518</v>
      </c>
      <c r="C139" s="6">
        <v>43523</v>
      </c>
      <c r="D139" s="12">
        <v>22019002097</v>
      </c>
      <c r="E139" s="12" t="s">
        <v>760</v>
      </c>
      <c r="F139" s="7">
        <v>207.78</v>
      </c>
      <c r="G139" s="12" t="s">
        <v>1798</v>
      </c>
      <c r="H139" s="12" t="s">
        <v>1135</v>
      </c>
      <c r="I139" s="12" t="s">
        <v>2055</v>
      </c>
      <c r="J139" s="12" t="s">
        <v>1838</v>
      </c>
      <c r="K139" s="12" t="s">
        <v>35</v>
      </c>
      <c r="L139" s="12" t="s">
        <v>10</v>
      </c>
      <c r="M139" s="12" t="s">
        <v>11</v>
      </c>
      <c r="N139" s="12" t="s">
        <v>2556</v>
      </c>
      <c r="O139" s="12" t="s">
        <v>2553</v>
      </c>
      <c r="P139" s="12" t="str">
        <f>MID(Tabla1[[#This Row],[Aplicación]],14,1)</f>
        <v>2</v>
      </c>
      <c r="Q139" s="12" t="s">
        <v>2530</v>
      </c>
      <c r="R139" s="12" t="str">
        <f>MID(Tabla1[[#This Row],[Aplicación]],6,2)</f>
        <v>02</v>
      </c>
      <c r="S139" s="12" t="str">
        <f>VLOOKUP(Tabla1[[#This Row],[AREA]],Hoja1!A:B,2,FALSE)</f>
        <v>02. Urbanismo, infraestructura y vivienda</v>
      </c>
      <c r="T139" s="12" t="str">
        <f>MID(Tabla1[[#This Row],[Aplicación]],9,4)</f>
        <v>9332</v>
      </c>
      <c r="U139" s="12" t="str">
        <f>VLOOKUP(Tabla1[[#This Row],[PROGRAMA]],Hoja1!A:B,2,FALSE)</f>
        <v>9332. Mantenimiento de edificios e instalaciones municipales</v>
      </c>
      <c r="V139" s="12" t="str">
        <f>MID(Tabla1[[#This Row],[Aplicación]],14,2)</f>
        <v>22</v>
      </c>
      <c r="W139" s="12" t="str">
        <f>MID(Tabla1[[#This Row],[Aplicación]],14,6)</f>
        <v>22699</v>
      </c>
    </row>
    <row r="140" spans="1:23" s="12" customFormat="1" hidden="1" x14ac:dyDescent="0.25">
      <c r="A140" s="5">
        <v>220190004015</v>
      </c>
      <c r="B140" s="12" t="s">
        <v>518</v>
      </c>
      <c r="C140" s="6">
        <v>43524</v>
      </c>
      <c r="D140" s="12">
        <v>22019001618</v>
      </c>
      <c r="E140" s="12" t="s">
        <v>1154</v>
      </c>
      <c r="F140" s="7">
        <v>262.57</v>
      </c>
      <c r="G140" s="12" t="s">
        <v>1796</v>
      </c>
      <c r="H140" s="12" t="s">
        <v>1155</v>
      </c>
      <c r="I140" s="12" t="s">
        <v>2055</v>
      </c>
      <c r="J140" s="12" t="s">
        <v>1838</v>
      </c>
      <c r="K140" s="12" t="s">
        <v>35</v>
      </c>
      <c r="L140" s="12" t="s">
        <v>10</v>
      </c>
      <c r="M140" s="12" t="s">
        <v>11</v>
      </c>
      <c r="N140" s="12" t="s">
        <v>2556</v>
      </c>
      <c r="O140" s="12" t="s">
        <v>2553</v>
      </c>
      <c r="P140" s="12" t="str">
        <f>MID(Tabla1[[#This Row],[Aplicación]],14,1)</f>
        <v>2</v>
      </c>
      <c r="Q140" s="12" t="s">
        <v>2530</v>
      </c>
      <c r="R140" s="12" t="str">
        <f>MID(Tabla1[[#This Row],[Aplicación]],6,2)</f>
        <v>03</v>
      </c>
      <c r="S140" s="12" t="str">
        <f>VLOOKUP(Tabla1[[#This Row],[AREA]],Hoja1!A:B,2,FALSE)</f>
        <v>03. Participación ciudadana, juventud y deportes</v>
      </c>
      <c r="T140" s="12" t="str">
        <f>MID(Tabla1[[#This Row],[Aplicación]],9,4)</f>
        <v>9204</v>
      </c>
      <c r="U140" s="12" t="str">
        <f>VLOOKUP(Tabla1[[#This Row],[PROGRAMA]],Hoja1!A:B,2,FALSE)</f>
        <v>9204. Tecnologías de la información y comunicación</v>
      </c>
      <c r="V140" s="12" t="str">
        <f>MID(Tabla1[[#This Row],[Aplicación]],14,2)</f>
        <v>22</v>
      </c>
      <c r="W140" s="12" t="str">
        <f>MID(Tabla1[[#This Row],[Aplicación]],14,6)</f>
        <v>22699</v>
      </c>
    </row>
    <row r="141" spans="1:23" s="12" customFormat="1" hidden="1" x14ac:dyDescent="0.25">
      <c r="A141" s="5">
        <v>220190007796</v>
      </c>
      <c r="B141" s="12" t="s">
        <v>518</v>
      </c>
      <c r="C141" s="6">
        <v>43551</v>
      </c>
      <c r="D141" s="12">
        <v>22019002487</v>
      </c>
      <c r="E141" s="12" t="s">
        <v>871</v>
      </c>
      <c r="F141" s="7">
        <v>233.43</v>
      </c>
      <c r="G141" s="12" t="s">
        <v>2302</v>
      </c>
      <c r="H141" s="12" t="s">
        <v>1578</v>
      </c>
      <c r="I141" s="12" t="s">
        <v>2055</v>
      </c>
      <c r="J141" s="12" t="s">
        <v>1838</v>
      </c>
      <c r="K141" s="12" t="s">
        <v>14</v>
      </c>
      <c r="L141" s="12" t="s">
        <v>10</v>
      </c>
      <c r="M141" s="12" t="s">
        <v>11</v>
      </c>
      <c r="N141" s="12" t="s">
        <v>2556</v>
      </c>
      <c r="O141" s="12" t="s">
        <v>2553</v>
      </c>
      <c r="P141" s="12" t="str">
        <f>MID(Tabla1[[#This Row],[Aplicación]],14,1)</f>
        <v>2</v>
      </c>
      <c r="Q141" s="12" t="s">
        <v>2530</v>
      </c>
      <c r="R141" s="12" t="str">
        <f>MID(Tabla1[[#This Row],[Aplicación]],6,2)</f>
        <v>07</v>
      </c>
      <c r="S141" s="12" t="str">
        <f>VLOOKUP(Tabla1[[#This Row],[AREA]],Hoja1!A:B,2,FALSE)</f>
        <v>07. Medio Ambiente sostenibilidad</v>
      </c>
      <c r="T141" s="12" t="str">
        <f>MID(Tabla1[[#This Row],[Aplicación]],9,4)</f>
        <v>1621</v>
      </c>
      <c r="U141" s="12" t="str">
        <f>VLOOKUP(Tabla1[[#This Row],[PROGRAMA]],Hoja1!A:B,2,FALSE)</f>
        <v>1621. Servicio de limpieza</v>
      </c>
      <c r="V141" s="12" t="str">
        <f>MID(Tabla1[[#This Row],[Aplicación]],14,2)</f>
        <v>21</v>
      </c>
      <c r="W141" s="12" t="str">
        <f>MID(Tabla1[[#This Row],[Aplicación]],14,6)</f>
        <v>214</v>
      </c>
    </row>
    <row r="142" spans="1:23" s="3" customFormat="1" hidden="1" x14ac:dyDescent="0.25">
      <c r="A142" s="5">
        <v>220190004034</v>
      </c>
      <c r="B142" s="12" t="s">
        <v>518</v>
      </c>
      <c r="C142" s="6">
        <v>43524</v>
      </c>
      <c r="D142" s="12">
        <v>22019001916</v>
      </c>
      <c r="E142" s="12" t="s">
        <v>745</v>
      </c>
      <c r="F142" s="7">
        <v>22.91</v>
      </c>
      <c r="G142" s="12" t="s">
        <v>2200</v>
      </c>
      <c r="H142" s="12" t="s">
        <v>1165</v>
      </c>
      <c r="I142" s="12" t="s">
        <v>2055</v>
      </c>
      <c r="J142" s="12" t="s">
        <v>1838</v>
      </c>
      <c r="K142" s="12" t="s">
        <v>35</v>
      </c>
      <c r="L142" s="12" t="s">
        <v>10</v>
      </c>
      <c r="M142" s="12" t="s">
        <v>11</v>
      </c>
      <c r="N142" s="12" t="s">
        <v>2556</v>
      </c>
      <c r="O142" s="12" t="s">
        <v>2553</v>
      </c>
      <c r="P142" s="12" t="str">
        <f>MID(Tabla1[[#This Row],[Aplicación]],14,1)</f>
        <v>2</v>
      </c>
      <c r="Q142" s="12" t="s">
        <v>2530</v>
      </c>
      <c r="R142" s="12" t="str">
        <f>MID(Tabla1[[#This Row],[Aplicación]],6,2)</f>
        <v>10</v>
      </c>
      <c r="S142" s="12" t="str">
        <f>VLOOKUP(Tabla1[[#This Row],[AREA]],Hoja1!A:B,2,FALSE)</f>
        <v>10. Servicios sociales</v>
      </c>
      <c r="T142" s="12" t="str">
        <f>MID(Tabla1[[#This Row],[Aplicación]],9,4)</f>
        <v>2311</v>
      </c>
      <c r="U142" s="12" t="str">
        <f>VLOOKUP(Tabla1[[#This Row],[PROGRAMA]],Hoja1!A:B,2,FALSE)</f>
        <v>2311. Intervención social</v>
      </c>
      <c r="V142" s="12" t="str">
        <f>MID(Tabla1[[#This Row],[Aplicación]],14,2)</f>
        <v>21</v>
      </c>
      <c r="W142" s="12" t="str">
        <f>MID(Tabla1[[#This Row],[Aplicación]],14,6)</f>
        <v>212</v>
      </c>
    </row>
    <row r="143" spans="1:23" s="12" customFormat="1" hidden="1" x14ac:dyDescent="0.25">
      <c r="A143" s="5">
        <v>220190004035</v>
      </c>
      <c r="B143" s="12" t="s">
        <v>518</v>
      </c>
      <c r="C143" s="6">
        <v>43524</v>
      </c>
      <c r="D143" s="12">
        <v>22019001917</v>
      </c>
      <c r="E143" s="12" t="s">
        <v>534</v>
      </c>
      <c r="F143" s="7">
        <v>302.5</v>
      </c>
      <c r="G143" s="12" t="s">
        <v>2201</v>
      </c>
      <c r="H143" s="12" t="s">
        <v>1166</v>
      </c>
      <c r="I143" s="12" t="s">
        <v>2055</v>
      </c>
      <c r="J143" s="12" t="s">
        <v>1838</v>
      </c>
      <c r="K143" s="12" t="s">
        <v>14</v>
      </c>
      <c r="L143" s="12" t="s">
        <v>10</v>
      </c>
      <c r="M143" s="12" t="s">
        <v>11</v>
      </c>
      <c r="N143" s="12" t="s">
        <v>2556</v>
      </c>
      <c r="O143" s="12" t="s">
        <v>2553</v>
      </c>
      <c r="P143" s="12" t="str">
        <f>MID(Tabla1[[#This Row],[Aplicación]],14,1)</f>
        <v>2</v>
      </c>
      <c r="Q143" s="12" t="s">
        <v>2530</v>
      </c>
      <c r="R143" s="12" t="str">
        <f>MID(Tabla1[[#This Row],[Aplicación]],6,2)</f>
        <v>10</v>
      </c>
      <c r="S143" s="12" t="str">
        <f>VLOOKUP(Tabla1[[#This Row],[AREA]],Hoja1!A:B,2,FALSE)</f>
        <v>10. Servicios sociales</v>
      </c>
      <c r="T143" s="12" t="str">
        <f>MID(Tabla1[[#This Row],[Aplicación]],9,4)</f>
        <v>2311</v>
      </c>
      <c r="U143" s="12" t="str">
        <f>VLOOKUP(Tabla1[[#This Row],[PROGRAMA]],Hoja1!A:B,2,FALSE)</f>
        <v>2311. Intervención social</v>
      </c>
      <c r="V143" s="12" t="str">
        <f>MID(Tabla1[[#This Row],[Aplicación]],14,2)</f>
        <v>21</v>
      </c>
      <c r="W143" s="12" t="str">
        <f>MID(Tabla1[[#This Row],[Aplicación]],14,6)</f>
        <v>213</v>
      </c>
    </row>
    <row r="144" spans="1:23" s="3" customFormat="1" hidden="1" x14ac:dyDescent="0.25">
      <c r="A144" s="5">
        <v>220190004036</v>
      </c>
      <c r="B144" s="12" t="s">
        <v>518</v>
      </c>
      <c r="C144" s="6">
        <v>43524</v>
      </c>
      <c r="D144" s="12">
        <v>22019001918</v>
      </c>
      <c r="E144" s="12" t="s">
        <v>534</v>
      </c>
      <c r="F144" s="7">
        <v>96.8</v>
      </c>
      <c r="G144" s="12" t="s">
        <v>2201</v>
      </c>
      <c r="H144" s="12" t="s">
        <v>1167</v>
      </c>
      <c r="I144" s="12" t="s">
        <v>2055</v>
      </c>
      <c r="J144" s="12" t="s">
        <v>1838</v>
      </c>
      <c r="K144" s="12" t="s">
        <v>14</v>
      </c>
      <c r="L144" s="12" t="s">
        <v>10</v>
      </c>
      <c r="M144" s="12" t="s">
        <v>11</v>
      </c>
      <c r="N144" s="12" t="s">
        <v>2556</v>
      </c>
      <c r="O144" s="12" t="s">
        <v>2553</v>
      </c>
      <c r="P144" s="12" t="str">
        <f>MID(Tabla1[[#This Row],[Aplicación]],14,1)</f>
        <v>2</v>
      </c>
      <c r="Q144" s="12" t="s">
        <v>2530</v>
      </c>
      <c r="R144" s="12" t="str">
        <f>MID(Tabla1[[#This Row],[Aplicación]],6,2)</f>
        <v>10</v>
      </c>
      <c r="S144" s="12" t="str">
        <f>VLOOKUP(Tabla1[[#This Row],[AREA]],Hoja1!A:B,2,FALSE)</f>
        <v>10. Servicios sociales</v>
      </c>
      <c r="T144" s="12" t="str">
        <f>MID(Tabla1[[#This Row],[Aplicación]],9,4)</f>
        <v>2311</v>
      </c>
      <c r="U144" s="12" t="str">
        <f>VLOOKUP(Tabla1[[#This Row],[PROGRAMA]],Hoja1!A:B,2,FALSE)</f>
        <v>2311. Intervención social</v>
      </c>
      <c r="V144" s="12" t="str">
        <f>MID(Tabla1[[#This Row],[Aplicación]],14,2)</f>
        <v>21</v>
      </c>
      <c r="W144" s="12" t="str">
        <f>MID(Tabla1[[#This Row],[Aplicación]],14,6)</f>
        <v>213</v>
      </c>
    </row>
    <row r="145" spans="1:23" s="3" customFormat="1" hidden="1" x14ac:dyDescent="0.25">
      <c r="A145" s="5">
        <v>220190004037</v>
      </c>
      <c r="B145" s="12" t="s">
        <v>518</v>
      </c>
      <c r="C145" s="6">
        <v>43524</v>
      </c>
      <c r="D145" s="12">
        <v>22019001919</v>
      </c>
      <c r="E145" s="12" t="s">
        <v>534</v>
      </c>
      <c r="F145" s="7">
        <v>242</v>
      </c>
      <c r="G145" s="12" t="s">
        <v>2201</v>
      </c>
      <c r="H145" s="12" t="s">
        <v>1168</v>
      </c>
      <c r="I145" s="12" t="s">
        <v>2055</v>
      </c>
      <c r="J145" s="12" t="s">
        <v>1838</v>
      </c>
      <c r="K145" s="12" t="s">
        <v>14</v>
      </c>
      <c r="L145" s="12" t="s">
        <v>10</v>
      </c>
      <c r="M145" s="12" t="s">
        <v>11</v>
      </c>
      <c r="N145" s="12" t="s">
        <v>2556</v>
      </c>
      <c r="O145" s="12" t="s">
        <v>2553</v>
      </c>
      <c r="P145" s="12" t="str">
        <f>MID(Tabla1[[#This Row],[Aplicación]],14,1)</f>
        <v>2</v>
      </c>
      <c r="Q145" s="12" t="s">
        <v>2530</v>
      </c>
      <c r="R145" s="12" t="str">
        <f>MID(Tabla1[[#This Row],[Aplicación]],6,2)</f>
        <v>10</v>
      </c>
      <c r="S145" s="12" t="str">
        <f>VLOOKUP(Tabla1[[#This Row],[AREA]],Hoja1!A:B,2,FALSE)</f>
        <v>10. Servicios sociales</v>
      </c>
      <c r="T145" s="12" t="str">
        <f>MID(Tabla1[[#This Row],[Aplicación]],9,4)</f>
        <v>2311</v>
      </c>
      <c r="U145" s="12" t="str">
        <f>VLOOKUP(Tabla1[[#This Row],[PROGRAMA]],Hoja1!A:B,2,FALSE)</f>
        <v>2311. Intervención social</v>
      </c>
      <c r="V145" s="12" t="str">
        <f>MID(Tabla1[[#This Row],[Aplicación]],14,2)</f>
        <v>21</v>
      </c>
      <c r="W145" s="12" t="str">
        <f>MID(Tabla1[[#This Row],[Aplicación]],14,6)</f>
        <v>213</v>
      </c>
    </row>
    <row r="146" spans="1:23" s="3" customFormat="1" hidden="1" x14ac:dyDescent="0.25">
      <c r="A146" s="5">
        <v>220190004060</v>
      </c>
      <c r="B146" s="12" t="s">
        <v>518</v>
      </c>
      <c r="C146" s="6">
        <v>43524</v>
      </c>
      <c r="D146" s="12">
        <v>22019002021</v>
      </c>
      <c r="E146" s="12" t="s">
        <v>2205</v>
      </c>
      <c r="F146" s="7">
        <v>325</v>
      </c>
      <c r="G146" s="12" t="s">
        <v>1725</v>
      </c>
      <c r="H146" s="12" t="s">
        <v>2206</v>
      </c>
      <c r="I146" s="12" t="s">
        <v>2055</v>
      </c>
      <c r="J146" s="12" t="s">
        <v>1838</v>
      </c>
      <c r="K146" s="12" t="s">
        <v>35</v>
      </c>
      <c r="L146" s="12" t="s">
        <v>10</v>
      </c>
      <c r="M146" s="12" t="s">
        <v>11</v>
      </c>
      <c r="N146" s="12" t="s">
        <v>2556</v>
      </c>
      <c r="O146" s="12" t="s">
        <v>2553</v>
      </c>
      <c r="P146" s="12" t="str">
        <f>MID(Tabla1[[#This Row],[Aplicación]],14,1)</f>
        <v>2</v>
      </c>
      <c r="Q146" s="12" t="s">
        <v>2530</v>
      </c>
      <c r="R146" s="12" t="str">
        <f>MID(Tabla1[[#This Row],[Aplicación]],6,2)</f>
        <v>10</v>
      </c>
      <c r="S146" s="12" t="str">
        <f>VLOOKUP(Tabla1[[#This Row],[AREA]],Hoja1!A:B,2,FALSE)</f>
        <v>10. Servicios sociales</v>
      </c>
      <c r="T146" s="12" t="str">
        <f>MID(Tabla1[[#This Row],[Aplicación]],9,4)</f>
        <v>2311</v>
      </c>
      <c r="U146" s="12" t="str">
        <f>VLOOKUP(Tabla1[[#This Row],[PROGRAMA]],Hoja1!A:B,2,FALSE)</f>
        <v>2311. Intervención social</v>
      </c>
      <c r="V146" s="12" t="str">
        <f>MID(Tabla1[[#This Row],[Aplicación]],14,2)</f>
        <v>22</v>
      </c>
      <c r="W146" s="12" t="str">
        <f>MID(Tabla1[[#This Row],[Aplicación]],14,6)</f>
        <v>22001</v>
      </c>
    </row>
    <row r="147" spans="1:23" s="12" customFormat="1" hidden="1" x14ac:dyDescent="0.25">
      <c r="A147" s="5">
        <v>220190004559</v>
      </c>
      <c r="B147" s="12" t="s">
        <v>518</v>
      </c>
      <c r="C147" s="6">
        <v>43530</v>
      </c>
      <c r="D147" s="12">
        <v>22019002076</v>
      </c>
      <c r="E147" s="12" t="s">
        <v>546</v>
      </c>
      <c r="F147" s="7">
        <v>222.64</v>
      </c>
      <c r="G147" s="12" t="s">
        <v>2223</v>
      </c>
      <c r="H147" s="12" t="s">
        <v>1212</v>
      </c>
      <c r="I147" s="12" t="s">
        <v>2055</v>
      </c>
      <c r="J147" s="12" t="s">
        <v>1838</v>
      </c>
      <c r="K147" s="12" t="s">
        <v>35</v>
      </c>
      <c r="L147" s="12" t="s">
        <v>10</v>
      </c>
      <c r="M147" s="12" t="s">
        <v>11</v>
      </c>
      <c r="N147" s="12" t="s">
        <v>2556</v>
      </c>
      <c r="O147" s="12" t="s">
        <v>2553</v>
      </c>
      <c r="P147" s="12" t="str">
        <f>MID(Tabla1[[#This Row],[Aplicación]],14,1)</f>
        <v>2</v>
      </c>
      <c r="Q147" s="12" t="s">
        <v>2530</v>
      </c>
      <c r="R147" s="12" t="str">
        <f>MID(Tabla1[[#This Row],[Aplicación]],6,2)</f>
        <v>10</v>
      </c>
      <c r="S147" s="12" t="str">
        <f>VLOOKUP(Tabla1[[#This Row],[AREA]],Hoja1!A:B,2,FALSE)</f>
        <v>10. Servicios sociales</v>
      </c>
      <c r="T147" s="12" t="str">
        <f>MID(Tabla1[[#This Row],[Aplicación]],9,4)</f>
        <v>2312</v>
      </c>
      <c r="U147" s="12" t="str">
        <f>VLOOKUP(Tabla1[[#This Row],[PROGRAMA]],Hoja1!A:B,2,FALSE)</f>
        <v>2312. Iniciativas sociales</v>
      </c>
      <c r="V147" s="12" t="str">
        <f>MID(Tabla1[[#This Row],[Aplicación]],14,2)</f>
        <v>22</v>
      </c>
      <c r="W147" s="12" t="str">
        <f>MID(Tabla1[[#This Row],[Aplicación]],14,6)</f>
        <v>22699</v>
      </c>
    </row>
    <row r="148" spans="1:23" s="3" customFormat="1" hidden="1" x14ac:dyDescent="0.25">
      <c r="A148" s="5">
        <v>220190004060</v>
      </c>
      <c r="B148" s="12" t="s">
        <v>518</v>
      </c>
      <c r="C148" s="6">
        <v>43524</v>
      </c>
      <c r="D148" s="12">
        <v>22019002022</v>
      </c>
      <c r="E148" s="12" t="s">
        <v>2205</v>
      </c>
      <c r="F148" s="7">
        <v>1625</v>
      </c>
      <c r="G148" s="12" t="s">
        <v>1725</v>
      </c>
      <c r="H148" s="12" t="s">
        <v>2206</v>
      </c>
      <c r="I148" s="12" t="s">
        <v>2055</v>
      </c>
      <c r="J148" s="12" t="s">
        <v>1838</v>
      </c>
      <c r="K148" s="12" t="s">
        <v>35</v>
      </c>
      <c r="L148" s="12" t="s">
        <v>10</v>
      </c>
      <c r="M148" s="12" t="s">
        <v>11</v>
      </c>
      <c r="N148" s="12" t="s">
        <v>2556</v>
      </c>
      <c r="O148" s="12" t="s">
        <v>2553</v>
      </c>
      <c r="P148" s="12" t="str">
        <f>MID(Tabla1[[#This Row],[Aplicación]],14,1)</f>
        <v>2</v>
      </c>
      <c r="Q148" s="12" t="s">
        <v>2530</v>
      </c>
      <c r="R148" s="12" t="str">
        <f>MID(Tabla1[[#This Row],[Aplicación]],6,2)</f>
        <v>10</v>
      </c>
      <c r="S148" s="12" t="str">
        <f>VLOOKUP(Tabla1[[#This Row],[AREA]],Hoja1!A:B,2,FALSE)</f>
        <v>10. Servicios sociales</v>
      </c>
      <c r="T148" s="12" t="str">
        <f>MID(Tabla1[[#This Row],[Aplicación]],9,4)</f>
        <v>2311</v>
      </c>
      <c r="U148" s="12" t="str">
        <f>VLOOKUP(Tabla1[[#This Row],[PROGRAMA]],Hoja1!A:B,2,FALSE)</f>
        <v>2311. Intervención social</v>
      </c>
      <c r="V148" s="12" t="str">
        <f>MID(Tabla1[[#This Row],[Aplicación]],14,2)</f>
        <v>22</v>
      </c>
      <c r="W148" s="12" t="str">
        <f>MID(Tabla1[[#This Row],[Aplicación]],14,6)</f>
        <v>22001</v>
      </c>
    </row>
    <row r="149" spans="1:23" s="3" customFormat="1" hidden="1" x14ac:dyDescent="0.25">
      <c r="A149" s="5">
        <v>220190001602</v>
      </c>
      <c r="B149" s="12" t="s">
        <v>518</v>
      </c>
      <c r="C149" s="6">
        <v>43509</v>
      </c>
      <c r="D149" s="12">
        <v>22019001728</v>
      </c>
      <c r="E149" s="12" t="s">
        <v>2113</v>
      </c>
      <c r="F149" s="7">
        <v>215.84</v>
      </c>
      <c r="G149" s="12" t="s">
        <v>2114</v>
      </c>
      <c r="H149" s="12" t="s">
        <v>2115</v>
      </c>
      <c r="I149" s="12" t="s">
        <v>2055</v>
      </c>
      <c r="J149" s="12" t="s">
        <v>1838</v>
      </c>
      <c r="K149" s="12" t="s">
        <v>14</v>
      </c>
      <c r="L149" s="12" t="s">
        <v>10</v>
      </c>
      <c r="M149" s="12" t="s">
        <v>11</v>
      </c>
      <c r="N149" s="12" t="s">
        <v>2556</v>
      </c>
      <c r="O149" s="12" t="s">
        <v>2553</v>
      </c>
      <c r="P149" s="12" t="str">
        <f>MID(Tabla1[[#This Row],[Aplicación]],14,1)</f>
        <v>2</v>
      </c>
      <c r="Q149" s="12" t="s">
        <v>2530</v>
      </c>
      <c r="R149" s="12" t="str">
        <f>MID(Tabla1[[#This Row],[Aplicación]],6,2)</f>
        <v>07</v>
      </c>
      <c r="S149" s="12" t="str">
        <f>VLOOKUP(Tabla1[[#This Row],[AREA]],Hoja1!A:B,2,FALSE)</f>
        <v>07. Medio Ambiente sostenibilidad</v>
      </c>
      <c r="T149" s="12" t="str">
        <f>MID(Tabla1[[#This Row],[Aplicación]],9,4)</f>
        <v>1711</v>
      </c>
      <c r="U149" s="12" t="str">
        <f>VLOOKUP(Tabla1[[#This Row],[PROGRAMA]],Hoja1!A:B,2,FALSE)</f>
        <v>1711. Parques y jardines</v>
      </c>
      <c r="V149" s="12" t="str">
        <f>MID(Tabla1[[#This Row],[Aplicación]],14,2)</f>
        <v>20</v>
      </c>
      <c r="W149" s="12" t="str">
        <f>MID(Tabla1[[#This Row],[Aplicación]],14,6)</f>
        <v>203</v>
      </c>
    </row>
    <row r="150" spans="1:23" s="12" customFormat="1" hidden="1" x14ac:dyDescent="0.25">
      <c r="A150" s="5">
        <v>220190004104</v>
      </c>
      <c r="B150" s="12" t="s">
        <v>518</v>
      </c>
      <c r="C150" s="6">
        <v>43524</v>
      </c>
      <c r="D150" s="12">
        <v>22019002153</v>
      </c>
      <c r="E150" s="12" t="s">
        <v>1188</v>
      </c>
      <c r="F150" s="7">
        <v>95.87</v>
      </c>
      <c r="G150" s="12" t="s">
        <v>2211</v>
      </c>
      <c r="H150" s="12" t="s">
        <v>1189</v>
      </c>
      <c r="I150" s="12" t="s">
        <v>2055</v>
      </c>
      <c r="J150" s="12" t="s">
        <v>1848</v>
      </c>
      <c r="K150" s="12" t="s">
        <v>35</v>
      </c>
      <c r="L150" s="12" t="s">
        <v>10</v>
      </c>
      <c r="M150" s="12" t="s">
        <v>11</v>
      </c>
      <c r="N150" s="12" t="s">
        <v>2556</v>
      </c>
      <c r="O150" s="12" t="s">
        <v>2553</v>
      </c>
      <c r="P150" s="12" t="str">
        <f>MID(Tabla1[[#This Row],[Aplicación]],14,1)</f>
        <v>2</v>
      </c>
      <c r="Q150" s="12" t="s">
        <v>2530</v>
      </c>
      <c r="R150" s="12" t="str">
        <f>MID(Tabla1[[#This Row],[Aplicación]],6,2)</f>
        <v>01</v>
      </c>
      <c r="S150" s="12" t="str">
        <f>VLOOKUP(Tabla1[[#This Row],[AREA]],Hoja1!A:B,2,FALSE)</f>
        <v>01. Alcaldía</v>
      </c>
      <c r="T150" s="12" t="str">
        <f>MID(Tabla1[[#This Row],[Aplicación]],9,4)</f>
        <v>9312</v>
      </c>
      <c r="U150" s="12" t="e">
        <f>VLOOKUP(Tabla1[[#This Row],[PROGRAMA]],Hoja1!A:B,2,FALSE)</f>
        <v>#N/A</v>
      </c>
      <c r="V150" s="12" t="str">
        <f>MID(Tabla1[[#This Row],[Aplicación]],14,2)</f>
        <v>22</v>
      </c>
      <c r="W150" s="12" t="str">
        <f>MID(Tabla1[[#This Row],[Aplicación]],14,6)</f>
        <v>22699</v>
      </c>
    </row>
    <row r="151" spans="1:23" hidden="1" x14ac:dyDescent="0.25">
      <c r="A151" s="5">
        <v>220190002471</v>
      </c>
      <c r="B151" s="12" t="s">
        <v>518</v>
      </c>
      <c r="C151" s="6">
        <v>43515</v>
      </c>
      <c r="D151" s="12">
        <v>22019001802</v>
      </c>
      <c r="E151" s="12" t="s">
        <v>871</v>
      </c>
      <c r="F151" s="7">
        <v>210.26</v>
      </c>
      <c r="G151" s="12" t="s">
        <v>1802</v>
      </c>
      <c r="H151" s="12" t="s">
        <v>891</v>
      </c>
      <c r="I151" s="12" t="s">
        <v>2055</v>
      </c>
      <c r="J151" s="12" t="s">
        <v>1838</v>
      </c>
      <c r="K151" s="12" t="s">
        <v>35</v>
      </c>
      <c r="L151" s="12" t="s">
        <v>10</v>
      </c>
      <c r="M151" s="12" t="s">
        <v>11</v>
      </c>
      <c r="N151" s="12" t="s">
        <v>2556</v>
      </c>
      <c r="O151" s="12" t="s">
        <v>2553</v>
      </c>
      <c r="P151" s="12" t="str">
        <f>MID(Tabla1[[#This Row],[Aplicación]],14,1)</f>
        <v>2</v>
      </c>
      <c r="Q151" s="12" t="s">
        <v>2530</v>
      </c>
      <c r="R151" s="12" t="str">
        <f>MID(Tabla1[[#This Row],[Aplicación]],6,2)</f>
        <v>07</v>
      </c>
      <c r="S151" s="12" t="str">
        <f>VLOOKUP(Tabla1[[#This Row],[AREA]],Hoja1!A:B,2,FALSE)</f>
        <v>07. Medio Ambiente sostenibilidad</v>
      </c>
      <c r="T151" s="12" t="str">
        <f>MID(Tabla1[[#This Row],[Aplicación]],9,4)</f>
        <v>1621</v>
      </c>
      <c r="U151" s="12" t="str">
        <f>VLOOKUP(Tabla1[[#This Row],[PROGRAMA]],Hoja1!A:B,2,FALSE)</f>
        <v>1621. Servicio de limpieza</v>
      </c>
      <c r="V151" s="12" t="str">
        <f>MID(Tabla1[[#This Row],[Aplicación]],14,2)</f>
        <v>21</v>
      </c>
      <c r="W151" s="12" t="str">
        <f>MID(Tabla1[[#This Row],[Aplicación]],14,6)</f>
        <v>214</v>
      </c>
    </row>
    <row r="152" spans="1:23" s="12" customFormat="1" hidden="1" x14ac:dyDescent="0.25">
      <c r="A152" s="5">
        <v>220190002549</v>
      </c>
      <c r="B152" s="12" t="s">
        <v>518</v>
      </c>
      <c r="C152" s="6">
        <v>43515</v>
      </c>
      <c r="D152" s="12">
        <v>22019001888</v>
      </c>
      <c r="E152" s="12" t="s">
        <v>155</v>
      </c>
      <c r="F152" s="7">
        <v>205.7</v>
      </c>
      <c r="G152" s="12" t="s">
        <v>2059</v>
      </c>
      <c r="H152" s="12" t="s">
        <v>933</v>
      </c>
      <c r="I152" s="12" t="s">
        <v>2055</v>
      </c>
      <c r="J152" s="12" t="s">
        <v>1838</v>
      </c>
      <c r="K152" s="12" t="s">
        <v>14</v>
      </c>
      <c r="L152" s="12" t="s">
        <v>10</v>
      </c>
      <c r="M152" s="12" t="s">
        <v>11</v>
      </c>
      <c r="N152" s="12" t="s">
        <v>2556</v>
      </c>
      <c r="O152" s="12" t="s">
        <v>2553</v>
      </c>
      <c r="P152" s="12" t="str">
        <f>MID(Tabla1[[#This Row],[Aplicación]],14,1)</f>
        <v>2</v>
      </c>
      <c r="Q152" s="12" t="s">
        <v>2530</v>
      </c>
      <c r="R152" s="12" t="str">
        <f>MID(Tabla1[[#This Row],[Aplicación]],6,2)</f>
        <v>07</v>
      </c>
      <c r="S152" s="12" t="str">
        <f>VLOOKUP(Tabla1[[#This Row],[AREA]],Hoja1!A:B,2,FALSE)</f>
        <v>07. Medio Ambiente sostenibilidad</v>
      </c>
      <c r="T152" s="12" t="str">
        <f>MID(Tabla1[[#This Row],[Aplicación]],9,4)</f>
        <v>1621</v>
      </c>
      <c r="U152" s="12" t="str">
        <f>VLOOKUP(Tabla1[[#This Row],[PROGRAMA]],Hoja1!A:B,2,FALSE)</f>
        <v>1621. Servicio de limpieza</v>
      </c>
      <c r="V152" s="12" t="str">
        <f>MID(Tabla1[[#This Row],[Aplicación]],14,2)</f>
        <v>22</v>
      </c>
      <c r="W152" s="12" t="str">
        <f>MID(Tabla1[[#This Row],[Aplicación]],14,6)</f>
        <v>22700</v>
      </c>
    </row>
    <row r="153" spans="1:23" s="12" customFormat="1" hidden="1" x14ac:dyDescent="0.25">
      <c r="A153" s="5">
        <v>220190005329</v>
      </c>
      <c r="B153" s="12" t="s">
        <v>518</v>
      </c>
      <c r="C153" s="6">
        <v>43537</v>
      </c>
      <c r="D153" s="12">
        <v>22019001506</v>
      </c>
      <c r="E153" s="12" t="s">
        <v>1306</v>
      </c>
      <c r="F153" s="7">
        <v>205.7</v>
      </c>
      <c r="G153" s="12" t="s">
        <v>2059</v>
      </c>
      <c r="H153" s="12" t="s">
        <v>1307</v>
      </c>
      <c r="I153" s="12" t="s">
        <v>2055</v>
      </c>
      <c r="J153" s="12" t="s">
        <v>1838</v>
      </c>
      <c r="K153" s="12" t="s">
        <v>14</v>
      </c>
      <c r="L153" s="12" t="s">
        <v>10</v>
      </c>
      <c r="M153" s="12" t="s">
        <v>11</v>
      </c>
      <c r="N153" s="12" t="s">
        <v>2556</v>
      </c>
      <c r="O153" s="12" t="s">
        <v>2553</v>
      </c>
      <c r="P153" s="12" t="str">
        <f>MID(Tabla1[[#This Row],[Aplicación]],14,1)</f>
        <v>2</v>
      </c>
      <c r="Q153" s="12" t="s">
        <v>2530</v>
      </c>
      <c r="R153" s="12" t="str">
        <f>MID(Tabla1[[#This Row],[Aplicación]],6,2)</f>
        <v>10</v>
      </c>
      <c r="S153" s="12" t="str">
        <f>VLOOKUP(Tabla1[[#This Row],[AREA]],Hoja1!A:B,2,FALSE)</f>
        <v>10. Servicios sociales</v>
      </c>
      <c r="T153" s="12" t="str">
        <f>MID(Tabla1[[#This Row],[Aplicación]],9,4)</f>
        <v>2412</v>
      </c>
      <c r="U153" s="12" t="str">
        <f>VLOOKUP(Tabla1[[#This Row],[PROGRAMA]],Hoja1!A:B,2,FALSE)</f>
        <v>2412. Formación para el empleo</v>
      </c>
      <c r="V153" s="12" t="str">
        <f>MID(Tabla1[[#This Row],[Aplicación]],14,2)</f>
        <v>21</v>
      </c>
      <c r="W153" s="12" t="str">
        <f>MID(Tabla1[[#This Row],[Aplicación]],14,6)</f>
        <v>212</v>
      </c>
    </row>
    <row r="154" spans="1:23" s="12" customFormat="1" hidden="1" x14ac:dyDescent="0.25">
      <c r="A154" s="5">
        <v>220190004545</v>
      </c>
      <c r="B154" s="12" t="s">
        <v>518</v>
      </c>
      <c r="C154" s="6">
        <v>43530</v>
      </c>
      <c r="D154" s="12">
        <v>22019001940</v>
      </c>
      <c r="E154" s="12" t="s">
        <v>546</v>
      </c>
      <c r="F154" s="7">
        <v>62</v>
      </c>
      <c r="G154" s="12" t="s">
        <v>2213</v>
      </c>
      <c r="H154" s="12" t="s">
        <v>1204</v>
      </c>
      <c r="I154" s="12" t="s">
        <v>2055</v>
      </c>
      <c r="J154" s="12" t="s">
        <v>1838</v>
      </c>
      <c r="K154" s="12" t="s">
        <v>14</v>
      </c>
      <c r="L154" s="12" t="s">
        <v>10</v>
      </c>
      <c r="M154" s="12" t="s">
        <v>11</v>
      </c>
      <c r="N154" s="12" t="s">
        <v>2556</v>
      </c>
      <c r="O154" s="12" t="s">
        <v>2553</v>
      </c>
      <c r="P154" s="12" t="str">
        <f>MID(Tabla1[[#This Row],[Aplicación]],14,1)</f>
        <v>2</v>
      </c>
      <c r="Q154" s="12" t="s">
        <v>2530</v>
      </c>
      <c r="R154" s="12" t="str">
        <f>MID(Tabla1[[#This Row],[Aplicación]],6,2)</f>
        <v>10</v>
      </c>
      <c r="S154" s="12" t="str">
        <f>VLOOKUP(Tabla1[[#This Row],[AREA]],Hoja1!A:B,2,FALSE)</f>
        <v>10. Servicios sociales</v>
      </c>
      <c r="T154" s="12" t="str">
        <f>MID(Tabla1[[#This Row],[Aplicación]],9,4)</f>
        <v>2312</v>
      </c>
      <c r="U154" s="12" t="str">
        <f>VLOOKUP(Tabla1[[#This Row],[PROGRAMA]],Hoja1!A:B,2,FALSE)</f>
        <v>2312. Iniciativas sociales</v>
      </c>
      <c r="V154" s="12" t="str">
        <f>MID(Tabla1[[#This Row],[Aplicación]],14,2)</f>
        <v>22</v>
      </c>
      <c r="W154" s="12" t="str">
        <f>MID(Tabla1[[#This Row],[Aplicación]],14,6)</f>
        <v>22699</v>
      </c>
    </row>
    <row r="155" spans="1:23" s="3" customFormat="1" hidden="1" x14ac:dyDescent="0.25">
      <c r="A155" s="5">
        <v>220190004546</v>
      </c>
      <c r="B155" s="12" t="s">
        <v>518</v>
      </c>
      <c r="C155" s="6">
        <v>43530</v>
      </c>
      <c r="D155" s="12">
        <v>22019001941</v>
      </c>
      <c r="E155" s="12" t="s">
        <v>1579</v>
      </c>
      <c r="F155" s="7">
        <v>665.5</v>
      </c>
      <c r="G155" s="12" t="s">
        <v>1846</v>
      </c>
      <c r="H155" s="12" t="s">
        <v>2214</v>
      </c>
      <c r="I155" s="12" t="s">
        <v>2055</v>
      </c>
      <c r="J155" s="12" t="s">
        <v>1838</v>
      </c>
      <c r="K155" s="12" t="s">
        <v>35</v>
      </c>
      <c r="L155" s="12" t="s">
        <v>10</v>
      </c>
      <c r="M155" s="12" t="s">
        <v>11</v>
      </c>
      <c r="N155" s="12" t="s">
        <v>2556</v>
      </c>
      <c r="O155" s="12" t="s">
        <v>2553</v>
      </c>
      <c r="P155" s="12" t="str">
        <f>MID(Tabla1[[#This Row],[Aplicación]],14,1)</f>
        <v>2</v>
      </c>
      <c r="Q155" s="12" t="s">
        <v>2530</v>
      </c>
      <c r="R155" s="12" t="str">
        <f>MID(Tabla1[[#This Row],[Aplicación]],6,2)</f>
        <v>10</v>
      </c>
      <c r="S155" s="12" t="str">
        <f>VLOOKUP(Tabla1[[#This Row],[AREA]],Hoja1!A:B,2,FALSE)</f>
        <v>10. Servicios sociales</v>
      </c>
      <c r="T155" s="12" t="str">
        <f>MID(Tabla1[[#This Row],[Aplicación]],9,4)</f>
        <v>2312</v>
      </c>
      <c r="U155" s="12" t="str">
        <f>VLOOKUP(Tabla1[[#This Row],[PROGRAMA]],Hoja1!A:B,2,FALSE)</f>
        <v>2312. Iniciativas sociales</v>
      </c>
      <c r="V155" s="12" t="str">
        <f>MID(Tabla1[[#This Row],[Aplicación]],14,2)</f>
        <v>22</v>
      </c>
      <c r="W155" s="12" t="str">
        <f>MID(Tabla1[[#This Row],[Aplicación]],14,6)</f>
        <v>22199</v>
      </c>
    </row>
    <row r="156" spans="1:23" s="3" customFormat="1" hidden="1" x14ac:dyDescent="0.25">
      <c r="A156" s="5">
        <v>220190004546</v>
      </c>
      <c r="B156" s="12" t="s">
        <v>518</v>
      </c>
      <c r="C156" s="6">
        <v>43530</v>
      </c>
      <c r="D156" s="12">
        <v>22019001942</v>
      </c>
      <c r="E156" s="12" t="s">
        <v>1579</v>
      </c>
      <c r="F156" s="7">
        <v>931.7</v>
      </c>
      <c r="G156" s="12" t="s">
        <v>1846</v>
      </c>
      <c r="H156" s="12" t="s">
        <v>2214</v>
      </c>
      <c r="I156" s="12" t="s">
        <v>2055</v>
      </c>
      <c r="J156" s="12" t="s">
        <v>1838</v>
      </c>
      <c r="K156" s="12" t="s">
        <v>35</v>
      </c>
      <c r="L156" s="12" t="s">
        <v>10</v>
      </c>
      <c r="M156" s="12" t="s">
        <v>11</v>
      </c>
      <c r="N156" s="12" t="s">
        <v>2556</v>
      </c>
      <c r="O156" s="12" t="s">
        <v>2553</v>
      </c>
      <c r="P156" s="12" t="str">
        <f>MID(Tabla1[[#This Row],[Aplicación]],14,1)</f>
        <v>2</v>
      </c>
      <c r="Q156" s="12" t="s">
        <v>2530</v>
      </c>
      <c r="R156" s="12" t="str">
        <f>MID(Tabla1[[#This Row],[Aplicación]],6,2)</f>
        <v>10</v>
      </c>
      <c r="S156" s="12" t="str">
        <f>VLOOKUP(Tabla1[[#This Row],[AREA]],Hoja1!A:B,2,FALSE)</f>
        <v>10. Servicios sociales</v>
      </c>
      <c r="T156" s="12" t="str">
        <f>MID(Tabla1[[#This Row],[Aplicación]],9,4)</f>
        <v>2312</v>
      </c>
      <c r="U156" s="12" t="str">
        <f>VLOOKUP(Tabla1[[#This Row],[PROGRAMA]],Hoja1!A:B,2,FALSE)</f>
        <v>2312. Iniciativas sociales</v>
      </c>
      <c r="V156" s="12" t="str">
        <f>MID(Tabla1[[#This Row],[Aplicación]],14,2)</f>
        <v>22</v>
      </c>
      <c r="W156" s="12" t="str">
        <f>MID(Tabla1[[#This Row],[Aplicación]],14,6)</f>
        <v>22199</v>
      </c>
    </row>
    <row r="157" spans="1:23" s="3" customFormat="1" hidden="1" x14ac:dyDescent="0.25">
      <c r="A157" s="5">
        <v>220190004551</v>
      </c>
      <c r="B157" s="12" t="s">
        <v>518</v>
      </c>
      <c r="C157" s="6">
        <v>43530</v>
      </c>
      <c r="D157" s="12">
        <v>22019001988</v>
      </c>
      <c r="E157" s="12" t="s">
        <v>110</v>
      </c>
      <c r="F157" s="7">
        <v>128.38999999999999</v>
      </c>
      <c r="G157" s="12" t="s">
        <v>2146</v>
      </c>
      <c r="H157" s="12" t="s">
        <v>1205</v>
      </c>
      <c r="I157" s="12" t="s">
        <v>2055</v>
      </c>
      <c r="J157" s="12" t="s">
        <v>1837</v>
      </c>
      <c r="K157" s="12" t="s">
        <v>35</v>
      </c>
      <c r="L157" s="12" t="s">
        <v>10</v>
      </c>
      <c r="M157" s="12" t="s">
        <v>11</v>
      </c>
      <c r="N157" s="12" t="s">
        <v>2556</v>
      </c>
      <c r="O157" s="12" t="s">
        <v>2553</v>
      </c>
      <c r="P157" s="12" t="str">
        <f>MID(Tabla1[[#This Row],[Aplicación]],14,1)</f>
        <v>2</v>
      </c>
      <c r="Q157" s="12" t="s">
        <v>2530</v>
      </c>
      <c r="R157" s="12" t="str">
        <f>MID(Tabla1[[#This Row],[Aplicación]],6,2)</f>
        <v>07</v>
      </c>
      <c r="S157" s="12" t="str">
        <f>VLOOKUP(Tabla1[[#This Row],[AREA]],Hoja1!A:B,2,FALSE)</f>
        <v>07. Medio Ambiente sostenibilidad</v>
      </c>
      <c r="T157" s="12" t="str">
        <f>MID(Tabla1[[#This Row],[Aplicación]],9,4)</f>
        <v>1621</v>
      </c>
      <c r="U157" s="12" t="str">
        <f>VLOOKUP(Tabla1[[#This Row],[PROGRAMA]],Hoja1!A:B,2,FALSE)</f>
        <v>1621. Servicio de limpieza</v>
      </c>
      <c r="V157" s="12" t="str">
        <f>MID(Tabla1[[#This Row],[Aplicación]],14,2)</f>
        <v>22</v>
      </c>
      <c r="W157" s="12" t="str">
        <f>MID(Tabla1[[#This Row],[Aplicación]],14,6)</f>
        <v>22103</v>
      </c>
    </row>
    <row r="158" spans="1:23" s="3" customFormat="1" hidden="1" x14ac:dyDescent="0.25">
      <c r="A158" s="5">
        <v>220190004556</v>
      </c>
      <c r="B158" s="12" t="s">
        <v>518</v>
      </c>
      <c r="C158" s="6">
        <v>43530</v>
      </c>
      <c r="D158" s="12">
        <v>22019002063</v>
      </c>
      <c r="E158" s="12" t="s">
        <v>544</v>
      </c>
      <c r="F158" s="7">
        <v>73.650000000000006</v>
      </c>
      <c r="G158" s="12" t="s">
        <v>1768</v>
      </c>
      <c r="H158" s="12" t="s">
        <v>2220</v>
      </c>
      <c r="I158" s="12" t="s">
        <v>2055</v>
      </c>
      <c r="J158" s="12" t="s">
        <v>1838</v>
      </c>
      <c r="K158" s="12" t="s">
        <v>35</v>
      </c>
      <c r="L158" s="12" t="s">
        <v>10</v>
      </c>
      <c r="M158" s="12" t="s">
        <v>11</v>
      </c>
      <c r="N158" s="12" t="s">
        <v>2556</v>
      </c>
      <c r="O158" s="12" t="s">
        <v>2553</v>
      </c>
      <c r="P158" s="12" t="str">
        <f>MID(Tabla1[[#This Row],[Aplicación]],14,1)</f>
        <v>2</v>
      </c>
      <c r="Q158" s="12" t="s">
        <v>2530</v>
      </c>
      <c r="R158" s="12" t="str">
        <f>MID(Tabla1[[#This Row],[Aplicación]],6,2)</f>
        <v>10</v>
      </c>
      <c r="S158" s="12" t="str">
        <f>VLOOKUP(Tabla1[[#This Row],[AREA]],Hoja1!A:B,2,FALSE)</f>
        <v>10. Servicios sociales</v>
      </c>
      <c r="T158" s="12" t="str">
        <f>MID(Tabla1[[#This Row],[Aplicación]],9,4)</f>
        <v>2312</v>
      </c>
      <c r="U158" s="12" t="str">
        <f>VLOOKUP(Tabla1[[#This Row],[PROGRAMA]],Hoja1!A:B,2,FALSE)</f>
        <v>2312. Iniciativas sociales</v>
      </c>
      <c r="V158" s="12" t="str">
        <f>MID(Tabla1[[#This Row],[Aplicación]],14,2)</f>
        <v>21</v>
      </c>
      <c r="W158" s="12" t="str">
        <f>MID(Tabla1[[#This Row],[Aplicación]],14,6)</f>
        <v>212</v>
      </c>
    </row>
    <row r="159" spans="1:23" s="3" customFormat="1" hidden="1" x14ac:dyDescent="0.25">
      <c r="A159" s="5">
        <v>220190004556</v>
      </c>
      <c r="B159" s="12" t="s">
        <v>518</v>
      </c>
      <c r="C159" s="6">
        <v>43530</v>
      </c>
      <c r="D159" s="12">
        <v>22019002064</v>
      </c>
      <c r="E159" s="12" t="s">
        <v>544</v>
      </c>
      <c r="F159" s="7">
        <v>109.12</v>
      </c>
      <c r="G159" s="12" t="s">
        <v>1768</v>
      </c>
      <c r="H159" s="12" t="s">
        <v>2220</v>
      </c>
      <c r="I159" s="12" t="s">
        <v>2055</v>
      </c>
      <c r="J159" s="12" t="s">
        <v>1838</v>
      </c>
      <c r="K159" s="12" t="s">
        <v>35</v>
      </c>
      <c r="L159" s="12" t="s">
        <v>10</v>
      </c>
      <c r="M159" s="12" t="s">
        <v>11</v>
      </c>
      <c r="N159" s="12" t="s">
        <v>2556</v>
      </c>
      <c r="O159" s="12" t="s">
        <v>2553</v>
      </c>
      <c r="P159" s="12" t="str">
        <f>MID(Tabla1[[#This Row],[Aplicación]],14,1)</f>
        <v>2</v>
      </c>
      <c r="Q159" s="12" t="s">
        <v>2530</v>
      </c>
      <c r="R159" s="12" t="str">
        <f>MID(Tabla1[[#This Row],[Aplicación]],6,2)</f>
        <v>10</v>
      </c>
      <c r="S159" s="12" t="str">
        <f>VLOOKUP(Tabla1[[#This Row],[AREA]],Hoja1!A:B,2,FALSE)</f>
        <v>10. Servicios sociales</v>
      </c>
      <c r="T159" s="12" t="str">
        <f>MID(Tabla1[[#This Row],[Aplicación]],9,4)</f>
        <v>2312</v>
      </c>
      <c r="U159" s="12" t="str">
        <f>VLOOKUP(Tabla1[[#This Row],[PROGRAMA]],Hoja1!A:B,2,FALSE)</f>
        <v>2312. Iniciativas sociales</v>
      </c>
      <c r="V159" s="12" t="str">
        <f>MID(Tabla1[[#This Row],[Aplicación]],14,2)</f>
        <v>21</v>
      </c>
      <c r="W159" s="12" t="str">
        <f>MID(Tabla1[[#This Row],[Aplicación]],14,6)</f>
        <v>212</v>
      </c>
    </row>
    <row r="160" spans="1:23" s="3" customFormat="1" hidden="1" x14ac:dyDescent="0.25">
      <c r="A160" s="5">
        <v>220190004557</v>
      </c>
      <c r="B160" s="12" t="s">
        <v>518</v>
      </c>
      <c r="C160" s="6">
        <v>43530</v>
      </c>
      <c r="D160" s="12">
        <v>22019002068</v>
      </c>
      <c r="E160" s="12" t="s">
        <v>544</v>
      </c>
      <c r="F160" s="7">
        <v>4.25</v>
      </c>
      <c r="G160" s="12" t="s">
        <v>2192</v>
      </c>
      <c r="H160" s="12" t="s">
        <v>1211</v>
      </c>
      <c r="I160" s="12" t="s">
        <v>2055</v>
      </c>
      <c r="J160" s="12" t="s">
        <v>1838</v>
      </c>
      <c r="K160" s="12" t="s">
        <v>35</v>
      </c>
      <c r="L160" s="12" t="s">
        <v>10</v>
      </c>
      <c r="M160" s="12" t="s">
        <v>11</v>
      </c>
      <c r="N160" s="12" t="s">
        <v>2556</v>
      </c>
      <c r="O160" s="12" t="s">
        <v>2553</v>
      </c>
      <c r="P160" s="12" t="str">
        <f>MID(Tabla1[[#This Row],[Aplicación]],14,1)</f>
        <v>2</v>
      </c>
      <c r="Q160" s="12" t="s">
        <v>2530</v>
      </c>
      <c r="R160" s="12" t="str">
        <f>MID(Tabla1[[#This Row],[Aplicación]],6,2)</f>
        <v>10</v>
      </c>
      <c r="S160" s="12" t="str">
        <f>VLOOKUP(Tabla1[[#This Row],[AREA]],Hoja1!A:B,2,FALSE)</f>
        <v>10. Servicios sociales</v>
      </c>
      <c r="T160" s="12" t="str">
        <f>MID(Tabla1[[#This Row],[Aplicación]],9,4)</f>
        <v>2312</v>
      </c>
      <c r="U160" s="12" t="str">
        <f>VLOOKUP(Tabla1[[#This Row],[PROGRAMA]],Hoja1!A:B,2,FALSE)</f>
        <v>2312. Iniciativas sociales</v>
      </c>
      <c r="V160" s="12" t="str">
        <f>MID(Tabla1[[#This Row],[Aplicación]],14,2)</f>
        <v>21</v>
      </c>
      <c r="W160" s="12" t="str">
        <f>MID(Tabla1[[#This Row],[Aplicación]],14,6)</f>
        <v>212</v>
      </c>
    </row>
    <row r="161" spans="1:23" s="3" customFormat="1" hidden="1" x14ac:dyDescent="0.25">
      <c r="A161" s="5">
        <v>220190004562</v>
      </c>
      <c r="B161" s="12" t="s">
        <v>518</v>
      </c>
      <c r="C161" s="6">
        <v>43530</v>
      </c>
      <c r="D161" s="12">
        <v>22019002077</v>
      </c>
      <c r="E161" s="12" t="s">
        <v>785</v>
      </c>
      <c r="F161" s="7">
        <v>342.89</v>
      </c>
      <c r="G161" s="12" t="s">
        <v>2224</v>
      </c>
      <c r="H161" s="12" t="s">
        <v>1214</v>
      </c>
      <c r="I161" s="12" t="s">
        <v>2055</v>
      </c>
      <c r="J161" s="12" t="s">
        <v>1838</v>
      </c>
      <c r="K161" s="12" t="s">
        <v>14</v>
      </c>
      <c r="L161" s="12" t="s">
        <v>10</v>
      </c>
      <c r="M161" s="12" t="s">
        <v>11</v>
      </c>
      <c r="N161" s="12" t="s">
        <v>2556</v>
      </c>
      <c r="O161" s="12" t="s">
        <v>2553</v>
      </c>
      <c r="P161" s="12" t="str">
        <f>MID(Tabla1[[#This Row],[Aplicación]],14,1)</f>
        <v>2</v>
      </c>
      <c r="Q161" s="12" t="s">
        <v>2530</v>
      </c>
      <c r="R161" s="12" t="str">
        <f>MID(Tabla1[[#This Row],[Aplicación]],6,2)</f>
        <v>10</v>
      </c>
      <c r="S161" s="12" t="str">
        <f>VLOOKUP(Tabla1[[#This Row],[AREA]],Hoja1!A:B,2,FALSE)</f>
        <v>10. Servicios sociales</v>
      </c>
      <c r="T161" s="12" t="str">
        <f>MID(Tabla1[[#This Row],[Aplicación]],9,4)</f>
        <v>2312</v>
      </c>
      <c r="U161" s="12" t="str">
        <f>VLOOKUP(Tabla1[[#This Row],[PROGRAMA]],Hoja1!A:B,2,FALSE)</f>
        <v>2312. Iniciativas sociales</v>
      </c>
      <c r="V161" s="12" t="str">
        <f>MID(Tabla1[[#This Row],[Aplicación]],14,2)</f>
        <v>21</v>
      </c>
      <c r="W161" s="12" t="str">
        <f>MID(Tabla1[[#This Row],[Aplicación]],14,6)</f>
        <v>213</v>
      </c>
    </row>
    <row r="162" spans="1:23" s="12" customFormat="1" x14ac:dyDescent="0.25">
      <c r="A162" s="5">
        <v>220190004574</v>
      </c>
      <c r="B162" s="12" t="s">
        <v>518</v>
      </c>
      <c r="C162" s="6">
        <v>43530</v>
      </c>
      <c r="D162" s="12">
        <v>22019002127</v>
      </c>
      <c r="E162" s="12" t="s">
        <v>556</v>
      </c>
      <c r="F162" s="7">
        <v>200</v>
      </c>
      <c r="G162" s="12" t="s">
        <v>2227</v>
      </c>
      <c r="H162" s="12" t="s">
        <v>557</v>
      </c>
      <c r="I162" s="12" t="s">
        <v>2055</v>
      </c>
      <c r="J162" s="12" t="s">
        <v>1838</v>
      </c>
      <c r="K162" s="12" t="s">
        <v>49</v>
      </c>
      <c r="L162" s="12" t="s">
        <v>10</v>
      </c>
      <c r="M162" s="12" t="s">
        <v>11</v>
      </c>
      <c r="N162" s="12" t="s">
        <v>2556</v>
      </c>
      <c r="O162" s="12" t="s">
        <v>2553</v>
      </c>
      <c r="P162" s="12" t="str">
        <f>MID(Tabla1[[#This Row],[Aplicación]],14,1)</f>
        <v>2</v>
      </c>
      <c r="Q162" s="12" t="s">
        <v>2530</v>
      </c>
      <c r="R162" s="12" t="str">
        <f>MID(Tabla1[[#This Row],[Aplicación]],6,2)</f>
        <v>01</v>
      </c>
      <c r="S162" s="12" t="str">
        <f>VLOOKUP(Tabla1[[#This Row],[AREA]],Hoja1!A:B,2,FALSE)</f>
        <v>01. Alcaldía</v>
      </c>
      <c r="T162" s="12" t="str">
        <f>MID(Tabla1[[#This Row],[Aplicación]],9,4)</f>
        <v>9121</v>
      </c>
      <c r="U162" s="12" t="str">
        <f>VLOOKUP(Tabla1[[#This Row],[PROGRAMA]],Hoja1!A:B,2,FALSE)</f>
        <v>9121. Organos de Gobierno</v>
      </c>
      <c r="V162" s="12" t="str">
        <f>MID(Tabla1[[#This Row],[Aplicación]],14,2)</f>
        <v>22</v>
      </c>
      <c r="W162" s="12" t="str">
        <f>MID(Tabla1[[#This Row],[Aplicación]],14,6)</f>
        <v>22601</v>
      </c>
    </row>
    <row r="163" spans="1:23" s="12" customFormat="1" hidden="1" x14ac:dyDescent="0.25">
      <c r="A163" s="5">
        <v>220190004575</v>
      </c>
      <c r="B163" s="12" t="s">
        <v>518</v>
      </c>
      <c r="C163" s="6">
        <v>43530</v>
      </c>
      <c r="D163" s="12">
        <v>22019002128</v>
      </c>
      <c r="E163" s="12" t="s">
        <v>556</v>
      </c>
      <c r="F163" s="7">
        <v>338.8</v>
      </c>
      <c r="G163" s="12" t="s">
        <v>2228</v>
      </c>
      <c r="H163" s="12" t="s">
        <v>1220</v>
      </c>
      <c r="I163" s="12" t="s">
        <v>2055</v>
      </c>
      <c r="J163" s="12" t="s">
        <v>1838</v>
      </c>
      <c r="K163" s="12" t="s">
        <v>14</v>
      </c>
      <c r="L163" s="12" t="s">
        <v>10</v>
      </c>
      <c r="M163" s="12" t="s">
        <v>11</v>
      </c>
      <c r="N163" s="12" t="s">
        <v>2556</v>
      </c>
      <c r="O163" s="12" t="s">
        <v>2553</v>
      </c>
      <c r="P163" s="12" t="str">
        <f>MID(Tabla1[[#This Row],[Aplicación]],14,1)</f>
        <v>2</v>
      </c>
      <c r="Q163" s="12" t="s">
        <v>2530</v>
      </c>
      <c r="R163" s="12" t="str">
        <f>MID(Tabla1[[#This Row],[Aplicación]],6,2)</f>
        <v>01</v>
      </c>
      <c r="S163" s="12" t="str">
        <f>VLOOKUP(Tabla1[[#This Row],[AREA]],Hoja1!A:B,2,FALSE)</f>
        <v>01. Alcaldía</v>
      </c>
      <c r="T163" s="12" t="str">
        <f>MID(Tabla1[[#This Row],[Aplicación]],9,4)</f>
        <v>9121</v>
      </c>
      <c r="U163" s="12" t="str">
        <f>VLOOKUP(Tabla1[[#This Row],[PROGRAMA]],Hoja1!A:B,2,FALSE)</f>
        <v>9121. Organos de Gobierno</v>
      </c>
      <c r="V163" s="12" t="str">
        <f>MID(Tabla1[[#This Row],[Aplicación]],14,2)</f>
        <v>22</v>
      </c>
      <c r="W163" s="12" t="str">
        <f>MID(Tabla1[[#This Row],[Aplicación]],14,6)</f>
        <v>22601</v>
      </c>
    </row>
    <row r="164" spans="1:23" s="12" customFormat="1" hidden="1" x14ac:dyDescent="0.25">
      <c r="A164" s="5">
        <v>220190002691</v>
      </c>
      <c r="B164" s="12" t="s">
        <v>518</v>
      </c>
      <c r="C164" s="6">
        <v>43518</v>
      </c>
      <c r="D164" s="12">
        <v>22019001908</v>
      </c>
      <c r="E164" s="12" t="s">
        <v>871</v>
      </c>
      <c r="F164" s="7">
        <v>169.4</v>
      </c>
      <c r="G164" s="12" t="s">
        <v>2158</v>
      </c>
      <c r="H164" s="12" t="s">
        <v>1006</v>
      </c>
      <c r="I164" s="12" t="s">
        <v>2055</v>
      </c>
      <c r="J164" s="12" t="s">
        <v>1838</v>
      </c>
      <c r="K164" s="12" t="s">
        <v>35</v>
      </c>
      <c r="L164" s="12" t="s">
        <v>10</v>
      </c>
      <c r="M164" s="12" t="s">
        <v>11</v>
      </c>
      <c r="N164" s="12" t="s">
        <v>2556</v>
      </c>
      <c r="O164" s="12" t="s">
        <v>2553</v>
      </c>
      <c r="P164" s="12" t="str">
        <f>MID(Tabla1[[#This Row],[Aplicación]],14,1)</f>
        <v>2</v>
      </c>
      <c r="Q164" s="12" t="s">
        <v>2530</v>
      </c>
      <c r="R164" s="12" t="str">
        <f>MID(Tabla1[[#This Row],[Aplicación]],6,2)</f>
        <v>07</v>
      </c>
      <c r="S164" s="12" t="str">
        <f>VLOOKUP(Tabla1[[#This Row],[AREA]],Hoja1!A:B,2,FALSE)</f>
        <v>07. Medio Ambiente sostenibilidad</v>
      </c>
      <c r="T164" s="12" t="str">
        <f>MID(Tabla1[[#This Row],[Aplicación]],9,4)</f>
        <v>1621</v>
      </c>
      <c r="U164" s="12" t="str">
        <f>VLOOKUP(Tabla1[[#This Row],[PROGRAMA]],Hoja1!A:B,2,FALSE)</f>
        <v>1621. Servicio de limpieza</v>
      </c>
      <c r="V164" s="12" t="str">
        <f>MID(Tabla1[[#This Row],[Aplicación]],14,2)</f>
        <v>21</v>
      </c>
      <c r="W164" s="12" t="str">
        <f>MID(Tabla1[[#This Row],[Aplicación]],14,6)</f>
        <v>214</v>
      </c>
    </row>
    <row r="165" spans="1:23" s="12" customFormat="1" hidden="1" x14ac:dyDescent="0.25">
      <c r="A165" s="5">
        <v>220190004620</v>
      </c>
      <c r="B165" s="12" t="s">
        <v>518</v>
      </c>
      <c r="C165" s="6">
        <v>43530</v>
      </c>
      <c r="D165" s="12">
        <v>22019002221</v>
      </c>
      <c r="E165" s="12" t="s">
        <v>577</v>
      </c>
      <c r="F165" s="7">
        <v>450</v>
      </c>
      <c r="G165" s="12" t="s">
        <v>2240</v>
      </c>
      <c r="H165" s="12" t="s">
        <v>1240</v>
      </c>
      <c r="I165" s="12" t="s">
        <v>2055</v>
      </c>
      <c r="J165" s="12" t="s">
        <v>1838</v>
      </c>
      <c r="K165" s="12" t="s">
        <v>14</v>
      </c>
      <c r="L165" s="12" t="s">
        <v>10</v>
      </c>
      <c r="M165" s="12" t="s">
        <v>11</v>
      </c>
      <c r="N165" s="12" t="s">
        <v>2556</v>
      </c>
      <c r="O165" s="12" t="s">
        <v>2553</v>
      </c>
      <c r="P165" s="12" t="str">
        <f>MID(Tabla1[[#This Row],[Aplicación]],14,1)</f>
        <v>2</v>
      </c>
      <c r="Q165" s="12" t="s">
        <v>2530</v>
      </c>
      <c r="R165" s="12" t="str">
        <f>MID(Tabla1[[#This Row],[Aplicación]],6,2)</f>
        <v>03</v>
      </c>
      <c r="S165" s="12" t="str">
        <f>VLOOKUP(Tabla1[[#This Row],[AREA]],Hoja1!A:B,2,FALSE)</f>
        <v>03. Participación ciudadana, juventud y deportes</v>
      </c>
      <c r="T165" s="12" t="str">
        <f>MID(Tabla1[[#This Row],[Aplicación]],9,4)</f>
        <v>9241</v>
      </c>
      <c r="U165" s="12" t="str">
        <f>VLOOKUP(Tabla1[[#This Row],[PROGRAMA]],Hoja1!A:B,2,FALSE)</f>
        <v>9241. Participación ciudadana</v>
      </c>
      <c r="V165" s="12" t="str">
        <f>MID(Tabla1[[#This Row],[Aplicación]],14,2)</f>
        <v>22</v>
      </c>
      <c r="W165" s="12" t="str">
        <f>MID(Tabla1[[#This Row],[Aplicación]],14,6)</f>
        <v>22609</v>
      </c>
    </row>
    <row r="166" spans="1:23" s="12" customFormat="1" hidden="1" x14ac:dyDescent="0.25">
      <c r="A166" s="5">
        <v>220190007802</v>
      </c>
      <c r="B166" s="12" t="s">
        <v>518</v>
      </c>
      <c r="C166" s="6">
        <v>43551</v>
      </c>
      <c r="D166" s="12">
        <v>22019002493</v>
      </c>
      <c r="E166" s="12" t="s">
        <v>875</v>
      </c>
      <c r="F166" s="7">
        <v>157.30000000000001</v>
      </c>
      <c r="G166" s="12" t="s">
        <v>2302</v>
      </c>
      <c r="H166" s="12" t="s">
        <v>1585</v>
      </c>
      <c r="I166" s="12" t="s">
        <v>2055</v>
      </c>
      <c r="J166" s="12" t="s">
        <v>1838</v>
      </c>
      <c r="K166" s="12" t="s">
        <v>14</v>
      </c>
      <c r="L166" s="12" t="s">
        <v>10</v>
      </c>
      <c r="M166" s="12" t="s">
        <v>11</v>
      </c>
      <c r="N166" s="12" t="s">
        <v>2556</v>
      </c>
      <c r="O166" s="12" t="s">
        <v>2553</v>
      </c>
      <c r="P166" s="12" t="str">
        <f>MID(Tabla1[[#This Row],[Aplicación]],14,1)</f>
        <v>2</v>
      </c>
      <c r="Q166" s="12" t="s">
        <v>2530</v>
      </c>
      <c r="R166" s="12" t="str">
        <f>MID(Tabla1[[#This Row],[Aplicación]],6,2)</f>
        <v>07</v>
      </c>
      <c r="S166" s="12" t="str">
        <f>VLOOKUP(Tabla1[[#This Row],[AREA]],Hoja1!A:B,2,FALSE)</f>
        <v>07. Medio Ambiente sostenibilidad</v>
      </c>
      <c r="T166" s="12" t="str">
        <f>MID(Tabla1[[#This Row],[Aplicación]],9,4)</f>
        <v>1631</v>
      </c>
      <c r="U166" s="12" t="str">
        <f>VLOOKUP(Tabla1[[#This Row],[PROGRAMA]],Hoja1!A:B,2,FALSE)</f>
        <v>1631. Limpieza viaria</v>
      </c>
      <c r="V166" s="12" t="str">
        <f>MID(Tabla1[[#This Row],[Aplicación]],14,2)</f>
        <v>21</v>
      </c>
      <c r="W166" s="12" t="str">
        <f>MID(Tabla1[[#This Row],[Aplicación]],14,6)</f>
        <v>214</v>
      </c>
    </row>
    <row r="167" spans="1:23" s="12" customFormat="1" hidden="1" x14ac:dyDescent="0.25">
      <c r="A167" s="5">
        <v>220190004632</v>
      </c>
      <c r="B167" s="12" t="s">
        <v>518</v>
      </c>
      <c r="C167" s="6">
        <v>43530</v>
      </c>
      <c r="D167" s="12">
        <v>22019002242</v>
      </c>
      <c r="E167" s="12" t="s">
        <v>802</v>
      </c>
      <c r="F167" s="7">
        <v>10.56</v>
      </c>
      <c r="G167" s="12" t="s">
        <v>2156</v>
      </c>
      <c r="H167" s="12" t="s">
        <v>1247</v>
      </c>
      <c r="I167" s="12" t="s">
        <v>2055</v>
      </c>
      <c r="J167" s="12" t="s">
        <v>1838</v>
      </c>
      <c r="K167" s="12" t="s">
        <v>35</v>
      </c>
      <c r="L167" s="12" t="s">
        <v>10</v>
      </c>
      <c r="M167" s="12" t="s">
        <v>11</v>
      </c>
      <c r="N167" s="12" t="s">
        <v>2556</v>
      </c>
      <c r="O167" s="12" t="s">
        <v>2553</v>
      </c>
      <c r="P167" s="12" t="str">
        <f>MID(Tabla1[[#This Row],[Aplicación]],14,1)</f>
        <v>2</v>
      </c>
      <c r="Q167" s="12" t="s">
        <v>2530</v>
      </c>
      <c r="R167" s="12" t="str">
        <f>MID(Tabla1[[#This Row],[Aplicación]],6,2)</f>
        <v>03</v>
      </c>
      <c r="S167" s="12" t="str">
        <f>VLOOKUP(Tabla1[[#This Row],[AREA]],Hoja1!A:B,2,FALSE)</f>
        <v>03. Participación ciudadana, juventud y deportes</v>
      </c>
      <c r="T167" s="12" t="str">
        <f>MID(Tabla1[[#This Row],[Aplicación]],9,4)</f>
        <v>9231</v>
      </c>
      <c r="U167" s="12" t="str">
        <f>VLOOKUP(Tabla1[[#This Row],[PROGRAMA]],Hoja1!A:B,2,FALSE)</f>
        <v>9231. Información, registro y gestión del padrón</v>
      </c>
      <c r="V167" s="12" t="str">
        <f>MID(Tabla1[[#This Row],[Aplicación]],14,2)</f>
        <v>22</v>
      </c>
      <c r="W167" s="12" t="str">
        <f>MID(Tabla1[[#This Row],[Aplicación]],14,6)</f>
        <v>22699</v>
      </c>
    </row>
    <row r="168" spans="1:23" s="3" customFormat="1" hidden="1" x14ac:dyDescent="0.25">
      <c r="A168" s="5">
        <v>220190004633</v>
      </c>
      <c r="B168" s="12" t="s">
        <v>518</v>
      </c>
      <c r="C168" s="6">
        <v>43530</v>
      </c>
      <c r="D168" s="12">
        <v>22019002253</v>
      </c>
      <c r="E168" s="12" t="s">
        <v>760</v>
      </c>
      <c r="F168" s="7">
        <v>33.82</v>
      </c>
      <c r="G168" s="12" t="s">
        <v>1709</v>
      </c>
      <c r="H168" s="12" t="s">
        <v>1135</v>
      </c>
      <c r="I168" s="12" t="s">
        <v>2055</v>
      </c>
      <c r="J168" s="12" t="s">
        <v>1838</v>
      </c>
      <c r="K168" s="12" t="s">
        <v>35</v>
      </c>
      <c r="L168" s="12" t="s">
        <v>10</v>
      </c>
      <c r="M168" s="12" t="s">
        <v>11</v>
      </c>
      <c r="N168" s="12" t="s">
        <v>2556</v>
      </c>
      <c r="O168" s="12" t="s">
        <v>2553</v>
      </c>
      <c r="P168" s="12" t="str">
        <f>MID(Tabla1[[#This Row],[Aplicación]],14,1)</f>
        <v>2</v>
      </c>
      <c r="Q168" s="12" t="s">
        <v>2530</v>
      </c>
      <c r="R168" s="12" t="str">
        <f>MID(Tabla1[[#This Row],[Aplicación]],6,2)</f>
        <v>02</v>
      </c>
      <c r="S168" s="12" t="str">
        <f>VLOOKUP(Tabla1[[#This Row],[AREA]],Hoja1!A:B,2,FALSE)</f>
        <v>02. Urbanismo, infraestructura y vivienda</v>
      </c>
      <c r="T168" s="12" t="str">
        <f>MID(Tabla1[[#This Row],[Aplicación]],9,4)</f>
        <v>9332</v>
      </c>
      <c r="U168" s="12" t="str">
        <f>VLOOKUP(Tabla1[[#This Row],[PROGRAMA]],Hoja1!A:B,2,FALSE)</f>
        <v>9332. Mantenimiento de edificios e instalaciones municipales</v>
      </c>
      <c r="V168" s="12" t="str">
        <f>MID(Tabla1[[#This Row],[Aplicación]],14,2)</f>
        <v>22</v>
      </c>
      <c r="W168" s="12" t="str">
        <f>MID(Tabla1[[#This Row],[Aplicación]],14,6)</f>
        <v>22699</v>
      </c>
    </row>
    <row r="169" spans="1:23" s="12" customFormat="1" hidden="1" x14ac:dyDescent="0.25">
      <c r="A169" s="5">
        <v>220190004790</v>
      </c>
      <c r="B169" s="12" t="s">
        <v>518</v>
      </c>
      <c r="C169" s="6">
        <v>43531</v>
      </c>
      <c r="D169" s="12">
        <v>22019001975</v>
      </c>
      <c r="E169" s="12" t="s">
        <v>785</v>
      </c>
      <c r="F169" s="7">
        <v>133.41</v>
      </c>
      <c r="G169" s="12" t="s">
        <v>2242</v>
      </c>
      <c r="H169" s="12" t="s">
        <v>1248</v>
      </c>
      <c r="I169" s="12" t="s">
        <v>2055</v>
      </c>
      <c r="J169" s="12" t="s">
        <v>1838</v>
      </c>
      <c r="K169" s="12" t="s">
        <v>14</v>
      </c>
      <c r="L169" s="12" t="s">
        <v>10</v>
      </c>
      <c r="M169" s="12" t="s">
        <v>11</v>
      </c>
      <c r="N169" s="12" t="s">
        <v>2556</v>
      </c>
      <c r="O169" s="12" t="s">
        <v>2553</v>
      </c>
      <c r="P169" s="12" t="str">
        <f>MID(Tabla1[[#This Row],[Aplicación]],14,1)</f>
        <v>2</v>
      </c>
      <c r="Q169" s="12" t="s">
        <v>2530</v>
      </c>
      <c r="R169" s="12" t="str">
        <f>MID(Tabla1[[#This Row],[Aplicación]],6,2)</f>
        <v>10</v>
      </c>
      <c r="S169" s="12" t="str">
        <f>VLOOKUP(Tabla1[[#This Row],[AREA]],Hoja1!A:B,2,FALSE)</f>
        <v>10. Servicios sociales</v>
      </c>
      <c r="T169" s="12" t="str">
        <f>MID(Tabla1[[#This Row],[Aplicación]],9,4)</f>
        <v>2312</v>
      </c>
      <c r="U169" s="12" t="str">
        <f>VLOOKUP(Tabla1[[#This Row],[PROGRAMA]],Hoja1!A:B,2,FALSE)</f>
        <v>2312. Iniciativas sociales</v>
      </c>
      <c r="V169" s="12" t="str">
        <f>MID(Tabla1[[#This Row],[Aplicación]],14,2)</f>
        <v>21</v>
      </c>
      <c r="W169" s="12" t="str">
        <f>MID(Tabla1[[#This Row],[Aplicación]],14,6)</f>
        <v>213</v>
      </c>
    </row>
    <row r="170" spans="1:23" s="12" customFormat="1" hidden="1" x14ac:dyDescent="0.25">
      <c r="A170" s="5">
        <v>220190004794</v>
      </c>
      <c r="B170" s="12" t="s">
        <v>518</v>
      </c>
      <c r="C170" s="6">
        <v>43531</v>
      </c>
      <c r="D170" s="12">
        <v>22019002060</v>
      </c>
      <c r="E170" s="12" t="s">
        <v>1252</v>
      </c>
      <c r="F170" s="7">
        <v>23.14</v>
      </c>
      <c r="G170" s="12" t="s">
        <v>2126</v>
      </c>
      <c r="H170" s="12" t="s">
        <v>1253</v>
      </c>
      <c r="I170" s="12" t="s">
        <v>2055</v>
      </c>
      <c r="J170" s="12" t="s">
        <v>1838</v>
      </c>
      <c r="K170" s="12" t="s">
        <v>14</v>
      </c>
      <c r="L170" s="12" t="s">
        <v>10</v>
      </c>
      <c r="M170" s="12" t="s">
        <v>11</v>
      </c>
      <c r="N170" s="12" t="s">
        <v>2556</v>
      </c>
      <c r="O170" s="12" t="s">
        <v>2553</v>
      </c>
      <c r="P170" s="12" t="str">
        <f>MID(Tabla1[[#This Row],[Aplicación]],14,1)</f>
        <v>2</v>
      </c>
      <c r="Q170" s="12" t="s">
        <v>2530</v>
      </c>
      <c r="R170" s="12" t="str">
        <f>MID(Tabla1[[#This Row],[Aplicación]],6,2)</f>
        <v>04</v>
      </c>
      <c r="S170" s="12" t="str">
        <f>VLOOKUP(Tabla1[[#This Row],[AREA]],Hoja1!A:B,2,FALSE)</f>
        <v>04. Hacienda, función pública y promoción económica</v>
      </c>
      <c r="T170" s="12" t="str">
        <f>MID(Tabla1[[#This Row],[Aplicación]],9,4)</f>
        <v>2411</v>
      </c>
      <c r="U170" s="12" t="str">
        <f>VLOOKUP(Tabla1[[#This Row],[PROGRAMA]],Hoja1!A:B,2,FALSE)</f>
        <v>2411. Agencia de innovación y desarrollo económico</v>
      </c>
      <c r="V170" s="12" t="str">
        <f>MID(Tabla1[[#This Row],[Aplicación]],14,2)</f>
        <v>21</v>
      </c>
      <c r="W170" s="12" t="str">
        <f>MID(Tabla1[[#This Row],[Aplicación]],14,6)</f>
        <v>212</v>
      </c>
    </row>
    <row r="171" spans="1:23" s="12" customFormat="1" hidden="1" x14ac:dyDescent="0.25">
      <c r="A171" s="5">
        <v>220190004795</v>
      </c>
      <c r="B171" s="12" t="s">
        <v>518</v>
      </c>
      <c r="C171" s="6">
        <v>43531</v>
      </c>
      <c r="D171" s="12">
        <v>22019002078</v>
      </c>
      <c r="E171" s="12" t="s">
        <v>797</v>
      </c>
      <c r="F171" s="7">
        <v>576</v>
      </c>
      <c r="G171" s="12" t="s">
        <v>1725</v>
      </c>
      <c r="H171" s="12" t="s">
        <v>1254</v>
      </c>
      <c r="I171" s="12" t="s">
        <v>2055</v>
      </c>
      <c r="J171" s="12" t="s">
        <v>1838</v>
      </c>
      <c r="K171" s="12" t="s">
        <v>35</v>
      </c>
      <c r="L171" s="12" t="s">
        <v>10</v>
      </c>
      <c r="M171" s="12" t="s">
        <v>11</v>
      </c>
      <c r="N171" s="12" t="s">
        <v>2556</v>
      </c>
      <c r="O171" s="12" t="s">
        <v>2553</v>
      </c>
      <c r="P171" s="12" t="str">
        <f>MID(Tabla1[[#This Row],[Aplicación]],14,1)</f>
        <v>2</v>
      </c>
      <c r="Q171" s="12" t="s">
        <v>2530</v>
      </c>
      <c r="R171" s="12" t="str">
        <f>MID(Tabla1[[#This Row],[Aplicación]],6,2)</f>
        <v>04</v>
      </c>
      <c r="S171" s="12" t="str">
        <f>VLOOKUP(Tabla1[[#This Row],[AREA]],Hoja1!A:B,2,FALSE)</f>
        <v>04. Hacienda, función pública y promoción económica</v>
      </c>
      <c r="T171" s="12" t="str">
        <f>MID(Tabla1[[#This Row],[Aplicación]],9,4)</f>
        <v>2411</v>
      </c>
      <c r="U171" s="12" t="str">
        <f>VLOOKUP(Tabla1[[#This Row],[PROGRAMA]],Hoja1!A:B,2,FALSE)</f>
        <v>2411. Agencia de innovación y desarrollo económico</v>
      </c>
      <c r="V171" s="12" t="str">
        <f>MID(Tabla1[[#This Row],[Aplicación]],14,2)</f>
        <v>22</v>
      </c>
      <c r="W171" s="12" t="str">
        <f>MID(Tabla1[[#This Row],[Aplicación]],14,6)</f>
        <v>22001</v>
      </c>
    </row>
    <row r="172" spans="1:23" s="3" customFormat="1" hidden="1" x14ac:dyDescent="0.25">
      <c r="A172" s="5">
        <v>220190004804</v>
      </c>
      <c r="B172" s="12" t="s">
        <v>518</v>
      </c>
      <c r="C172" s="6">
        <v>43531</v>
      </c>
      <c r="D172" s="12">
        <v>22019002134</v>
      </c>
      <c r="E172" s="12" t="s">
        <v>1258</v>
      </c>
      <c r="F172" s="7">
        <v>51.42</v>
      </c>
      <c r="G172" s="12" t="s">
        <v>1684</v>
      </c>
      <c r="H172" s="12" t="s">
        <v>1259</v>
      </c>
      <c r="I172" s="12" t="s">
        <v>2055</v>
      </c>
      <c r="J172" s="12" t="s">
        <v>1837</v>
      </c>
      <c r="K172" s="12" t="s">
        <v>14</v>
      </c>
      <c r="L172" s="12" t="s">
        <v>10</v>
      </c>
      <c r="M172" s="12" t="s">
        <v>11</v>
      </c>
      <c r="N172" s="12" t="s">
        <v>2556</v>
      </c>
      <c r="O172" s="12" t="s">
        <v>2553</v>
      </c>
      <c r="P172" s="12" t="str">
        <f>MID(Tabla1[[#This Row],[Aplicación]],14,1)</f>
        <v>2</v>
      </c>
      <c r="Q172" s="12" t="s">
        <v>2530</v>
      </c>
      <c r="R172" s="12" t="str">
        <f>MID(Tabla1[[#This Row],[Aplicación]],6,2)</f>
        <v>01</v>
      </c>
      <c r="S172" s="12" t="str">
        <f>VLOOKUP(Tabla1[[#This Row],[AREA]],Hoja1!A:B,2,FALSE)</f>
        <v>01. Alcaldía</v>
      </c>
      <c r="T172" s="12" t="str">
        <f>MID(Tabla1[[#This Row],[Aplicación]],9,4)</f>
        <v>9203</v>
      </c>
      <c r="U172" s="12" t="str">
        <f>VLOOKUP(Tabla1[[#This Row],[PROGRAMA]],Hoja1!A:B,2,FALSE)</f>
        <v>9203. Unidad de régimen interior</v>
      </c>
      <c r="V172" s="12" t="str">
        <f>MID(Tabla1[[#This Row],[Aplicación]],14,2)</f>
        <v>23</v>
      </c>
      <c r="W172" s="12" t="str">
        <f>MID(Tabla1[[#This Row],[Aplicación]],14,6)</f>
        <v>23120</v>
      </c>
    </row>
    <row r="173" spans="1:23" s="3" customFormat="1" hidden="1" x14ac:dyDescent="0.25">
      <c r="A173" s="5">
        <v>220190004821</v>
      </c>
      <c r="B173" s="12" t="s">
        <v>518</v>
      </c>
      <c r="C173" s="6">
        <v>43531</v>
      </c>
      <c r="D173" s="12">
        <v>22019002264</v>
      </c>
      <c r="E173" s="12" t="s">
        <v>148</v>
      </c>
      <c r="F173" s="7">
        <v>718.89</v>
      </c>
      <c r="G173" s="12" t="s">
        <v>2038</v>
      </c>
      <c r="H173" s="12" t="s">
        <v>1262</v>
      </c>
      <c r="I173" s="12" t="s">
        <v>2055</v>
      </c>
      <c r="J173" s="12" t="s">
        <v>1837</v>
      </c>
      <c r="K173" s="12" t="s">
        <v>14</v>
      </c>
      <c r="L173" s="12" t="s">
        <v>10</v>
      </c>
      <c r="M173" s="12" t="s">
        <v>11</v>
      </c>
      <c r="N173" s="12" t="s">
        <v>2556</v>
      </c>
      <c r="O173" s="12" t="s">
        <v>2553</v>
      </c>
      <c r="P173" s="12" t="str">
        <f>MID(Tabla1[[#This Row],[Aplicación]],14,1)</f>
        <v>2</v>
      </c>
      <c r="Q173" s="12" t="s">
        <v>2530</v>
      </c>
      <c r="R173" s="12" t="str">
        <f>MID(Tabla1[[#This Row],[Aplicación]],6,2)</f>
        <v>08</v>
      </c>
      <c r="S173" s="12" t="str">
        <f>VLOOKUP(Tabla1[[#This Row],[AREA]],Hoja1!A:B,2,FALSE)</f>
        <v>08. Seguridad y movilidad</v>
      </c>
      <c r="T173" s="12" t="str">
        <f>MID(Tabla1[[#This Row],[Aplicación]],9,4)</f>
        <v>1361</v>
      </c>
      <c r="U173" s="12" t="str">
        <f>VLOOKUP(Tabla1[[#This Row],[PROGRAMA]],Hoja1!A:B,2,FALSE)</f>
        <v>1361. Prevención y extinción de incencios</v>
      </c>
      <c r="V173" s="12" t="str">
        <f>MID(Tabla1[[#This Row],[Aplicación]],14,2)</f>
        <v>21</v>
      </c>
      <c r="W173" s="12" t="str">
        <f>MID(Tabla1[[#This Row],[Aplicación]],14,6)</f>
        <v>213</v>
      </c>
    </row>
    <row r="174" spans="1:23" s="12" customFormat="1" hidden="1" x14ac:dyDescent="0.25">
      <c r="A174" s="5">
        <v>220190004822</v>
      </c>
      <c r="B174" s="12" t="s">
        <v>518</v>
      </c>
      <c r="C174" s="6">
        <v>43531</v>
      </c>
      <c r="D174" s="12">
        <v>22019002268</v>
      </c>
      <c r="E174" s="12" t="s">
        <v>1076</v>
      </c>
      <c r="F174" s="7">
        <v>574.16999999999996</v>
      </c>
      <c r="G174" s="12" t="s">
        <v>2245</v>
      </c>
      <c r="H174" s="12" t="s">
        <v>1263</v>
      </c>
      <c r="I174" s="12" t="s">
        <v>2055</v>
      </c>
      <c r="J174" s="12" t="s">
        <v>1838</v>
      </c>
      <c r="K174" s="12" t="s">
        <v>14</v>
      </c>
      <c r="L174" s="12" t="s">
        <v>10</v>
      </c>
      <c r="M174" s="12" t="s">
        <v>11</v>
      </c>
      <c r="N174" s="12" t="s">
        <v>2556</v>
      </c>
      <c r="O174" s="12" t="s">
        <v>2553</v>
      </c>
      <c r="P174" s="12" t="str">
        <f>MID(Tabla1[[#This Row],[Aplicación]],14,1)</f>
        <v>2</v>
      </c>
      <c r="Q174" s="12" t="s">
        <v>2530</v>
      </c>
      <c r="R174" s="12" t="str">
        <f>MID(Tabla1[[#This Row],[Aplicación]],6,2)</f>
        <v>08</v>
      </c>
      <c r="S174" s="12" t="str">
        <f>VLOOKUP(Tabla1[[#This Row],[AREA]],Hoja1!A:B,2,FALSE)</f>
        <v>08. Seguridad y movilidad</v>
      </c>
      <c r="T174" s="12" t="str">
        <f>MID(Tabla1[[#This Row],[Aplicación]],9,4)</f>
        <v>1361</v>
      </c>
      <c r="U174" s="12" t="str">
        <f>VLOOKUP(Tabla1[[#This Row],[PROGRAMA]],Hoja1!A:B,2,FALSE)</f>
        <v>1361. Prevención y extinción de incencios</v>
      </c>
      <c r="V174" s="12" t="str">
        <f>MID(Tabla1[[#This Row],[Aplicación]],14,2)</f>
        <v>21</v>
      </c>
      <c r="W174" s="12" t="str">
        <f>MID(Tabla1[[#This Row],[Aplicación]],14,6)</f>
        <v>214</v>
      </c>
    </row>
    <row r="175" spans="1:23" s="3" customFormat="1" hidden="1" x14ac:dyDescent="0.25">
      <c r="A175" s="5">
        <v>220190004824</v>
      </c>
      <c r="B175" s="12" t="s">
        <v>518</v>
      </c>
      <c r="C175" s="6">
        <v>43531</v>
      </c>
      <c r="D175" s="12">
        <v>22019002269</v>
      </c>
      <c r="E175" s="12" t="s">
        <v>1073</v>
      </c>
      <c r="F175" s="7">
        <v>83.16</v>
      </c>
      <c r="G175" s="12" t="s">
        <v>2192</v>
      </c>
      <c r="H175" s="12" t="s">
        <v>1265</v>
      </c>
      <c r="I175" s="12" t="s">
        <v>2055</v>
      </c>
      <c r="J175" s="12" t="s">
        <v>1838</v>
      </c>
      <c r="K175" s="12" t="s">
        <v>35</v>
      </c>
      <c r="L175" s="12" t="s">
        <v>10</v>
      </c>
      <c r="M175" s="12" t="s">
        <v>11</v>
      </c>
      <c r="N175" s="12" t="s">
        <v>2556</v>
      </c>
      <c r="O175" s="12" t="s">
        <v>2553</v>
      </c>
      <c r="P175" s="12" t="str">
        <f>MID(Tabla1[[#This Row],[Aplicación]],14,1)</f>
        <v>2</v>
      </c>
      <c r="Q175" s="12" t="s">
        <v>2530</v>
      </c>
      <c r="R175" s="12" t="str">
        <f>MID(Tabla1[[#This Row],[Aplicación]],6,2)</f>
        <v>08</v>
      </c>
      <c r="S175" s="12" t="str">
        <f>VLOOKUP(Tabla1[[#This Row],[AREA]],Hoja1!A:B,2,FALSE)</f>
        <v>08. Seguridad y movilidad</v>
      </c>
      <c r="T175" s="12" t="str">
        <f>MID(Tabla1[[#This Row],[Aplicación]],9,4)</f>
        <v>1361</v>
      </c>
      <c r="U175" s="12" t="str">
        <f>VLOOKUP(Tabla1[[#This Row],[PROGRAMA]],Hoja1!A:B,2,FALSE)</f>
        <v>1361. Prevención y extinción de incencios</v>
      </c>
      <c r="V175" s="12" t="str">
        <f>MID(Tabla1[[#This Row],[Aplicación]],14,2)</f>
        <v>22</v>
      </c>
      <c r="W175" s="12" t="str">
        <f>MID(Tabla1[[#This Row],[Aplicación]],14,6)</f>
        <v>22199</v>
      </c>
    </row>
    <row r="176" spans="1:23" s="3" customFormat="1" hidden="1" x14ac:dyDescent="0.25">
      <c r="A176" s="5">
        <v>220190005375</v>
      </c>
      <c r="B176" s="12" t="s">
        <v>518</v>
      </c>
      <c r="C176" s="6">
        <v>43537</v>
      </c>
      <c r="D176" s="12">
        <v>22019002228</v>
      </c>
      <c r="E176" s="12" t="s">
        <v>1334</v>
      </c>
      <c r="F176" s="7">
        <v>143</v>
      </c>
      <c r="G176" s="12" t="s">
        <v>2064</v>
      </c>
      <c r="H176" s="12" t="s">
        <v>1335</v>
      </c>
      <c r="I176" s="12" t="s">
        <v>2055</v>
      </c>
      <c r="J176" s="12" t="s">
        <v>1838</v>
      </c>
      <c r="K176" s="12" t="s">
        <v>14</v>
      </c>
      <c r="L176" s="12" t="s">
        <v>10</v>
      </c>
      <c r="M176" s="12" t="s">
        <v>11</v>
      </c>
      <c r="N176" s="12" t="s">
        <v>2556</v>
      </c>
      <c r="O176" s="12" t="s">
        <v>2553</v>
      </c>
      <c r="P176" s="12" t="str">
        <f>MID(Tabla1[[#This Row],[Aplicación]],14,1)</f>
        <v>2</v>
      </c>
      <c r="Q176" s="12" t="s">
        <v>2530</v>
      </c>
      <c r="R176" s="12" t="str">
        <f>MID(Tabla1[[#This Row],[Aplicación]],6,2)</f>
        <v>01</v>
      </c>
      <c r="S176" s="12" t="str">
        <f>VLOOKUP(Tabla1[[#This Row],[AREA]],Hoja1!A:B,2,FALSE)</f>
        <v>01. Alcaldía</v>
      </c>
      <c r="T176" s="12" t="str">
        <f>MID(Tabla1[[#This Row],[Aplicación]],9,4)</f>
        <v>9121</v>
      </c>
      <c r="U176" s="12" t="str">
        <f>VLOOKUP(Tabla1[[#This Row],[PROGRAMA]],Hoja1!A:B,2,FALSE)</f>
        <v>9121. Organos de Gobierno</v>
      </c>
      <c r="V176" s="12" t="str">
        <f>MID(Tabla1[[#This Row],[Aplicación]],14,2)</f>
        <v>23</v>
      </c>
      <c r="W176" s="12" t="str">
        <f>MID(Tabla1[[#This Row],[Aplicación]],14,6)</f>
        <v>23000</v>
      </c>
    </row>
    <row r="177" spans="1:23" s="12" customFormat="1" hidden="1" x14ac:dyDescent="0.25">
      <c r="A177" s="5">
        <v>220190004826</v>
      </c>
      <c r="B177" s="12" t="s">
        <v>518</v>
      </c>
      <c r="C177" s="6">
        <v>43531</v>
      </c>
      <c r="D177" s="12">
        <v>22019002271</v>
      </c>
      <c r="E177" s="12" t="s">
        <v>1268</v>
      </c>
      <c r="F177" s="7">
        <v>231.35</v>
      </c>
      <c r="G177" s="12" t="s">
        <v>2247</v>
      </c>
      <c r="H177" s="12" t="s">
        <v>1269</v>
      </c>
      <c r="I177" s="12" t="s">
        <v>2055</v>
      </c>
      <c r="J177" s="12" t="s">
        <v>1838</v>
      </c>
      <c r="K177" s="12" t="s">
        <v>35</v>
      </c>
      <c r="L177" s="12" t="s">
        <v>10</v>
      </c>
      <c r="M177" s="12" t="s">
        <v>11</v>
      </c>
      <c r="N177" s="12" t="s">
        <v>2556</v>
      </c>
      <c r="O177" s="12" t="s">
        <v>2553</v>
      </c>
      <c r="P177" s="12" t="str">
        <f>MID(Tabla1[[#This Row],[Aplicación]],14,1)</f>
        <v>2</v>
      </c>
      <c r="Q177" s="12" t="s">
        <v>2530</v>
      </c>
      <c r="R177" s="12" t="str">
        <f>MID(Tabla1[[#This Row],[Aplicación]],6,2)</f>
        <v>08</v>
      </c>
      <c r="S177" s="12" t="str">
        <f>VLOOKUP(Tabla1[[#This Row],[AREA]],Hoja1!A:B,2,FALSE)</f>
        <v>08. Seguridad y movilidad</v>
      </c>
      <c r="T177" s="12" t="str">
        <f>MID(Tabla1[[#This Row],[Aplicación]],9,4)</f>
        <v>1361</v>
      </c>
      <c r="U177" s="12" t="str">
        <f>VLOOKUP(Tabla1[[#This Row],[PROGRAMA]],Hoja1!A:B,2,FALSE)</f>
        <v>1361. Prevención y extinción de incencios</v>
      </c>
      <c r="V177" s="12" t="str">
        <f>MID(Tabla1[[#This Row],[Aplicación]],14,2)</f>
        <v>22</v>
      </c>
      <c r="W177" s="12" t="str">
        <f>MID(Tabla1[[#This Row],[Aplicación]],14,6)</f>
        <v>22110</v>
      </c>
    </row>
    <row r="178" spans="1:23" s="3" customFormat="1" hidden="1" x14ac:dyDescent="0.25">
      <c r="A178" s="5">
        <v>220190004827</v>
      </c>
      <c r="B178" s="12" t="s">
        <v>518</v>
      </c>
      <c r="C178" s="6">
        <v>43531</v>
      </c>
      <c r="D178" s="12">
        <v>22019002272</v>
      </c>
      <c r="E178" s="12" t="s">
        <v>1073</v>
      </c>
      <c r="F178" s="7">
        <v>41.53</v>
      </c>
      <c r="G178" s="12" t="s">
        <v>2248</v>
      </c>
      <c r="H178" s="12" t="s">
        <v>1270</v>
      </c>
      <c r="I178" s="12" t="s">
        <v>2055</v>
      </c>
      <c r="J178" s="12" t="s">
        <v>1838</v>
      </c>
      <c r="K178" s="12" t="s">
        <v>35</v>
      </c>
      <c r="L178" s="12" t="s">
        <v>10</v>
      </c>
      <c r="M178" s="12" t="s">
        <v>11</v>
      </c>
      <c r="N178" s="12" t="s">
        <v>2556</v>
      </c>
      <c r="O178" s="12" t="s">
        <v>2553</v>
      </c>
      <c r="P178" s="12" t="str">
        <f>MID(Tabla1[[#This Row],[Aplicación]],14,1)</f>
        <v>2</v>
      </c>
      <c r="Q178" s="12" t="s">
        <v>2530</v>
      </c>
      <c r="R178" s="12" t="str">
        <f>MID(Tabla1[[#This Row],[Aplicación]],6,2)</f>
        <v>08</v>
      </c>
      <c r="S178" s="12" t="str">
        <f>VLOOKUP(Tabla1[[#This Row],[AREA]],Hoja1!A:B,2,FALSE)</f>
        <v>08. Seguridad y movilidad</v>
      </c>
      <c r="T178" s="12" t="str">
        <f>MID(Tabla1[[#This Row],[Aplicación]],9,4)</f>
        <v>1361</v>
      </c>
      <c r="U178" s="12" t="str">
        <f>VLOOKUP(Tabla1[[#This Row],[PROGRAMA]],Hoja1!A:B,2,FALSE)</f>
        <v>1361. Prevención y extinción de incencios</v>
      </c>
      <c r="V178" s="12" t="str">
        <f>MID(Tabla1[[#This Row],[Aplicación]],14,2)</f>
        <v>22</v>
      </c>
      <c r="W178" s="12" t="str">
        <f>MID(Tabla1[[#This Row],[Aplicación]],14,6)</f>
        <v>22199</v>
      </c>
    </row>
    <row r="179" spans="1:23" s="12" customFormat="1" hidden="1" x14ac:dyDescent="0.25">
      <c r="A179" s="5">
        <v>220190005331</v>
      </c>
      <c r="B179" s="12" t="s">
        <v>518</v>
      </c>
      <c r="C179" s="6">
        <v>43537</v>
      </c>
      <c r="D179" s="12">
        <v>22019001590</v>
      </c>
      <c r="E179" s="12" t="s">
        <v>402</v>
      </c>
      <c r="F179" s="7">
        <v>13070.72</v>
      </c>
      <c r="G179" s="12" t="s">
        <v>2252</v>
      </c>
      <c r="H179" s="12" t="s">
        <v>1308</v>
      </c>
      <c r="I179" s="12" t="s">
        <v>2055</v>
      </c>
      <c r="J179" s="12" t="s">
        <v>1838</v>
      </c>
      <c r="K179" s="12" t="s">
        <v>14</v>
      </c>
      <c r="L179" s="12" t="s">
        <v>10</v>
      </c>
      <c r="M179" s="12" t="s">
        <v>11</v>
      </c>
      <c r="N179" s="12" t="s">
        <v>2556</v>
      </c>
      <c r="O179" s="12" t="s">
        <v>2553</v>
      </c>
      <c r="P179" s="12" t="str">
        <f>MID(Tabla1[[#This Row],[Aplicación]],14,1)</f>
        <v>2</v>
      </c>
      <c r="Q179" s="12" t="s">
        <v>2530</v>
      </c>
      <c r="R179" s="12" t="str">
        <f>MID(Tabla1[[#This Row],[Aplicación]],6,2)</f>
        <v>10</v>
      </c>
      <c r="S179" s="12" t="str">
        <f>VLOOKUP(Tabla1[[#This Row],[AREA]],Hoja1!A:B,2,FALSE)</f>
        <v>10. Servicios sociales</v>
      </c>
      <c r="T179" s="12" t="str">
        <f>MID(Tabla1[[#This Row],[Aplicación]],9,4)</f>
        <v>2412</v>
      </c>
      <c r="U179" s="12" t="str">
        <f>VLOOKUP(Tabla1[[#This Row],[PROGRAMA]],Hoja1!A:B,2,FALSE)</f>
        <v>2412. Formación para el empleo</v>
      </c>
      <c r="V179" s="12" t="str">
        <f>MID(Tabla1[[#This Row],[Aplicación]],14,2)</f>
        <v>22</v>
      </c>
      <c r="W179" s="12" t="str">
        <f>MID(Tabla1[[#This Row],[Aplicación]],14,6)</f>
        <v>22799</v>
      </c>
    </row>
    <row r="180" spans="1:23" s="12" customFormat="1" hidden="1" x14ac:dyDescent="0.25">
      <c r="A180" s="5">
        <v>220190005332</v>
      </c>
      <c r="B180" s="12" t="s">
        <v>518</v>
      </c>
      <c r="C180" s="6">
        <v>43537</v>
      </c>
      <c r="D180" s="12">
        <v>22019001983</v>
      </c>
      <c r="E180" s="12" t="s">
        <v>2253</v>
      </c>
      <c r="F180" s="7">
        <v>272.25</v>
      </c>
      <c r="G180" s="12" t="s">
        <v>2254</v>
      </c>
      <c r="H180" s="12" t="s">
        <v>2255</v>
      </c>
      <c r="I180" s="12" t="s">
        <v>2055</v>
      </c>
      <c r="J180" s="12" t="s">
        <v>1838</v>
      </c>
      <c r="K180" s="12" t="s">
        <v>35</v>
      </c>
      <c r="L180" s="12" t="s">
        <v>10</v>
      </c>
      <c r="M180" s="12" t="s">
        <v>11</v>
      </c>
      <c r="N180" s="12" t="s">
        <v>2556</v>
      </c>
      <c r="O180" s="12" t="s">
        <v>2553</v>
      </c>
      <c r="P180" s="12" t="str">
        <f>MID(Tabla1[[#This Row],[Aplicación]],14,1)</f>
        <v>2</v>
      </c>
      <c r="Q180" s="12" t="s">
        <v>2530</v>
      </c>
      <c r="R180" s="12" t="str">
        <f>MID(Tabla1[[#This Row],[Aplicación]],6,2)</f>
        <v>02</v>
      </c>
      <c r="S180" s="12" t="str">
        <f>VLOOKUP(Tabla1[[#This Row],[AREA]],Hoja1!A:B,2,FALSE)</f>
        <v>02. Urbanismo, infraestructura y vivienda</v>
      </c>
      <c r="T180" s="12" t="str">
        <f>MID(Tabla1[[#This Row],[Aplicación]],9,4)</f>
        <v>1532</v>
      </c>
      <c r="U180" s="12" t="str">
        <f>VLOOKUP(Tabla1[[#This Row],[PROGRAMA]],Hoja1!A:B,2,FALSE)</f>
        <v>1532. Pavimentación vias públicas y otros servicios urbanísticos</v>
      </c>
      <c r="V180" s="12" t="str">
        <f>MID(Tabla1[[#This Row],[Aplicación]],14,2)</f>
        <v>21</v>
      </c>
      <c r="W180" s="12" t="str">
        <f>MID(Tabla1[[#This Row],[Aplicación]],14,6)</f>
        <v>210</v>
      </c>
    </row>
    <row r="181" spans="1:23" s="3" customFormat="1" hidden="1" x14ac:dyDescent="0.25">
      <c r="A181" s="5">
        <v>220190004558</v>
      </c>
      <c r="B181" s="12" t="s">
        <v>518</v>
      </c>
      <c r="C181" s="6">
        <v>43530</v>
      </c>
      <c r="D181" s="12">
        <v>22019002074</v>
      </c>
      <c r="E181" s="12" t="s">
        <v>544</v>
      </c>
      <c r="F181" s="7">
        <v>136.80000000000001</v>
      </c>
      <c r="G181" s="12" t="s">
        <v>2221</v>
      </c>
      <c r="H181" s="12" t="s">
        <v>2222</v>
      </c>
      <c r="I181" s="12" t="s">
        <v>2055</v>
      </c>
      <c r="J181" s="12" t="s">
        <v>1838</v>
      </c>
      <c r="K181" s="12" t="s">
        <v>35</v>
      </c>
      <c r="L181" s="12" t="s">
        <v>10</v>
      </c>
      <c r="M181" s="12" t="s">
        <v>11</v>
      </c>
      <c r="N181" s="12" t="s">
        <v>2556</v>
      </c>
      <c r="O181" s="12" t="s">
        <v>2553</v>
      </c>
      <c r="P181" s="12" t="str">
        <f>MID(Tabla1[[#This Row],[Aplicación]],14,1)</f>
        <v>2</v>
      </c>
      <c r="Q181" s="12" t="s">
        <v>2530</v>
      </c>
      <c r="R181" s="12" t="str">
        <f>MID(Tabla1[[#This Row],[Aplicación]],6,2)</f>
        <v>10</v>
      </c>
      <c r="S181" s="12" t="str">
        <f>VLOOKUP(Tabla1[[#This Row],[AREA]],Hoja1!A:B,2,FALSE)</f>
        <v>10. Servicios sociales</v>
      </c>
      <c r="T181" s="12" t="str">
        <f>MID(Tabla1[[#This Row],[Aplicación]],9,4)</f>
        <v>2312</v>
      </c>
      <c r="U181" s="12" t="str">
        <f>VLOOKUP(Tabla1[[#This Row],[PROGRAMA]],Hoja1!A:B,2,FALSE)</f>
        <v>2312. Iniciativas sociales</v>
      </c>
      <c r="V181" s="12" t="str">
        <f>MID(Tabla1[[#This Row],[Aplicación]],14,2)</f>
        <v>21</v>
      </c>
      <c r="W181" s="12" t="str">
        <f>MID(Tabla1[[#This Row],[Aplicación]],14,6)</f>
        <v>212</v>
      </c>
    </row>
    <row r="182" spans="1:23" s="3" customFormat="1" hidden="1" x14ac:dyDescent="0.25">
      <c r="A182" s="5">
        <v>220190005333</v>
      </c>
      <c r="B182" s="12" t="s">
        <v>518</v>
      </c>
      <c r="C182" s="6">
        <v>43537</v>
      </c>
      <c r="D182" s="12">
        <v>22019001984</v>
      </c>
      <c r="E182" s="12" t="s">
        <v>2256</v>
      </c>
      <c r="F182" s="7">
        <v>41.14</v>
      </c>
      <c r="G182" s="12" t="s">
        <v>2145</v>
      </c>
      <c r="H182" s="12" t="s">
        <v>2257</v>
      </c>
      <c r="I182" s="12" t="s">
        <v>2055</v>
      </c>
      <c r="J182" s="12" t="s">
        <v>1838</v>
      </c>
      <c r="K182" s="12" t="s">
        <v>14</v>
      </c>
      <c r="L182" s="12" t="s">
        <v>10</v>
      </c>
      <c r="M182" s="12" t="s">
        <v>11</v>
      </c>
      <c r="N182" s="12" t="s">
        <v>2556</v>
      </c>
      <c r="O182" s="12" t="s">
        <v>2553</v>
      </c>
      <c r="P182" s="12" t="str">
        <f>MID(Tabla1[[#This Row],[Aplicación]],14,1)</f>
        <v>2</v>
      </c>
      <c r="Q182" s="12" t="s">
        <v>2530</v>
      </c>
      <c r="R182" s="12" t="str">
        <f>MID(Tabla1[[#This Row],[Aplicación]],6,2)</f>
        <v>02</v>
      </c>
      <c r="S182" s="12" t="str">
        <f>VLOOKUP(Tabla1[[#This Row],[AREA]],Hoja1!A:B,2,FALSE)</f>
        <v>02. Urbanismo, infraestructura y vivienda</v>
      </c>
      <c r="T182" s="12" t="str">
        <f>MID(Tabla1[[#This Row],[Aplicación]],9,4)</f>
        <v>1532</v>
      </c>
      <c r="U182" s="12" t="str">
        <f>VLOOKUP(Tabla1[[#This Row],[PROGRAMA]],Hoja1!A:B,2,FALSE)</f>
        <v>1532. Pavimentación vias públicas y otros servicios urbanísticos</v>
      </c>
      <c r="V182" s="12" t="str">
        <f>MID(Tabla1[[#This Row],[Aplicación]],14,2)</f>
        <v>20</v>
      </c>
      <c r="W182" s="12" t="str">
        <f>MID(Tabla1[[#This Row],[Aplicación]],14,6)</f>
        <v>203</v>
      </c>
    </row>
    <row r="183" spans="1:23" s="12" customFormat="1" hidden="1" x14ac:dyDescent="0.25">
      <c r="A183" s="5">
        <v>220190006346</v>
      </c>
      <c r="B183" s="12" t="s">
        <v>518</v>
      </c>
      <c r="C183" s="6">
        <v>43543</v>
      </c>
      <c r="D183" s="12">
        <v>22019002369</v>
      </c>
      <c r="E183" s="12" t="s">
        <v>826</v>
      </c>
      <c r="F183" s="7">
        <v>136.25</v>
      </c>
      <c r="G183" s="12" t="s">
        <v>2281</v>
      </c>
      <c r="H183" s="12" t="s">
        <v>1429</v>
      </c>
      <c r="I183" s="12" t="s">
        <v>2055</v>
      </c>
      <c r="J183" s="12" t="s">
        <v>1838</v>
      </c>
      <c r="K183" s="12" t="s">
        <v>35</v>
      </c>
      <c r="L183" s="12" t="s">
        <v>10</v>
      </c>
      <c r="M183" s="12" t="s">
        <v>11</v>
      </c>
      <c r="N183" s="12" t="s">
        <v>2556</v>
      </c>
      <c r="O183" s="12" t="s">
        <v>2553</v>
      </c>
      <c r="P183" s="12" t="str">
        <f>MID(Tabla1[[#This Row],[Aplicación]],14,1)</f>
        <v>2</v>
      </c>
      <c r="Q183" s="12" t="s">
        <v>2530</v>
      </c>
      <c r="R183" s="12" t="str">
        <f>MID(Tabla1[[#This Row],[Aplicación]],6,2)</f>
        <v>07</v>
      </c>
      <c r="S183" s="12" t="str">
        <f>VLOOKUP(Tabla1[[#This Row],[AREA]],Hoja1!A:B,2,FALSE)</f>
        <v>07. Medio Ambiente sostenibilidad</v>
      </c>
      <c r="T183" s="12" t="str">
        <f>MID(Tabla1[[#This Row],[Aplicación]],9,4)</f>
        <v>3111</v>
      </c>
      <c r="U183" s="12" t="str">
        <f>VLOOKUP(Tabla1[[#This Row],[PROGRAMA]],Hoja1!A:B,2,FALSE)</f>
        <v>3111. Protección de la salubridad pública</v>
      </c>
      <c r="V183" s="12" t="str">
        <f>MID(Tabla1[[#This Row],[Aplicación]],14,2)</f>
        <v>22</v>
      </c>
      <c r="W183" s="12" t="str">
        <f>MID(Tabla1[[#This Row],[Aplicación]],14,6)</f>
        <v>22199</v>
      </c>
    </row>
    <row r="184" spans="1:23" s="3" customFormat="1" hidden="1" x14ac:dyDescent="0.25">
      <c r="A184" s="5">
        <v>220190005334</v>
      </c>
      <c r="B184" s="12" t="s">
        <v>518</v>
      </c>
      <c r="C184" s="6">
        <v>43537</v>
      </c>
      <c r="D184" s="12">
        <v>22019001985</v>
      </c>
      <c r="E184" s="12" t="s">
        <v>2253</v>
      </c>
      <c r="F184" s="7">
        <v>1101.0999999999999</v>
      </c>
      <c r="G184" s="12" t="s">
        <v>2258</v>
      </c>
      <c r="H184" s="12" t="s">
        <v>2259</v>
      </c>
      <c r="I184" s="12" t="s">
        <v>2055</v>
      </c>
      <c r="J184" s="12" t="s">
        <v>1838</v>
      </c>
      <c r="K184" s="12" t="s">
        <v>35</v>
      </c>
      <c r="L184" s="12" t="s">
        <v>10</v>
      </c>
      <c r="M184" s="12" t="s">
        <v>11</v>
      </c>
      <c r="N184" s="12" t="s">
        <v>2556</v>
      </c>
      <c r="O184" s="12" t="s">
        <v>2553</v>
      </c>
      <c r="P184" s="12" t="str">
        <f>MID(Tabla1[[#This Row],[Aplicación]],14,1)</f>
        <v>2</v>
      </c>
      <c r="Q184" s="12" t="s">
        <v>2530</v>
      </c>
      <c r="R184" s="12" t="str">
        <f>MID(Tabla1[[#This Row],[Aplicación]],6,2)</f>
        <v>02</v>
      </c>
      <c r="S184" s="12" t="str">
        <f>VLOOKUP(Tabla1[[#This Row],[AREA]],Hoja1!A:B,2,FALSE)</f>
        <v>02. Urbanismo, infraestructura y vivienda</v>
      </c>
      <c r="T184" s="12" t="str">
        <f>MID(Tabla1[[#This Row],[Aplicación]],9,4)</f>
        <v>1532</v>
      </c>
      <c r="U184" s="12" t="str">
        <f>VLOOKUP(Tabla1[[#This Row],[PROGRAMA]],Hoja1!A:B,2,FALSE)</f>
        <v>1532. Pavimentación vias públicas y otros servicios urbanísticos</v>
      </c>
      <c r="V184" s="12" t="str">
        <f>MID(Tabla1[[#This Row],[Aplicación]],14,2)</f>
        <v>21</v>
      </c>
      <c r="W184" s="12" t="str">
        <f>MID(Tabla1[[#This Row],[Aplicación]],14,6)</f>
        <v>210</v>
      </c>
    </row>
    <row r="185" spans="1:23" s="3" customFormat="1" hidden="1" x14ac:dyDescent="0.25">
      <c r="A185" s="5">
        <v>220190005335</v>
      </c>
      <c r="B185" s="12" t="s">
        <v>518</v>
      </c>
      <c r="C185" s="6">
        <v>43537</v>
      </c>
      <c r="D185" s="12">
        <v>22019001986</v>
      </c>
      <c r="E185" s="12" t="s">
        <v>2256</v>
      </c>
      <c r="F185" s="7">
        <v>99</v>
      </c>
      <c r="G185" s="12" t="s">
        <v>2260</v>
      </c>
      <c r="H185" s="12" t="s">
        <v>2261</v>
      </c>
      <c r="I185" s="12" t="s">
        <v>2055</v>
      </c>
      <c r="J185" s="12" t="s">
        <v>1838</v>
      </c>
      <c r="K185" s="12" t="s">
        <v>14</v>
      </c>
      <c r="L185" s="12" t="s">
        <v>10</v>
      </c>
      <c r="M185" s="12" t="s">
        <v>11</v>
      </c>
      <c r="N185" s="12" t="s">
        <v>2556</v>
      </c>
      <c r="O185" s="12" t="s">
        <v>2553</v>
      </c>
      <c r="P185" s="12" t="str">
        <f>MID(Tabla1[[#This Row],[Aplicación]],14,1)</f>
        <v>2</v>
      </c>
      <c r="Q185" s="12" t="s">
        <v>2530</v>
      </c>
      <c r="R185" s="12" t="str">
        <f>MID(Tabla1[[#This Row],[Aplicación]],6,2)</f>
        <v>02</v>
      </c>
      <c r="S185" s="12" t="str">
        <f>VLOOKUP(Tabla1[[#This Row],[AREA]],Hoja1!A:B,2,FALSE)</f>
        <v>02. Urbanismo, infraestructura y vivienda</v>
      </c>
      <c r="T185" s="12" t="str">
        <f>MID(Tabla1[[#This Row],[Aplicación]],9,4)</f>
        <v>1532</v>
      </c>
      <c r="U185" s="12" t="str">
        <f>VLOOKUP(Tabla1[[#This Row],[PROGRAMA]],Hoja1!A:B,2,FALSE)</f>
        <v>1532. Pavimentación vias públicas y otros servicios urbanísticos</v>
      </c>
      <c r="V185" s="12" t="str">
        <f>MID(Tabla1[[#This Row],[Aplicación]],14,2)</f>
        <v>20</v>
      </c>
      <c r="W185" s="12" t="str">
        <f>MID(Tabla1[[#This Row],[Aplicación]],14,6)</f>
        <v>203</v>
      </c>
    </row>
    <row r="186" spans="1:23" s="3" customFormat="1" hidden="1" x14ac:dyDescent="0.25">
      <c r="A186" s="5">
        <v>220190005341</v>
      </c>
      <c r="B186" s="12" t="s">
        <v>518</v>
      </c>
      <c r="C186" s="6">
        <v>43537</v>
      </c>
      <c r="D186" s="12">
        <v>22019002001</v>
      </c>
      <c r="E186" s="12" t="s">
        <v>1311</v>
      </c>
      <c r="F186" s="7">
        <v>127.95</v>
      </c>
      <c r="G186" s="12" t="s">
        <v>2263</v>
      </c>
      <c r="H186" s="12" t="s">
        <v>1312</v>
      </c>
      <c r="I186" s="12" t="s">
        <v>2055</v>
      </c>
      <c r="J186" s="12" t="s">
        <v>1838</v>
      </c>
      <c r="K186" s="12" t="s">
        <v>14</v>
      </c>
      <c r="L186" s="12" t="s">
        <v>10</v>
      </c>
      <c r="M186" s="12" t="s">
        <v>11</v>
      </c>
      <c r="N186" s="12" t="s">
        <v>2556</v>
      </c>
      <c r="O186" s="12" t="s">
        <v>2553</v>
      </c>
      <c r="P186" s="12" t="str">
        <f>MID(Tabla1[[#This Row],[Aplicación]],14,1)</f>
        <v>2</v>
      </c>
      <c r="Q186" s="12" t="s">
        <v>2530</v>
      </c>
      <c r="R186" s="12" t="str">
        <f>MID(Tabla1[[#This Row],[Aplicación]],6,2)</f>
        <v>07</v>
      </c>
      <c r="S186" s="12" t="str">
        <f>VLOOKUP(Tabla1[[#This Row],[AREA]],Hoja1!A:B,2,FALSE)</f>
        <v>07. Medio Ambiente sostenibilidad</v>
      </c>
      <c r="T186" s="12" t="str">
        <f>MID(Tabla1[[#This Row],[Aplicación]],9,4)</f>
        <v>1721</v>
      </c>
      <c r="U186" s="12" t="str">
        <f>VLOOKUP(Tabla1[[#This Row],[PROGRAMA]],Hoja1!A:B,2,FALSE)</f>
        <v>1721. Protección del medio ambiente</v>
      </c>
      <c r="V186" s="12" t="str">
        <f>MID(Tabla1[[#This Row],[Aplicación]],14,2)</f>
        <v>21</v>
      </c>
      <c r="W186" s="12" t="str">
        <f>MID(Tabla1[[#This Row],[Aplicación]],14,6)</f>
        <v>214</v>
      </c>
    </row>
    <row r="187" spans="1:23" s="3" customFormat="1" hidden="1" x14ac:dyDescent="0.25">
      <c r="A187" s="5">
        <v>220190005342</v>
      </c>
      <c r="B187" s="12" t="s">
        <v>518</v>
      </c>
      <c r="C187" s="6">
        <v>43537</v>
      </c>
      <c r="D187" s="12">
        <v>22019002002</v>
      </c>
      <c r="E187" s="12" t="s">
        <v>1311</v>
      </c>
      <c r="F187" s="7">
        <v>133.1</v>
      </c>
      <c r="G187" s="12" t="s">
        <v>2264</v>
      </c>
      <c r="H187" s="12" t="s">
        <v>1313</v>
      </c>
      <c r="I187" s="12" t="s">
        <v>2055</v>
      </c>
      <c r="J187" s="12" t="s">
        <v>1838</v>
      </c>
      <c r="K187" s="12" t="s">
        <v>14</v>
      </c>
      <c r="L187" s="12" t="s">
        <v>10</v>
      </c>
      <c r="M187" s="12" t="s">
        <v>11</v>
      </c>
      <c r="N187" s="12" t="s">
        <v>2556</v>
      </c>
      <c r="O187" s="12" t="s">
        <v>2553</v>
      </c>
      <c r="P187" s="12" t="str">
        <f>MID(Tabla1[[#This Row],[Aplicación]],14,1)</f>
        <v>2</v>
      </c>
      <c r="Q187" s="12" t="s">
        <v>2530</v>
      </c>
      <c r="R187" s="12" t="str">
        <f>MID(Tabla1[[#This Row],[Aplicación]],6,2)</f>
        <v>07</v>
      </c>
      <c r="S187" s="12" t="str">
        <f>VLOOKUP(Tabla1[[#This Row],[AREA]],Hoja1!A:B,2,FALSE)</f>
        <v>07. Medio Ambiente sostenibilidad</v>
      </c>
      <c r="T187" s="12" t="str">
        <f>MID(Tabla1[[#This Row],[Aplicación]],9,4)</f>
        <v>1721</v>
      </c>
      <c r="U187" s="12" t="str">
        <f>VLOOKUP(Tabla1[[#This Row],[PROGRAMA]],Hoja1!A:B,2,FALSE)</f>
        <v>1721. Protección del medio ambiente</v>
      </c>
      <c r="V187" s="12" t="str">
        <f>MID(Tabla1[[#This Row],[Aplicación]],14,2)</f>
        <v>21</v>
      </c>
      <c r="W187" s="12" t="str">
        <f>MID(Tabla1[[#This Row],[Aplicación]],14,6)</f>
        <v>214</v>
      </c>
    </row>
    <row r="188" spans="1:23" s="12" customFormat="1" hidden="1" x14ac:dyDescent="0.25">
      <c r="A188" s="5">
        <v>220190005353</v>
      </c>
      <c r="B188" s="12" t="s">
        <v>518</v>
      </c>
      <c r="C188" s="6">
        <v>43537</v>
      </c>
      <c r="D188" s="12">
        <v>22019002157</v>
      </c>
      <c r="E188" s="12" t="s">
        <v>871</v>
      </c>
      <c r="F188" s="7">
        <v>975.19</v>
      </c>
      <c r="G188" s="12" t="s">
        <v>2161</v>
      </c>
      <c r="H188" s="12" t="s">
        <v>1318</v>
      </c>
      <c r="I188" s="12" t="s">
        <v>2055</v>
      </c>
      <c r="J188" s="12" t="s">
        <v>1838</v>
      </c>
      <c r="K188" s="12" t="s">
        <v>35</v>
      </c>
      <c r="L188" s="12" t="s">
        <v>10</v>
      </c>
      <c r="M188" s="12" t="s">
        <v>11</v>
      </c>
      <c r="N188" s="12" t="s">
        <v>2556</v>
      </c>
      <c r="O188" s="12" t="s">
        <v>2553</v>
      </c>
      <c r="P188" s="12" t="str">
        <f>MID(Tabla1[[#This Row],[Aplicación]],14,1)</f>
        <v>2</v>
      </c>
      <c r="Q188" s="12" t="s">
        <v>2530</v>
      </c>
      <c r="R188" s="12" t="str">
        <f>MID(Tabla1[[#This Row],[Aplicación]],6,2)</f>
        <v>07</v>
      </c>
      <c r="S188" s="12" t="str">
        <f>VLOOKUP(Tabla1[[#This Row],[AREA]],Hoja1!A:B,2,FALSE)</f>
        <v>07. Medio Ambiente sostenibilidad</v>
      </c>
      <c r="T188" s="12" t="str">
        <f>MID(Tabla1[[#This Row],[Aplicación]],9,4)</f>
        <v>1621</v>
      </c>
      <c r="U188" s="12" t="str">
        <f>VLOOKUP(Tabla1[[#This Row],[PROGRAMA]],Hoja1!A:B,2,FALSE)</f>
        <v>1621. Servicio de limpieza</v>
      </c>
      <c r="V188" s="12" t="str">
        <f>MID(Tabla1[[#This Row],[Aplicación]],14,2)</f>
        <v>21</v>
      </c>
      <c r="W188" s="12" t="str">
        <f>MID(Tabla1[[#This Row],[Aplicación]],14,6)</f>
        <v>214</v>
      </c>
    </row>
    <row r="189" spans="1:23" s="12" customFormat="1" hidden="1" x14ac:dyDescent="0.25">
      <c r="A189" s="5">
        <v>220190005358</v>
      </c>
      <c r="B189" s="12" t="s">
        <v>518</v>
      </c>
      <c r="C189" s="6">
        <v>43537</v>
      </c>
      <c r="D189" s="12">
        <v>22019002158</v>
      </c>
      <c r="E189" s="12" t="s">
        <v>110</v>
      </c>
      <c r="F189" s="7">
        <v>291.74</v>
      </c>
      <c r="G189" s="12" t="s">
        <v>2146</v>
      </c>
      <c r="H189" s="12" t="s">
        <v>1321</v>
      </c>
      <c r="I189" s="12" t="s">
        <v>2055</v>
      </c>
      <c r="J189" s="12" t="s">
        <v>1837</v>
      </c>
      <c r="K189" s="12" t="s">
        <v>35</v>
      </c>
      <c r="L189" s="12" t="s">
        <v>10</v>
      </c>
      <c r="M189" s="12" t="s">
        <v>11</v>
      </c>
      <c r="N189" s="12" t="s">
        <v>2556</v>
      </c>
      <c r="O189" s="12" t="s">
        <v>2553</v>
      </c>
      <c r="P189" s="12" t="str">
        <f>MID(Tabla1[[#This Row],[Aplicación]],14,1)</f>
        <v>2</v>
      </c>
      <c r="Q189" s="12" t="s">
        <v>2530</v>
      </c>
      <c r="R189" s="12" t="str">
        <f>MID(Tabla1[[#This Row],[Aplicación]],6,2)</f>
        <v>07</v>
      </c>
      <c r="S189" s="12" t="str">
        <f>VLOOKUP(Tabla1[[#This Row],[AREA]],Hoja1!A:B,2,FALSE)</f>
        <v>07. Medio Ambiente sostenibilidad</v>
      </c>
      <c r="T189" s="12" t="str">
        <f>MID(Tabla1[[#This Row],[Aplicación]],9,4)</f>
        <v>1621</v>
      </c>
      <c r="U189" s="12" t="str">
        <f>VLOOKUP(Tabla1[[#This Row],[PROGRAMA]],Hoja1!A:B,2,FALSE)</f>
        <v>1621. Servicio de limpieza</v>
      </c>
      <c r="V189" s="12" t="str">
        <f>MID(Tabla1[[#This Row],[Aplicación]],14,2)</f>
        <v>22</v>
      </c>
      <c r="W189" s="12" t="str">
        <f>MID(Tabla1[[#This Row],[Aplicación]],14,6)</f>
        <v>22103</v>
      </c>
    </row>
    <row r="190" spans="1:23" s="12" customFormat="1" hidden="1" x14ac:dyDescent="0.25">
      <c r="A190" s="5">
        <v>220190005363</v>
      </c>
      <c r="B190" s="12" t="s">
        <v>518</v>
      </c>
      <c r="C190" s="6">
        <v>43537</v>
      </c>
      <c r="D190" s="12">
        <v>22019002161</v>
      </c>
      <c r="E190" s="12" t="s">
        <v>887</v>
      </c>
      <c r="F190" s="7">
        <v>124.03</v>
      </c>
      <c r="G190" s="12" t="s">
        <v>2265</v>
      </c>
      <c r="H190" s="12" t="s">
        <v>1326</v>
      </c>
      <c r="I190" s="12" t="s">
        <v>2055</v>
      </c>
      <c r="J190" s="12" t="s">
        <v>1837</v>
      </c>
      <c r="K190" s="12" t="s">
        <v>35</v>
      </c>
      <c r="L190" s="12" t="s">
        <v>10</v>
      </c>
      <c r="M190" s="12" t="s">
        <v>11</v>
      </c>
      <c r="N190" s="12" t="s">
        <v>2556</v>
      </c>
      <c r="O190" s="12" t="s">
        <v>2553</v>
      </c>
      <c r="P190" s="12" t="str">
        <f>MID(Tabla1[[#This Row],[Aplicación]],14,1)</f>
        <v>2</v>
      </c>
      <c r="Q190" s="12" t="s">
        <v>2530</v>
      </c>
      <c r="R190" s="12" t="str">
        <f>MID(Tabla1[[#This Row],[Aplicación]],6,2)</f>
        <v>07</v>
      </c>
      <c r="S190" s="12" t="str">
        <f>VLOOKUP(Tabla1[[#This Row],[AREA]],Hoja1!A:B,2,FALSE)</f>
        <v>07. Medio Ambiente sostenibilidad</v>
      </c>
      <c r="T190" s="12" t="str">
        <f>MID(Tabla1[[#This Row],[Aplicación]],9,4)</f>
        <v>1631</v>
      </c>
      <c r="U190" s="12" t="str">
        <f>VLOOKUP(Tabla1[[#This Row],[PROGRAMA]],Hoja1!A:B,2,FALSE)</f>
        <v>1631. Limpieza viaria</v>
      </c>
      <c r="V190" s="12" t="str">
        <f>MID(Tabla1[[#This Row],[Aplicación]],14,2)</f>
        <v>21</v>
      </c>
      <c r="W190" s="12" t="str">
        <f>MID(Tabla1[[#This Row],[Aplicación]],14,6)</f>
        <v>219</v>
      </c>
    </row>
    <row r="191" spans="1:23" s="3" customFormat="1" hidden="1" x14ac:dyDescent="0.25">
      <c r="A191" s="5">
        <v>220190005378</v>
      </c>
      <c r="B191" s="12" t="s">
        <v>518</v>
      </c>
      <c r="C191" s="6">
        <v>43537</v>
      </c>
      <c r="D191" s="12">
        <v>22019002238</v>
      </c>
      <c r="E191" s="12" t="s">
        <v>58</v>
      </c>
      <c r="F191" s="7">
        <v>799.99</v>
      </c>
      <c r="G191" s="12" t="s">
        <v>2266</v>
      </c>
      <c r="H191" s="12" t="s">
        <v>1336</v>
      </c>
      <c r="I191" s="12" t="s">
        <v>2055</v>
      </c>
      <c r="J191" s="12" t="s">
        <v>1838</v>
      </c>
      <c r="K191" s="12" t="s">
        <v>35</v>
      </c>
      <c r="L191" s="12" t="s">
        <v>10</v>
      </c>
      <c r="M191" s="12" t="s">
        <v>11</v>
      </c>
      <c r="N191" s="12" t="s">
        <v>2556</v>
      </c>
      <c r="O191" s="12" t="s">
        <v>2553</v>
      </c>
      <c r="P191" s="12" t="str">
        <f>MID(Tabla1[[#This Row],[Aplicación]],14,1)</f>
        <v>2</v>
      </c>
      <c r="Q191" s="12" t="s">
        <v>2530</v>
      </c>
      <c r="R191" s="12" t="str">
        <f>MID(Tabla1[[#This Row],[Aplicación]],6,2)</f>
        <v>03</v>
      </c>
      <c r="S191" s="12" t="str">
        <f>VLOOKUP(Tabla1[[#This Row],[AREA]],Hoja1!A:B,2,FALSE)</f>
        <v>03. Participación ciudadana, juventud y deportes</v>
      </c>
      <c r="T191" s="12" t="str">
        <f>MID(Tabla1[[#This Row],[Aplicación]],9,4)</f>
        <v>9204</v>
      </c>
      <c r="U191" s="12" t="str">
        <f>VLOOKUP(Tabla1[[#This Row],[PROGRAMA]],Hoja1!A:B,2,FALSE)</f>
        <v>9204. Tecnologías de la información y comunicación</v>
      </c>
      <c r="V191" s="12" t="str">
        <f>MID(Tabla1[[#This Row],[Aplicación]],14,2)</f>
        <v>21</v>
      </c>
      <c r="W191" s="12" t="str">
        <f>MID(Tabla1[[#This Row],[Aplicación]],14,6)</f>
        <v>216</v>
      </c>
    </row>
    <row r="192" spans="1:23" s="3" customFormat="1" hidden="1" x14ac:dyDescent="0.25">
      <c r="A192" s="5">
        <v>220190005382</v>
      </c>
      <c r="B192" s="12" t="s">
        <v>518</v>
      </c>
      <c r="C192" s="6">
        <v>43537</v>
      </c>
      <c r="D192" s="12">
        <v>22019002254</v>
      </c>
      <c r="E192" s="12" t="s">
        <v>747</v>
      </c>
      <c r="F192" s="7">
        <v>149.99</v>
      </c>
      <c r="G192" s="12" t="s">
        <v>2213</v>
      </c>
      <c r="H192" s="12" t="s">
        <v>1338</v>
      </c>
      <c r="I192" s="12" t="s">
        <v>2055</v>
      </c>
      <c r="J192" s="12" t="s">
        <v>1838</v>
      </c>
      <c r="K192" s="12" t="s">
        <v>35</v>
      </c>
      <c r="L192" s="12" t="s">
        <v>10</v>
      </c>
      <c r="M192" s="12" t="s">
        <v>11</v>
      </c>
      <c r="N192" s="12" t="s">
        <v>2556</v>
      </c>
      <c r="O192" s="12" t="s">
        <v>2553</v>
      </c>
      <c r="P192" s="12" t="str">
        <f>MID(Tabla1[[#This Row],[Aplicación]],14,1)</f>
        <v>2</v>
      </c>
      <c r="Q192" s="12" t="s">
        <v>2530</v>
      </c>
      <c r="R192" s="12" t="str">
        <f>MID(Tabla1[[#This Row],[Aplicación]],6,2)</f>
        <v>06</v>
      </c>
      <c r="S192" s="12" t="str">
        <f>VLOOKUP(Tabla1[[#This Row],[AREA]],Hoja1!A:B,2,FALSE)</f>
        <v>06. Educación, infancia e igualdad</v>
      </c>
      <c r="T192" s="12" t="str">
        <f>MID(Tabla1[[#This Row],[Aplicación]],9,4)</f>
        <v>3261</v>
      </c>
      <c r="U192" s="12" t="str">
        <f>VLOOKUP(Tabla1[[#This Row],[PROGRAMA]],Hoja1!A:B,2,FALSE)</f>
        <v>3261. Servicios complementarios de educación</v>
      </c>
      <c r="V192" s="12" t="str">
        <f>MID(Tabla1[[#This Row],[Aplicación]],14,2)</f>
        <v>22</v>
      </c>
      <c r="W192" s="12" t="str">
        <f>MID(Tabla1[[#This Row],[Aplicación]],14,6)</f>
        <v>22699</v>
      </c>
    </row>
    <row r="193" spans="1:23" s="12" customFormat="1" hidden="1" x14ac:dyDescent="0.25">
      <c r="A193" s="5">
        <v>220190005401</v>
      </c>
      <c r="B193" s="12" t="s">
        <v>518</v>
      </c>
      <c r="C193" s="6">
        <v>43537</v>
      </c>
      <c r="D193" s="12">
        <v>22019002292</v>
      </c>
      <c r="E193" s="12" t="s">
        <v>782</v>
      </c>
      <c r="F193" s="7">
        <v>78.55</v>
      </c>
      <c r="G193" s="12" t="s">
        <v>1768</v>
      </c>
      <c r="H193" s="12" t="s">
        <v>1343</v>
      </c>
      <c r="I193" s="12" t="s">
        <v>2055</v>
      </c>
      <c r="J193" s="12" t="s">
        <v>1838</v>
      </c>
      <c r="K193" s="12" t="s">
        <v>35</v>
      </c>
      <c r="L193" s="12" t="s">
        <v>10</v>
      </c>
      <c r="M193" s="12" t="s">
        <v>11</v>
      </c>
      <c r="N193" s="12" t="s">
        <v>2556</v>
      </c>
      <c r="O193" s="12" t="s">
        <v>2553</v>
      </c>
      <c r="P193" s="12" t="str">
        <f>MID(Tabla1[[#This Row],[Aplicación]],14,1)</f>
        <v>2</v>
      </c>
      <c r="Q193" s="12" t="s">
        <v>2530</v>
      </c>
      <c r="R193" s="12" t="str">
        <f>MID(Tabla1[[#This Row],[Aplicación]],6,2)</f>
        <v>07</v>
      </c>
      <c r="S193" s="12" t="str">
        <f>VLOOKUP(Tabla1[[#This Row],[AREA]],Hoja1!A:B,2,FALSE)</f>
        <v>07. Medio Ambiente sostenibilidad</v>
      </c>
      <c r="T193" s="12" t="str">
        <f>MID(Tabla1[[#This Row],[Aplicación]],9,4)</f>
        <v>1711</v>
      </c>
      <c r="U193" s="12" t="str">
        <f>VLOOKUP(Tabla1[[#This Row],[PROGRAMA]],Hoja1!A:B,2,FALSE)</f>
        <v>1711. Parques y jardines</v>
      </c>
      <c r="V193" s="12" t="str">
        <f>MID(Tabla1[[#This Row],[Aplicación]],14,2)</f>
        <v>22</v>
      </c>
      <c r="W193" s="12" t="str">
        <f>MID(Tabla1[[#This Row],[Aplicación]],14,6)</f>
        <v>22199</v>
      </c>
    </row>
    <row r="194" spans="1:23" s="12" customFormat="1" hidden="1" x14ac:dyDescent="0.25">
      <c r="A194" s="5">
        <v>220190005402</v>
      </c>
      <c r="B194" s="12" t="s">
        <v>518</v>
      </c>
      <c r="C194" s="6">
        <v>43537</v>
      </c>
      <c r="D194" s="12">
        <v>22019002293</v>
      </c>
      <c r="E194" s="12" t="s">
        <v>782</v>
      </c>
      <c r="F194" s="7">
        <v>976.61</v>
      </c>
      <c r="G194" s="12" t="s">
        <v>1819</v>
      </c>
      <c r="H194" s="12" t="s">
        <v>1344</v>
      </c>
      <c r="I194" s="12" t="s">
        <v>2055</v>
      </c>
      <c r="J194" s="12" t="s">
        <v>1838</v>
      </c>
      <c r="K194" s="12" t="s">
        <v>35</v>
      </c>
      <c r="L194" s="12" t="s">
        <v>10</v>
      </c>
      <c r="M194" s="12" t="s">
        <v>11</v>
      </c>
      <c r="N194" s="12" t="s">
        <v>2556</v>
      </c>
      <c r="O194" s="12" t="s">
        <v>2553</v>
      </c>
      <c r="P194" s="12" t="str">
        <f>MID(Tabla1[[#This Row],[Aplicación]],14,1)</f>
        <v>2</v>
      </c>
      <c r="Q194" s="12" t="s">
        <v>2530</v>
      </c>
      <c r="R194" s="12" t="str">
        <f>MID(Tabla1[[#This Row],[Aplicación]],6,2)</f>
        <v>07</v>
      </c>
      <c r="S194" s="12" t="str">
        <f>VLOOKUP(Tabla1[[#This Row],[AREA]],Hoja1!A:B,2,FALSE)</f>
        <v>07. Medio Ambiente sostenibilidad</v>
      </c>
      <c r="T194" s="12" t="str">
        <f>MID(Tabla1[[#This Row],[Aplicación]],9,4)</f>
        <v>1711</v>
      </c>
      <c r="U194" s="12" t="str">
        <f>VLOOKUP(Tabla1[[#This Row],[PROGRAMA]],Hoja1!A:B,2,FALSE)</f>
        <v>1711. Parques y jardines</v>
      </c>
      <c r="V194" s="12" t="str">
        <f>MID(Tabla1[[#This Row],[Aplicación]],14,2)</f>
        <v>22</v>
      </c>
      <c r="W194" s="12" t="str">
        <f>MID(Tabla1[[#This Row],[Aplicación]],14,6)</f>
        <v>22199</v>
      </c>
    </row>
    <row r="195" spans="1:23" s="12" customFormat="1" hidden="1" x14ac:dyDescent="0.25">
      <c r="A195" s="5">
        <v>220190005409</v>
      </c>
      <c r="B195" s="12" t="s">
        <v>518</v>
      </c>
      <c r="C195" s="6">
        <v>43537</v>
      </c>
      <c r="D195" s="12">
        <v>22019002297</v>
      </c>
      <c r="E195" s="12" t="s">
        <v>566</v>
      </c>
      <c r="F195" s="7">
        <v>33.28</v>
      </c>
      <c r="G195" s="12" t="s">
        <v>2188</v>
      </c>
      <c r="H195" s="12" t="s">
        <v>1349</v>
      </c>
      <c r="I195" s="12" t="s">
        <v>2055</v>
      </c>
      <c r="J195" s="12" t="s">
        <v>1838</v>
      </c>
      <c r="K195" s="12" t="s">
        <v>14</v>
      </c>
      <c r="L195" s="12" t="s">
        <v>10</v>
      </c>
      <c r="M195" s="12" t="s">
        <v>11</v>
      </c>
      <c r="N195" s="12" t="s">
        <v>2556</v>
      </c>
      <c r="O195" s="12" t="s">
        <v>2553</v>
      </c>
      <c r="P195" s="12" t="str">
        <f>MID(Tabla1[[#This Row],[Aplicación]],14,1)</f>
        <v>2</v>
      </c>
      <c r="Q195" s="12" t="s">
        <v>2530</v>
      </c>
      <c r="R195" s="12" t="str">
        <f>MID(Tabla1[[#This Row],[Aplicación]],6,2)</f>
        <v>07</v>
      </c>
      <c r="S195" s="12" t="str">
        <f>VLOOKUP(Tabla1[[#This Row],[AREA]],Hoja1!A:B,2,FALSE)</f>
        <v>07. Medio Ambiente sostenibilidad</v>
      </c>
      <c r="T195" s="12" t="str">
        <f>MID(Tabla1[[#This Row],[Aplicación]],9,4)</f>
        <v>1711</v>
      </c>
      <c r="U195" s="12" t="str">
        <f>VLOOKUP(Tabla1[[#This Row],[PROGRAMA]],Hoja1!A:B,2,FALSE)</f>
        <v>1711. Parques y jardines</v>
      </c>
      <c r="V195" s="12" t="str">
        <f>MID(Tabla1[[#This Row],[Aplicación]],14,2)</f>
        <v>21</v>
      </c>
      <c r="W195" s="12" t="str">
        <f>MID(Tabla1[[#This Row],[Aplicación]],14,6)</f>
        <v>214</v>
      </c>
    </row>
    <row r="196" spans="1:23" s="12" customFormat="1" hidden="1" x14ac:dyDescent="0.25">
      <c r="A196" s="5">
        <v>220190005411</v>
      </c>
      <c r="B196" s="12" t="s">
        <v>518</v>
      </c>
      <c r="C196" s="6">
        <v>43537</v>
      </c>
      <c r="D196" s="12">
        <v>22019002298</v>
      </c>
      <c r="E196" s="12" t="s">
        <v>257</v>
      </c>
      <c r="F196" s="7">
        <v>198</v>
      </c>
      <c r="G196" s="12" t="s">
        <v>1809</v>
      </c>
      <c r="H196" s="12" t="s">
        <v>1350</v>
      </c>
      <c r="I196" s="12" t="s">
        <v>2055</v>
      </c>
      <c r="J196" s="12" t="s">
        <v>1838</v>
      </c>
      <c r="K196" s="12" t="s">
        <v>14</v>
      </c>
      <c r="L196" s="12" t="s">
        <v>10</v>
      </c>
      <c r="M196" s="12" t="s">
        <v>11</v>
      </c>
      <c r="N196" s="12" t="s">
        <v>2556</v>
      </c>
      <c r="O196" s="12" t="s">
        <v>2553</v>
      </c>
      <c r="P196" s="12" t="str">
        <f>MID(Tabla1[[#This Row],[Aplicación]],14,1)</f>
        <v>2</v>
      </c>
      <c r="Q196" s="12" t="s">
        <v>2530</v>
      </c>
      <c r="R196" s="12" t="str">
        <f>MID(Tabla1[[#This Row],[Aplicación]],6,2)</f>
        <v>07</v>
      </c>
      <c r="S196" s="12" t="str">
        <f>VLOOKUP(Tabla1[[#This Row],[AREA]],Hoja1!A:B,2,FALSE)</f>
        <v>07. Medio Ambiente sostenibilidad</v>
      </c>
      <c r="T196" s="12" t="str">
        <f>MID(Tabla1[[#This Row],[Aplicación]],9,4)</f>
        <v>1711</v>
      </c>
      <c r="U196" s="12" t="str">
        <f>VLOOKUP(Tabla1[[#This Row],[PROGRAMA]],Hoja1!A:B,2,FALSE)</f>
        <v>1711. Parques y jardines</v>
      </c>
      <c r="V196" s="12" t="str">
        <f>MID(Tabla1[[#This Row],[Aplicación]],14,2)</f>
        <v>22</v>
      </c>
      <c r="W196" s="12" t="str">
        <f>MID(Tabla1[[#This Row],[Aplicación]],14,6)</f>
        <v>22799</v>
      </c>
    </row>
    <row r="197" spans="1:23" s="3" customFormat="1" hidden="1" x14ac:dyDescent="0.25">
      <c r="A197" s="5">
        <v>220190005414</v>
      </c>
      <c r="B197" s="12" t="s">
        <v>518</v>
      </c>
      <c r="C197" s="6">
        <v>43537</v>
      </c>
      <c r="D197" s="12">
        <v>22019002302</v>
      </c>
      <c r="E197" s="12" t="s">
        <v>148</v>
      </c>
      <c r="F197" s="7">
        <v>229.67</v>
      </c>
      <c r="G197" s="12" t="s">
        <v>2038</v>
      </c>
      <c r="H197" s="12" t="s">
        <v>1352</v>
      </c>
      <c r="I197" s="12" t="s">
        <v>2055</v>
      </c>
      <c r="J197" s="12" t="s">
        <v>1837</v>
      </c>
      <c r="K197" s="12" t="s">
        <v>14</v>
      </c>
      <c r="L197" s="12" t="s">
        <v>10</v>
      </c>
      <c r="M197" s="12" t="s">
        <v>11</v>
      </c>
      <c r="N197" s="12" t="s">
        <v>2556</v>
      </c>
      <c r="O197" s="12" t="s">
        <v>2553</v>
      </c>
      <c r="P197" s="12" t="str">
        <f>MID(Tabla1[[#This Row],[Aplicación]],14,1)</f>
        <v>2</v>
      </c>
      <c r="Q197" s="12" t="s">
        <v>2530</v>
      </c>
      <c r="R197" s="12" t="str">
        <f>MID(Tabla1[[#This Row],[Aplicación]],6,2)</f>
        <v>08</v>
      </c>
      <c r="S197" s="12" t="str">
        <f>VLOOKUP(Tabla1[[#This Row],[AREA]],Hoja1!A:B,2,FALSE)</f>
        <v>08. Seguridad y movilidad</v>
      </c>
      <c r="T197" s="12" t="str">
        <f>MID(Tabla1[[#This Row],[Aplicación]],9,4)</f>
        <v>1361</v>
      </c>
      <c r="U197" s="12" t="str">
        <f>VLOOKUP(Tabla1[[#This Row],[PROGRAMA]],Hoja1!A:B,2,FALSE)</f>
        <v>1361. Prevención y extinción de incencios</v>
      </c>
      <c r="V197" s="12" t="str">
        <f>MID(Tabla1[[#This Row],[Aplicación]],14,2)</f>
        <v>21</v>
      </c>
      <c r="W197" s="12" t="str">
        <f>MID(Tabla1[[#This Row],[Aplicación]],14,6)</f>
        <v>213</v>
      </c>
    </row>
    <row r="198" spans="1:23" s="12" customFormat="1" hidden="1" x14ac:dyDescent="0.25">
      <c r="A198" s="5">
        <v>220190005415</v>
      </c>
      <c r="B198" s="12" t="s">
        <v>518</v>
      </c>
      <c r="C198" s="6">
        <v>43537</v>
      </c>
      <c r="D198" s="12">
        <v>22019002303</v>
      </c>
      <c r="E198" s="12" t="s">
        <v>1076</v>
      </c>
      <c r="F198" s="7">
        <v>203.84</v>
      </c>
      <c r="G198" s="12" t="s">
        <v>1847</v>
      </c>
      <c r="H198" s="12" t="s">
        <v>1353</v>
      </c>
      <c r="I198" s="12" t="s">
        <v>2055</v>
      </c>
      <c r="J198" s="12" t="s">
        <v>1848</v>
      </c>
      <c r="K198" s="12" t="s">
        <v>14</v>
      </c>
      <c r="L198" s="12" t="s">
        <v>10</v>
      </c>
      <c r="M198" s="12" t="s">
        <v>11</v>
      </c>
      <c r="N198" s="12" t="s">
        <v>2556</v>
      </c>
      <c r="O198" s="12" t="s">
        <v>2553</v>
      </c>
      <c r="P198" s="12" t="str">
        <f>MID(Tabla1[[#This Row],[Aplicación]],14,1)</f>
        <v>2</v>
      </c>
      <c r="Q198" s="12" t="s">
        <v>2530</v>
      </c>
      <c r="R198" s="12" t="str">
        <f>MID(Tabla1[[#This Row],[Aplicación]],6,2)</f>
        <v>08</v>
      </c>
      <c r="S198" s="12" t="str">
        <f>VLOOKUP(Tabla1[[#This Row],[AREA]],Hoja1!A:B,2,FALSE)</f>
        <v>08. Seguridad y movilidad</v>
      </c>
      <c r="T198" s="12" t="str">
        <f>MID(Tabla1[[#This Row],[Aplicación]],9,4)</f>
        <v>1361</v>
      </c>
      <c r="U198" s="12" t="str">
        <f>VLOOKUP(Tabla1[[#This Row],[PROGRAMA]],Hoja1!A:B,2,FALSE)</f>
        <v>1361. Prevención y extinción de incencios</v>
      </c>
      <c r="V198" s="12" t="str">
        <f>MID(Tabla1[[#This Row],[Aplicación]],14,2)</f>
        <v>21</v>
      </c>
      <c r="W198" s="12" t="str">
        <f>MID(Tabla1[[#This Row],[Aplicación]],14,6)</f>
        <v>214</v>
      </c>
    </row>
    <row r="199" spans="1:23" s="12" customFormat="1" hidden="1" x14ac:dyDescent="0.25">
      <c r="A199" s="5">
        <v>220190005416</v>
      </c>
      <c r="B199" s="12" t="s">
        <v>518</v>
      </c>
      <c r="C199" s="6">
        <v>43537</v>
      </c>
      <c r="D199" s="12">
        <v>22019002304</v>
      </c>
      <c r="E199" s="12" t="s">
        <v>1076</v>
      </c>
      <c r="F199" s="7">
        <v>399.3</v>
      </c>
      <c r="G199" s="12" t="s">
        <v>1847</v>
      </c>
      <c r="H199" s="12" t="s">
        <v>1354</v>
      </c>
      <c r="I199" s="12" t="s">
        <v>2055</v>
      </c>
      <c r="J199" s="12" t="s">
        <v>1848</v>
      </c>
      <c r="K199" s="12" t="s">
        <v>14</v>
      </c>
      <c r="L199" s="12" t="s">
        <v>10</v>
      </c>
      <c r="M199" s="12" t="s">
        <v>11</v>
      </c>
      <c r="N199" s="12" t="s">
        <v>2556</v>
      </c>
      <c r="O199" s="12" t="s">
        <v>2553</v>
      </c>
      <c r="P199" s="12" t="str">
        <f>MID(Tabla1[[#This Row],[Aplicación]],14,1)</f>
        <v>2</v>
      </c>
      <c r="Q199" s="12" t="s">
        <v>2530</v>
      </c>
      <c r="R199" s="12" t="str">
        <f>MID(Tabla1[[#This Row],[Aplicación]],6,2)</f>
        <v>08</v>
      </c>
      <c r="S199" s="12" t="str">
        <f>VLOOKUP(Tabla1[[#This Row],[AREA]],Hoja1!A:B,2,FALSE)</f>
        <v>08. Seguridad y movilidad</v>
      </c>
      <c r="T199" s="12" t="str">
        <f>MID(Tabla1[[#This Row],[Aplicación]],9,4)</f>
        <v>1361</v>
      </c>
      <c r="U199" s="12" t="str">
        <f>VLOOKUP(Tabla1[[#This Row],[PROGRAMA]],Hoja1!A:B,2,FALSE)</f>
        <v>1361. Prevención y extinción de incencios</v>
      </c>
      <c r="V199" s="12" t="str">
        <f>MID(Tabla1[[#This Row],[Aplicación]],14,2)</f>
        <v>21</v>
      </c>
      <c r="W199" s="12" t="str">
        <f>MID(Tabla1[[#This Row],[Aplicación]],14,6)</f>
        <v>214</v>
      </c>
    </row>
    <row r="200" spans="1:23" s="12" customFormat="1" hidden="1" x14ac:dyDescent="0.25">
      <c r="A200" s="5">
        <v>220190006196</v>
      </c>
      <c r="B200" s="12" t="s">
        <v>518</v>
      </c>
      <c r="C200" s="6">
        <v>43543</v>
      </c>
      <c r="D200" s="12">
        <v>22019001666</v>
      </c>
      <c r="E200" s="12" t="s">
        <v>1375</v>
      </c>
      <c r="F200" s="7">
        <v>165</v>
      </c>
      <c r="G200" s="12" t="s">
        <v>1950</v>
      </c>
      <c r="H200" s="12" t="s">
        <v>1376</v>
      </c>
      <c r="I200" s="12" t="s">
        <v>2055</v>
      </c>
      <c r="J200" s="12" t="s">
        <v>1877</v>
      </c>
      <c r="K200" s="12" t="s">
        <v>14</v>
      </c>
      <c r="L200" s="12" t="s">
        <v>10</v>
      </c>
      <c r="M200" s="12" t="s">
        <v>11</v>
      </c>
      <c r="N200" s="12" t="s">
        <v>2556</v>
      </c>
      <c r="O200" s="12" t="s">
        <v>2553</v>
      </c>
      <c r="P200" s="12" t="str">
        <f>MID(Tabla1[[#This Row],[Aplicación]],14,1)</f>
        <v>2</v>
      </c>
      <c r="Q200" s="12" t="s">
        <v>2530</v>
      </c>
      <c r="R200" s="12" t="str">
        <f>MID(Tabla1[[#This Row],[Aplicación]],6,2)</f>
        <v>07</v>
      </c>
      <c r="S200" s="12" t="str">
        <f>VLOOKUP(Tabla1[[#This Row],[AREA]],Hoja1!A:B,2,FALSE)</f>
        <v>07. Medio Ambiente sostenibilidad</v>
      </c>
      <c r="T200" s="12" t="str">
        <f>MID(Tabla1[[#This Row],[Aplicación]],9,4)</f>
        <v>1623</v>
      </c>
      <c r="U200" s="12" t="str">
        <f>VLOOKUP(Tabla1[[#This Row],[PROGRAMA]],Hoja1!A:B,2,FALSE)</f>
        <v>1623. Tratamiento de residuos</v>
      </c>
      <c r="V200" s="12" t="str">
        <f>MID(Tabla1[[#This Row],[Aplicación]],14,2)</f>
        <v>22</v>
      </c>
      <c r="W200" s="12" t="str">
        <f>MID(Tabla1[[#This Row],[Aplicación]],14,6)</f>
        <v>22700</v>
      </c>
    </row>
    <row r="201" spans="1:23" s="12" customFormat="1" hidden="1" x14ac:dyDescent="0.25">
      <c r="A201" s="5">
        <v>220190006201</v>
      </c>
      <c r="B201" s="12" t="s">
        <v>518</v>
      </c>
      <c r="C201" s="6">
        <v>43543</v>
      </c>
      <c r="D201" s="12">
        <v>22019001923</v>
      </c>
      <c r="E201" s="12" t="s">
        <v>1190</v>
      </c>
      <c r="F201" s="7">
        <v>22.69</v>
      </c>
      <c r="G201" s="12" t="s">
        <v>2119</v>
      </c>
      <c r="H201" s="12" t="s">
        <v>1377</v>
      </c>
      <c r="I201" s="12" t="s">
        <v>2055</v>
      </c>
      <c r="J201" s="12" t="s">
        <v>1838</v>
      </c>
      <c r="K201" s="12" t="s">
        <v>35</v>
      </c>
      <c r="L201" s="12" t="s">
        <v>10</v>
      </c>
      <c r="M201" s="12" t="s">
        <v>11</v>
      </c>
      <c r="N201" s="12" t="s">
        <v>2556</v>
      </c>
      <c r="O201" s="12" t="s">
        <v>2553</v>
      </c>
      <c r="P201" s="12" t="str">
        <f>MID(Tabla1[[#This Row],[Aplicación]],14,1)</f>
        <v>2</v>
      </c>
      <c r="Q201" s="12" t="s">
        <v>2530</v>
      </c>
      <c r="R201" s="12" t="str">
        <f>MID(Tabla1[[#This Row],[Aplicación]],6,2)</f>
        <v>04</v>
      </c>
      <c r="S201" s="12" t="str">
        <f>VLOOKUP(Tabla1[[#This Row],[AREA]],Hoja1!A:B,2,FALSE)</f>
        <v>04. Hacienda, función pública y promoción económica</v>
      </c>
      <c r="T201" s="12" t="str">
        <f>MID(Tabla1[[#This Row],[Aplicación]],9,4)</f>
        <v>9321</v>
      </c>
      <c r="U201" s="12" t="str">
        <f>VLOOKUP(Tabla1[[#This Row],[PROGRAMA]],Hoja1!A:B,2,FALSE)</f>
        <v>9321. Gestión de ingresos e inspección</v>
      </c>
      <c r="V201" s="12" t="str">
        <f>MID(Tabla1[[#This Row],[Aplicación]],14,2)</f>
        <v>22</v>
      </c>
      <c r="W201" s="12" t="str">
        <f>MID(Tabla1[[#This Row],[Aplicación]],14,6)</f>
        <v>22000</v>
      </c>
    </row>
    <row r="202" spans="1:23" s="12" customFormat="1" hidden="1" x14ac:dyDescent="0.25">
      <c r="A202" s="5">
        <v>220190006205</v>
      </c>
      <c r="B202" s="12" t="s">
        <v>518</v>
      </c>
      <c r="C202" s="6">
        <v>43543</v>
      </c>
      <c r="D202" s="12">
        <v>22019002016</v>
      </c>
      <c r="E202" s="12" t="s">
        <v>1378</v>
      </c>
      <c r="F202" s="7">
        <v>38.28</v>
      </c>
      <c r="G202" s="12" t="s">
        <v>2126</v>
      </c>
      <c r="H202" s="12" t="s">
        <v>1379</v>
      </c>
      <c r="I202" s="12" t="s">
        <v>2055</v>
      </c>
      <c r="J202" s="12" t="s">
        <v>1838</v>
      </c>
      <c r="K202" s="12" t="s">
        <v>35</v>
      </c>
      <c r="L202" s="12" t="s">
        <v>10</v>
      </c>
      <c r="M202" s="12" t="s">
        <v>11</v>
      </c>
      <c r="N202" s="12" t="s">
        <v>2556</v>
      </c>
      <c r="O202" s="12" t="s">
        <v>2553</v>
      </c>
      <c r="P202" s="12" t="str">
        <f>MID(Tabla1[[#This Row],[Aplicación]],14,1)</f>
        <v>2</v>
      </c>
      <c r="Q202" s="12" t="s">
        <v>2530</v>
      </c>
      <c r="R202" s="12" t="str">
        <f>MID(Tabla1[[#This Row],[Aplicación]],6,2)</f>
        <v>10</v>
      </c>
      <c r="S202" s="12" t="str">
        <f>VLOOKUP(Tabla1[[#This Row],[AREA]],Hoja1!A:B,2,FALSE)</f>
        <v>10. Servicios sociales</v>
      </c>
      <c r="T202" s="12" t="str">
        <f>MID(Tabla1[[#This Row],[Aplicación]],9,4)</f>
        <v>2313</v>
      </c>
      <c r="U202" s="12" t="str">
        <f>VLOOKUP(Tabla1[[#This Row],[PROGRAMA]],Hoja1!A:B,2,FALSE)</f>
        <v>2313. Dirección del área de servicios sociales</v>
      </c>
      <c r="V202" s="12" t="str">
        <f>MID(Tabla1[[#This Row],[Aplicación]],14,2)</f>
        <v>22</v>
      </c>
      <c r="W202" s="12" t="str">
        <f>MID(Tabla1[[#This Row],[Aplicación]],14,6)</f>
        <v>22699</v>
      </c>
    </row>
    <row r="203" spans="1:23" s="12" customFormat="1" hidden="1" x14ac:dyDescent="0.25">
      <c r="A203" s="5">
        <v>220190006206</v>
      </c>
      <c r="B203" s="12" t="s">
        <v>518</v>
      </c>
      <c r="C203" s="6">
        <v>43543</v>
      </c>
      <c r="D203" s="12">
        <v>22019002023</v>
      </c>
      <c r="E203" s="12" t="s">
        <v>546</v>
      </c>
      <c r="F203" s="7">
        <v>90.75</v>
      </c>
      <c r="G203" s="12" t="s">
        <v>1765</v>
      </c>
      <c r="H203" s="12" t="s">
        <v>1380</v>
      </c>
      <c r="I203" s="12" t="s">
        <v>2055</v>
      </c>
      <c r="J203" s="12" t="s">
        <v>1838</v>
      </c>
      <c r="K203" s="12" t="s">
        <v>14</v>
      </c>
      <c r="L203" s="12" t="s">
        <v>10</v>
      </c>
      <c r="M203" s="12" t="s">
        <v>11</v>
      </c>
      <c r="N203" s="12" t="s">
        <v>2556</v>
      </c>
      <c r="O203" s="12" t="s">
        <v>2553</v>
      </c>
      <c r="P203" s="12" t="str">
        <f>MID(Tabla1[[#This Row],[Aplicación]],14,1)</f>
        <v>2</v>
      </c>
      <c r="Q203" s="12" t="s">
        <v>2530</v>
      </c>
      <c r="R203" s="12" t="str">
        <f>MID(Tabla1[[#This Row],[Aplicación]],6,2)</f>
        <v>10</v>
      </c>
      <c r="S203" s="12" t="str">
        <f>VLOOKUP(Tabla1[[#This Row],[AREA]],Hoja1!A:B,2,FALSE)</f>
        <v>10. Servicios sociales</v>
      </c>
      <c r="T203" s="12" t="str">
        <f>MID(Tabla1[[#This Row],[Aplicación]],9,4)</f>
        <v>2312</v>
      </c>
      <c r="U203" s="12" t="str">
        <f>VLOOKUP(Tabla1[[#This Row],[PROGRAMA]],Hoja1!A:B,2,FALSE)</f>
        <v>2312. Iniciativas sociales</v>
      </c>
      <c r="V203" s="12" t="str">
        <f>MID(Tabla1[[#This Row],[Aplicación]],14,2)</f>
        <v>22</v>
      </c>
      <c r="W203" s="12" t="str">
        <f>MID(Tabla1[[#This Row],[Aplicación]],14,6)</f>
        <v>22699</v>
      </c>
    </row>
    <row r="204" spans="1:23" s="12" customFormat="1" hidden="1" x14ac:dyDescent="0.25">
      <c r="A204" s="5">
        <v>220190004797</v>
      </c>
      <c r="B204" s="12" t="s">
        <v>518</v>
      </c>
      <c r="C204" s="6">
        <v>43531</v>
      </c>
      <c r="D204" s="12">
        <v>22019002112</v>
      </c>
      <c r="E204" s="12" t="s">
        <v>544</v>
      </c>
      <c r="F204" s="7">
        <v>108.69</v>
      </c>
      <c r="G204" s="12" t="s">
        <v>2221</v>
      </c>
      <c r="H204" s="12" t="s">
        <v>2243</v>
      </c>
      <c r="I204" s="12" t="s">
        <v>2055</v>
      </c>
      <c r="J204" s="12" t="s">
        <v>1838</v>
      </c>
      <c r="K204" s="12" t="s">
        <v>35</v>
      </c>
      <c r="L204" s="12" t="s">
        <v>10</v>
      </c>
      <c r="M204" s="12" t="s">
        <v>11</v>
      </c>
      <c r="N204" s="12" t="s">
        <v>2556</v>
      </c>
      <c r="O204" s="12" t="s">
        <v>2553</v>
      </c>
      <c r="P204" s="12" t="str">
        <f>MID(Tabla1[[#This Row],[Aplicación]],14,1)</f>
        <v>2</v>
      </c>
      <c r="Q204" s="12" t="s">
        <v>2530</v>
      </c>
      <c r="R204" s="12" t="str">
        <f>MID(Tabla1[[#This Row],[Aplicación]],6,2)</f>
        <v>10</v>
      </c>
      <c r="S204" s="12" t="str">
        <f>VLOOKUP(Tabla1[[#This Row],[AREA]],Hoja1!A:B,2,FALSE)</f>
        <v>10. Servicios sociales</v>
      </c>
      <c r="T204" s="12" t="str">
        <f>MID(Tabla1[[#This Row],[Aplicación]],9,4)</f>
        <v>2312</v>
      </c>
      <c r="U204" s="12" t="str">
        <f>VLOOKUP(Tabla1[[#This Row],[PROGRAMA]],Hoja1!A:B,2,FALSE)</f>
        <v>2312. Iniciativas sociales</v>
      </c>
      <c r="V204" s="12" t="str">
        <f>MID(Tabla1[[#This Row],[Aplicación]],14,2)</f>
        <v>21</v>
      </c>
      <c r="W204" s="12" t="str">
        <f>MID(Tabla1[[#This Row],[Aplicación]],14,6)</f>
        <v>212</v>
      </c>
    </row>
    <row r="205" spans="1:23" s="12" customFormat="1" hidden="1" x14ac:dyDescent="0.25">
      <c r="A205" s="5">
        <v>220190006218</v>
      </c>
      <c r="B205" s="12" t="s">
        <v>518</v>
      </c>
      <c r="C205" s="6">
        <v>43543</v>
      </c>
      <c r="D205" s="12">
        <v>22019002109</v>
      </c>
      <c r="E205" s="12" t="s">
        <v>745</v>
      </c>
      <c r="F205" s="7">
        <v>209.69</v>
      </c>
      <c r="G205" s="12" t="s">
        <v>1768</v>
      </c>
      <c r="H205" s="12" t="s">
        <v>1382</v>
      </c>
      <c r="I205" s="12" t="s">
        <v>2055</v>
      </c>
      <c r="J205" s="12" t="s">
        <v>1838</v>
      </c>
      <c r="K205" s="12" t="s">
        <v>35</v>
      </c>
      <c r="L205" s="12" t="s">
        <v>10</v>
      </c>
      <c r="M205" s="12" t="s">
        <v>11</v>
      </c>
      <c r="N205" s="12" t="s">
        <v>2556</v>
      </c>
      <c r="O205" s="12" t="s">
        <v>2553</v>
      </c>
      <c r="P205" s="12" t="str">
        <f>MID(Tabla1[[#This Row],[Aplicación]],14,1)</f>
        <v>2</v>
      </c>
      <c r="Q205" s="12" t="s">
        <v>2530</v>
      </c>
      <c r="R205" s="12" t="str">
        <f>MID(Tabla1[[#This Row],[Aplicación]],6,2)</f>
        <v>10</v>
      </c>
      <c r="S205" s="12" t="str">
        <f>VLOOKUP(Tabla1[[#This Row],[AREA]],Hoja1!A:B,2,FALSE)</f>
        <v>10. Servicios sociales</v>
      </c>
      <c r="T205" s="12" t="str">
        <f>MID(Tabla1[[#This Row],[Aplicación]],9,4)</f>
        <v>2311</v>
      </c>
      <c r="U205" s="12" t="str">
        <f>VLOOKUP(Tabla1[[#This Row],[PROGRAMA]],Hoja1!A:B,2,FALSE)</f>
        <v>2311. Intervención social</v>
      </c>
      <c r="V205" s="12" t="str">
        <f>MID(Tabla1[[#This Row],[Aplicación]],14,2)</f>
        <v>21</v>
      </c>
      <c r="W205" s="12" t="str">
        <f>MID(Tabla1[[#This Row],[Aplicación]],14,6)</f>
        <v>212</v>
      </c>
    </row>
    <row r="206" spans="1:23" s="12" customFormat="1" hidden="1" x14ac:dyDescent="0.25">
      <c r="A206" s="5">
        <v>220190006233</v>
      </c>
      <c r="B206" s="12" t="s">
        <v>518</v>
      </c>
      <c r="C206" s="6">
        <v>43543</v>
      </c>
      <c r="D206" s="12">
        <v>22019002203</v>
      </c>
      <c r="E206" s="12" t="s">
        <v>546</v>
      </c>
      <c r="F206" s="7">
        <v>2004.12</v>
      </c>
      <c r="G206" s="12" t="s">
        <v>1766</v>
      </c>
      <c r="H206" s="12" t="s">
        <v>1388</v>
      </c>
      <c r="I206" s="12" t="s">
        <v>2055</v>
      </c>
      <c r="J206" s="12" t="s">
        <v>1838</v>
      </c>
      <c r="K206" s="12" t="s">
        <v>35</v>
      </c>
      <c r="L206" s="12" t="s">
        <v>10</v>
      </c>
      <c r="M206" s="12" t="s">
        <v>11</v>
      </c>
      <c r="N206" s="12" t="s">
        <v>2556</v>
      </c>
      <c r="O206" s="12" t="s">
        <v>2553</v>
      </c>
      <c r="P206" s="12" t="str">
        <f>MID(Tabla1[[#This Row],[Aplicación]],14,1)</f>
        <v>2</v>
      </c>
      <c r="Q206" s="12" t="s">
        <v>2530</v>
      </c>
      <c r="R206" s="12" t="str">
        <f>MID(Tabla1[[#This Row],[Aplicación]],6,2)</f>
        <v>10</v>
      </c>
      <c r="S206" s="12" t="str">
        <f>VLOOKUP(Tabla1[[#This Row],[AREA]],Hoja1!A:B,2,FALSE)</f>
        <v>10. Servicios sociales</v>
      </c>
      <c r="T206" s="12" t="str">
        <f>MID(Tabla1[[#This Row],[Aplicación]],9,4)</f>
        <v>2312</v>
      </c>
      <c r="U206" s="12" t="str">
        <f>VLOOKUP(Tabla1[[#This Row],[PROGRAMA]],Hoja1!A:B,2,FALSE)</f>
        <v>2312. Iniciativas sociales</v>
      </c>
      <c r="V206" s="12" t="str">
        <f>MID(Tabla1[[#This Row],[Aplicación]],14,2)</f>
        <v>22</v>
      </c>
      <c r="W206" s="12" t="str">
        <f>MID(Tabla1[[#This Row],[Aplicación]],14,6)</f>
        <v>22699</v>
      </c>
    </row>
    <row r="207" spans="1:23" s="12" customFormat="1" hidden="1" x14ac:dyDescent="0.25">
      <c r="A207" s="5">
        <v>220190006249</v>
      </c>
      <c r="B207" s="12" t="s">
        <v>518</v>
      </c>
      <c r="C207" s="6">
        <v>43543</v>
      </c>
      <c r="D207" s="12">
        <v>22019002315</v>
      </c>
      <c r="E207" s="12" t="s">
        <v>155</v>
      </c>
      <c r="F207" s="7">
        <v>396</v>
      </c>
      <c r="G207" s="12" t="s">
        <v>1809</v>
      </c>
      <c r="H207" s="12" t="s">
        <v>1389</v>
      </c>
      <c r="I207" s="12" t="s">
        <v>2055</v>
      </c>
      <c r="J207" s="12" t="s">
        <v>1838</v>
      </c>
      <c r="K207" s="12" t="s">
        <v>14</v>
      </c>
      <c r="L207" s="12" t="s">
        <v>10</v>
      </c>
      <c r="M207" s="12" t="s">
        <v>11</v>
      </c>
      <c r="N207" s="12" t="s">
        <v>2556</v>
      </c>
      <c r="O207" s="12" t="s">
        <v>2553</v>
      </c>
      <c r="P207" s="12" t="str">
        <f>MID(Tabla1[[#This Row],[Aplicación]],14,1)</f>
        <v>2</v>
      </c>
      <c r="Q207" s="12" t="s">
        <v>2530</v>
      </c>
      <c r="R207" s="12" t="str">
        <f>MID(Tabla1[[#This Row],[Aplicación]],6,2)</f>
        <v>07</v>
      </c>
      <c r="S207" s="12" t="str">
        <f>VLOOKUP(Tabla1[[#This Row],[AREA]],Hoja1!A:B,2,FALSE)</f>
        <v>07. Medio Ambiente sostenibilidad</v>
      </c>
      <c r="T207" s="12" t="str">
        <f>MID(Tabla1[[#This Row],[Aplicación]],9,4)</f>
        <v>1621</v>
      </c>
      <c r="U207" s="12" t="str">
        <f>VLOOKUP(Tabla1[[#This Row],[PROGRAMA]],Hoja1!A:B,2,FALSE)</f>
        <v>1621. Servicio de limpieza</v>
      </c>
      <c r="V207" s="12" t="str">
        <f>MID(Tabla1[[#This Row],[Aplicación]],14,2)</f>
        <v>22</v>
      </c>
      <c r="W207" s="12" t="str">
        <f>MID(Tabla1[[#This Row],[Aplicación]],14,6)</f>
        <v>22700</v>
      </c>
    </row>
    <row r="208" spans="1:23" s="12" customFormat="1" hidden="1" x14ac:dyDescent="0.25">
      <c r="A208" s="5">
        <v>220190006250</v>
      </c>
      <c r="B208" s="12" t="s">
        <v>518</v>
      </c>
      <c r="C208" s="6">
        <v>43543</v>
      </c>
      <c r="D208" s="12">
        <v>22019002316</v>
      </c>
      <c r="E208" s="12" t="s">
        <v>1005</v>
      </c>
      <c r="F208" s="7">
        <v>64.13</v>
      </c>
      <c r="G208" s="12" t="s">
        <v>2269</v>
      </c>
      <c r="H208" s="12" t="s">
        <v>1390</v>
      </c>
      <c r="I208" s="12" t="s">
        <v>2055</v>
      </c>
      <c r="J208" s="12" t="s">
        <v>1838</v>
      </c>
      <c r="K208" s="12" t="s">
        <v>14</v>
      </c>
      <c r="L208" s="12" t="s">
        <v>10</v>
      </c>
      <c r="M208" s="12" t="s">
        <v>11</v>
      </c>
      <c r="N208" s="12" t="s">
        <v>2556</v>
      </c>
      <c r="O208" s="12" t="s">
        <v>2553</v>
      </c>
      <c r="P208" s="12" t="str">
        <f>MID(Tabla1[[#This Row],[Aplicación]],14,1)</f>
        <v>2</v>
      </c>
      <c r="Q208" s="12" t="s">
        <v>2530</v>
      </c>
      <c r="R208" s="12" t="str">
        <f>MID(Tabla1[[#This Row],[Aplicación]],6,2)</f>
        <v>07</v>
      </c>
      <c r="S208" s="12" t="str">
        <f>VLOOKUP(Tabla1[[#This Row],[AREA]],Hoja1!A:B,2,FALSE)</f>
        <v>07. Medio Ambiente sostenibilidad</v>
      </c>
      <c r="T208" s="12" t="str">
        <f>MID(Tabla1[[#This Row],[Aplicación]],9,4)</f>
        <v>1621</v>
      </c>
      <c r="U208" s="12" t="str">
        <f>VLOOKUP(Tabla1[[#This Row],[PROGRAMA]],Hoja1!A:B,2,FALSE)</f>
        <v>1621. Servicio de limpieza</v>
      </c>
      <c r="V208" s="12" t="str">
        <f>MID(Tabla1[[#This Row],[Aplicación]],14,2)</f>
        <v>21</v>
      </c>
      <c r="W208" s="12" t="str">
        <f>MID(Tabla1[[#This Row],[Aplicación]],14,6)</f>
        <v>212</v>
      </c>
    </row>
    <row r="209" spans="1:23" s="3" customFormat="1" hidden="1" x14ac:dyDescent="0.25">
      <c r="A209" s="5">
        <v>220190006253</v>
      </c>
      <c r="B209" s="12" t="s">
        <v>518</v>
      </c>
      <c r="C209" s="6">
        <v>43543</v>
      </c>
      <c r="D209" s="12">
        <v>22019002317</v>
      </c>
      <c r="E209" s="12" t="s">
        <v>1005</v>
      </c>
      <c r="F209" s="7">
        <v>1422.96</v>
      </c>
      <c r="G209" s="12" t="s">
        <v>1727</v>
      </c>
      <c r="H209" s="12" t="s">
        <v>1392</v>
      </c>
      <c r="I209" s="12" t="s">
        <v>2055</v>
      </c>
      <c r="J209" s="12" t="s">
        <v>1838</v>
      </c>
      <c r="K209" s="12" t="s">
        <v>14</v>
      </c>
      <c r="L209" s="12" t="s">
        <v>10</v>
      </c>
      <c r="M209" s="12" t="s">
        <v>11</v>
      </c>
      <c r="N209" s="12" t="s">
        <v>2556</v>
      </c>
      <c r="O209" s="12" t="s">
        <v>2553</v>
      </c>
      <c r="P209" s="12" t="str">
        <f>MID(Tabla1[[#This Row],[Aplicación]],14,1)</f>
        <v>2</v>
      </c>
      <c r="Q209" s="12" t="s">
        <v>2530</v>
      </c>
      <c r="R209" s="12" t="str">
        <f>MID(Tabla1[[#This Row],[Aplicación]],6,2)</f>
        <v>07</v>
      </c>
      <c r="S209" s="12" t="str">
        <f>VLOOKUP(Tabla1[[#This Row],[AREA]],Hoja1!A:B,2,FALSE)</f>
        <v>07. Medio Ambiente sostenibilidad</v>
      </c>
      <c r="T209" s="12" t="str">
        <f>MID(Tabla1[[#This Row],[Aplicación]],9,4)</f>
        <v>1621</v>
      </c>
      <c r="U209" s="12" t="str">
        <f>VLOOKUP(Tabla1[[#This Row],[PROGRAMA]],Hoja1!A:B,2,FALSE)</f>
        <v>1621. Servicio de limpieza</v>
      </c>
      <c r="V209" s="12" t="str">
        <f>MID(Tabla1[[#This Row],[Aplicación]],14,2)</f>
        <v>21</v>
      </c>
      <c r="W209" s="12" t="str">
        <f>MID(Tabla1[[#This Row],[Aplicación]],14,6)</f>
        <v>212</v>
      </c>
    </row>
    <row r="210" spans="1:23" s="12" customFormat="1" hidden="1" x14ac:dyDescent="0.25">
      <c r="A210" s="5">
        <v>220190006264</v>
      </c>
      <c r="B210" s="12" t="s">
        <v>518</v>
      </c>
      <c r="C210" s="6">
        <v>43543</v>
      </c>
      <c r="D210" s="12">
        <v>22019002318</v>
      </c>
      <c r="E210" s="12" t="s">
        <v>871</v>
      </c>
      <c r="F210" s="7">
        <v>1880.68</v>
      </c>
      <c r="G210" s="12" t="s">
        <v>2116</v>
      </c>
      <c r="H210" s="12" t="s">
        <v>1397</v>
      </c>
      <c r="I210" s="12" t="s">
        <v>2055</v>
      </c>
      <c r="J210" s="12" t="s">
        <v>1838</v>
      </c>
      <c r="K210" s="12" t="s">
        <v>35</v>
      </c>
      <c r="L210" s="12" t="s">
        <v>10</v>
      </c>
      <c r="M210" s="12" t="s">
        <v>11</v>
      </c>
      <c r="N210" s="12" t="s">
        <v>2556</v>
      </c>
      <c r="O210" s="12" t="s">
        <v>2553</v>
      </c>
      <c r="P210" s="12" t="str">
        <f>MID(Tabla1[[#This Row],[Aplicación]],14,1)</f>
        <v>2</v>
      </c>
      <c r="Q210" s="12" t="s">
        <v>2530</v>
      </c>
      <c r="R210" s="12" t="str">
        <f>MID(Tabla1[[#This Row],[Aplicación]],6,2)</f>
        <v>07</v>
      </c>
      <c r="S210" s="12" t="str">
        <f>VLOOKUP(Tabla1[[#This Row],[AREA]],Hoja1!A:B,2,FALSE)</f>
        <v>07. Medio Ambiente sostenibilidad</v>
      </c>
      <c r="T210" s="12" t="str">
        <f>MID(Tabla1[[#This Row],[Aplicación]],9,4)</f>
        <v>1621</v>
      </c>
      <c r="U210" s="12" t="str">
        <f>VLOOKUP(Tabla1[[#This Row],[PROGRAMA]],Hoja1!A:B,2,FALSE)</f>
        <v>1621. Servicio de limpieza</v>
      </c>
      <c r="V210" s="12" t="str">
        <f>MID(Tabla1[[#This Row],[Aplicación]],14,2)</f>
        <v>21</v>
      </c>
      <c r="W210" s="12" t="str">
        <f>MID(Tabla1[[#This Row],[Aplicación]],14,6)</f>
        <v>214</v>
      </c>
    </row>
    <row r="211" spans="1:23" hidden="1" x14ac:dyDescent="0.25">
      <c r="A211" s="19">
        <v>220190006271</v>
      </c>
      <c r="B211" s="11" t="s">
        <v>518</v>
      </c>
      <c r="C211" s="21">
        <v>43543</v>
      </c>
      <c r="D211" s="11">
        <v>22019002319</v>
      </c>
      <c r="E211" s="11" t="s">
        <v>1402</v>
      </c>
      <c r="F211" s="18">
        <v>2420</v>
      </c>
      <c r="G211" s="11" t="s">
        <v>2270</v>
      </c>
      <c r="H211" s="11" t="s">
        <v>1403</v>
      </c>
      <c r="I211" s="11" t="s">
        <v>2055</v>
      </c>
      <c r="J211" s="11" t="s">
        <v>1888</v>
      </c>
      <c r="K211" s="11" t="s">
        <v>14</v>
      </c>
      <c r="L211" s="11" t="s">
        <v>15</v>
      </c>
      <c r="M211" s="11" t="s">
        <v>11</v>
      </c>
      <c r="N211" s="11" t="s">
        <v>2555</v>
      </c>
      <c r="O211" s="11" t="s">
        <v>2553</v>
      </c>
      <c r="P211" s="11" t="str">
        <f>MID(Tabla1[[#This Row],[Aplicación]],14,1)</f>
        <v>2</v>
      </c>
      <c r="Q211" s="11" t="s">
        <v>2530</v>
      </c>
      <c r="R211" s="11" t="str">
        <f>MID(Tabla1[[#This Row],[Aplicación]],6,2)</f>
        <v>09</v>
      </c>
      <c r="S211" s="11" t="str">
        <f>VLOOKUP(Tabla1[[#This Row],[AREA]],Hoja1!A:B,2,FALSE)</f>
        <v>09. Cultura y turismo</v>
      </c>
      <c r="T211" s="11" t="str">
        <f>MID(Tabla1[[#This Row],[Aplicación]],9,4)</f>
        <v>4321</v>
      </c>
      <c r="U211" s="11" t="str">
        <f>VLOOKUP(Tabla1[[#This Row],[PROGRAMA]],Hoja1!A:B,2,FALSE)</f>
        <v>4321. Turismo</v>
      </c>
      <c r="V211" s="11" t="str">
        <f>MID(Tabla1[[#This Row],[Aplicación]],14,2)</f>
        <v>22</v>
      </c>
      <c r="W211" s="11" t="str">
        <f>MID(Tabla1[[#This Row],[Aplicación]],14,6)</f>
        <v>22602</v>
      </c>
    </row>
    <row r="212" spans="1:23" s="12" customFormat="1" hidden="1" x14ac:dyDescent="0.25">
      <c r="A212" s="5">
        <v>220190006287</v>
      </c>
      <c r="B212" s="12" t="s">
        <v>518</v>
      </c>
      <c r="C212" s="6">
        <v>43543</v>
      </c>
      <c r="D212" s="12">
        <v>22019002329</v>
      </c>
      <c r="E212" s="12" t="s">
        <v>335</v>
      </c>
      <c r="F212" s="7">
        <v>745.14</v>
      </c>
      <c r="G212" s="12" t="s">
        <v>2271</v>
      </c>
      <c r="H212" s="12" t="s">
        <v>1405</v>
      </c>
      <c r="I212" s="12" t="s">
        <v>2055</v>
      </c>
      <c r="J212" s="12" t="s">
        <v>1838</v>
      </c>
      <c r="K212" s="12" t="s">
        <v>14</v>
      </c>
      <c r="L212" s="12" t="s">
        <v>10</v>
      </c>
      <c r="M212" s="12" t="s">
        <v>11</v>
      </c>
      <c r="N212" s="12" t="s">
        <v>2556</v>
      </c>
      <c r="O212" s="12" t="s">
        <v>2553</v>
      </c>
      <c r="P212" s="12" t="str">
        <f>MID(Tabla1[[#This Row],[Aplicación]],14,1)</f>
        <v>2</v>
      </c>
      <c r="Q212" s="12" t="s">
        <v>2530</v>
      </c>
      <c r="R212" s="12" t="str">
        <f>MID(Tabla1[[#This Row],[Aplicación]],6,2)</f>
        <v>10</v>
      </c>
      <c r="S212" s="12" t="str">
        <f>VLOOKUP(Tabla1[[#This Row],[AREA]],Hoja1!A:B,2,FALSE)</f>
        <v>10. Servicios sociales</v>
      </c>
      <c r="T212" s="12" t="str">
        <f>MID(Tabla1[[#This Row],[Aplicación]],9,4)</f>
        <v>2311</v>
      </c>
      <c r="U212" s="12" t="str">
        <f>VLOOKUP(Tabla1[[#This Row],[PROGRAMA]],Hoja1!A:B,2,FALSE)</f>
        <v>2311. Intervención social</v>
      </c>
      <c r="V212" s="12" t="str">
        <f>MID(Tabla1[[#This Row],[Aplicación]],14,2)</f>
        <v>22</v>
      </c>
      <c r="W212" s="12" t="str">
        <f>MID(Tabla1[[#This Row],[Aplicación]],14,6)</f>
        <v>22700</v>
      </c>
    </row>
    <row r="213" spans="1:23" s="12" customFormat="1" hidden="1" x14ac:dyDescent="0.25">
      <c r="A213" s="5">
        <v>220190006302</v>
      </c>
      <c r="B213" s="12" t="s">
        <v>518</v>
      </c>
      <c r="C213" s="6">
        <v>43543</v>
      </c>
      <c r="D213" s="12">
        <v>22019002344</v>
      </c>
      <c r="E213" s="12" t="s">
        <v>45</v>
      </c>
      <c r="F213" s="7">
        <v>934.12</v>
      </c>
      <c r="G213" s="12" t="s">
        <v>2274</v>
      </c>
      <c r="H213" s="12" t="s">
        <v>1409</v>
      </c>
      <c r="I213" s="12" t="s">
        <v>2055</v>
      </c>
      <c r="J213" s="12" t="s">
        <v>1837</v>
      </c>
      <c r="K213" s="12" t="s">
        <v>14</v>
      </c>
      <c r="L213" s="12" t="s">
        <v>10</v>
      </c>
      <c r="M213" s="12" t="s">
        <v>11</v>
      </c>
      <c r="N213" s="12" t="s">
        <v>2556</v>
      </c>
      <c r="O213" s="12" t="s">
        <v>2553</v>
      </c>
      <c r="P213" s="12" t="str">
        <f>MID(Tabla1[[#This Row],[Aplicación]],14,1)</f>
        <v>2</v>
      </c>
      <c r="Q213" s="12" t="s">
        <v>2530</v>
      </c>
      <c r="R213" s="12" t="str">
        <f>MID(Tabla1[[#This Row],[Aplicación]],6,2)</f>
        <v>07</v>
      </c>
      <c r="S213" s="12" t="str">
        <f>VLOOKUP(Tabla1[[#This Row],[AREA]],Hoja1!A:B,2,FALSE)</f>
        <v>07. Medio Ambiente sostenibilidad</v>
      </c>
      <c r="T213" s="12" t="str">
        <f>MID(Tabla1[[#This Row],[Aplicación]],9,4)</f>
        <v>1721</v>
      </c>
      <c r="U213" s="12" t="str">
        <f>VLOOKUP(Tabla1[[#This Row],[PROGRAMA]],Hoja1!A:B,2,FALSE)</f>
        <v>1721. Protección del medio ambiente</v>
      </c>
      <c r="V213" s="12" t="str">
        <f>MID(Tabla1[[#This Row],[Aplicación]],14,2)</f>
        <v>22</v>
      </c>
      <c r="W213" s="12" t="str">
        <f>MID(Tabla1[[#This Row],[Aplicación]],14,6)</f>
        <v>22799</v>
      </c>
    </row>
    <row r="214" spans="1:23" s="12" customFormat="1" hidden="1" x14ac:dyDescent="0.25">
      <c r="A214" s="5">
        <v>220190006303</v>
      </c>
      <c r="B214" s="12" t="s">
        <v>518</v>
      </c>
      <c r="C214" s="6">
        <v>43543</v>
      </c>
      <c r="D214" s="12">
        <v>22019002345</v>
      </c>
      <c r="E214" s="12" t="s">
        <v>994</v>
      </c>
      <c r="F214" s="7">
        <v>605</v>
      </c>
      <c r="G214" s="12" t="s">
        <v>1727</v>
      </c>
      <c r="H214" s="12" t="s">
        <v>1410</v>
      </c>
      <c r="I214" s="12" t="s">
        <v>2055</v>
      </c>
      <c r="J214" s="12" t="s">
        <v>1838</v>
      </c>
      <c r="K214" s="12" t="s">
        <v>14</v>
      </c>
      <c r="L214" s="12" t="s">
        <v>10</v>
      </c>
      <c r="M214" s="12" t="s">
        <v>11</v>
      </c>
      <c r="N214" s="12" t="s">
        <v>2556</v>
      </c>
      <c r="O214" s="12" t="s">
        <v>2553</v>
      </c>
      <c r="P214" s="12" t="str">
        <f>MID(Tabla1[[#This Row],[Aplicación]],14,1)</f>
        <v>2</v>
      </c>
      <c r="Q214" s="12" t="s">
        <v>2530</v>
      </c>
      <c r="R214" s="12" t="str">
        <f>MID(Tabla1[[#This Row],[Aplicación]],6,2)</f>
        <v>07</v>
      </c>
      <c r="S214" s="12" t="str">
        <f>VLOOKUP(Tabla1[[#This Row],[AREA]],Hoja1!A:B,2,FALSE)</f>
        <v>07. Medio Ambiente sostenibilidad</v>
      </c>
      <c r="T214" s="12" t="str">
        <f>MID(Tabla1[[#This Row],[Aplicación]],9,4)</f>
        <v>1721</v>
      </c>
      <c r="U214" s="12" t="str">
        <f>VLOOKUP(Tabla1[[#This Row],[PROGRAMA]],Hoja1!A:B,2,FALSE)</f>
        <v>1721. Protección del medio ambiente</v>
      </c>
      <c r="V214" s="12" t="str">
        <f>MID(Tabla1[[#This Row],[Aplicación]],14,2)</f>
        <v>21</v>
      </c>
      <c r="W214" s="12" t="str">
        <f>MID(Tabla1[[#This Row],[Aplicación]],14,6)</f>
        <v>213</v>
      </c>
    </row>
    <row r="215" spans="1:23" s="12" customFormat="1" hidden="1" x14ac:dyDescent="0.25">
      <c r="A215" s="5">
        <v>220190006304</v>
      </c>
      <c r="B215" s="12" t="s">
        <v>518</v>
      </c>
      <c r="C215" s="6">
        <v>43543</v>
      </c>
      <c r="D215" s="12">
        <v>22019002346</v>
      </c>
      <c r="E215" s="12" t="s">
        <v>1190</v>
      </c>
      <c r="F215" s="7">
        <v>33.869999999999997</v>
      </c>
      <c r="G215" s="12" t="s">
        <v>2275</v>
      </c>
      <c r="H215" s="12" t="s">
        <v>1411</v>
      </c>
      <c r="I215" s="12" t="s">
        <v>2055</v>
      </c>
      <c r="J215" s="12" t="s">
        <v>1838</v>
      </c>
      <c r="K215" s="12" t="s">
        <v>35</v>
      </c>
      <c r="L215" s="12" t="s">
        <v>10</v>
      </c>
      <c r="M215" s="12" t="s">
        <v>11</v>
      </c>
      <c r="N215" s="12" t="s">
        <v>2556</v>
      </c>
      <c r="O215" s="12" t="s">
        <v>2553</v>
      </c>
      <c r="P215" s="12" t="str">
        <f>MID(Tabla1[[#This Row],[Aplicación]],14,1)</f>
        <v>2</v>
      </c>
      <c r="Q215" s="12" t="s">
        <v>2530</v>
      </c>
      <c r="R215" s="12" t="str">
        <f>MID(Tabla1[[#This Row],[Aplicación]],6,2)</f>
        <v>04</v>
      </c>
      <c r="S215" s="12" t="str">
        <f>VLOOKUP(Tabla1[[#This Row],[AREA]],Hoja1!A:B,2,FALSE)</f>
        <v>04. Hacienda, función pública y promoción económica</v>
      </c>
      <c r="T215" s="12" t="str">
        <f>MID(Tabla1[[#This Row],[Aplicación]],9,4)</f>
        <v>9321</v>
      </c>
      <c r="U215" s="12" t="str">
        <f>VLOOKUP(Tabla1[[#This Row],[PROGRAMA]],Hoja1!A:B,2,FALSE)</f>
        <v>9321. Gestión de ingresos e inspección</v>
      </c>
      <c r="V215" s="12" t="str">
        <f>MID(Tabla1[[#This Row],[Aplicación]],14,2)</f>
        <v>22</v>
      </c>
      <c r="W215" s="12" t="str">
        <f>MID(Tabla1[[#This Row],[Aplicación]],14,6)</f>
        <v>22000</v>
      </c>
    </row>
    <row r="216" spans="1:23" s="12" customFormat="1" hidden="1" x14ac:dyDescent="0.25">
      <c r="A216" s="5">
        <v>220190006305</v>
      </c>
      <c r="B216" s="12" t="s">
        <v>518</v>
      </c>
      <c r="C216" s="6">
        <v>43543</v>
      </c>
      <c r="D216" s="12">
        <v>22019002348</v>
      </c>
      <c r="E216" s="12" t="s">
        <v>45</v>
      </c>
      <c r="F216" s="7">
        <v>400.51</v>
      </c>
      <c r="G216" s="12" t="s">
        <v>2276</v>
      </c>
      <c r="H216" s="12" t="s">
        <v>1412</v>
      </c>
      <c r="I216" s="12" t="s">
        <v>2055</v>
      </c>
      <c r="J216" s="12" t="s">
        <v>1838</v>
      </c>
      <c r="K216" s="12" t="s">
        <v>14</v>
      </c>
      <c r="L216" s="12" t="s">
        <v>10</v>
      </c>
      <c r="M216" s="12" t="s">
        <v>11</v>
      </c>
      <c r="N216" s="12" t="s">
        <v>2556</v>
      </c>
      <c r="O216" s="12" t="s">
        <v>2553</v>
      </c>
      <c r="P216" s="12" t="str">
        <f>MID(Tabla1[[#This Row],[Aplicación]],14,1)</f>
        <v>2</v>
      </c>
      <c r="Q216" s="12" t="s">
        <v>2530</v>
      </c>
      <c r="R216" s="12" t="str">
        <f>MID(Tabla1[[#This Row],[Aplicación]],6,2)</f>
        <v>07</v>
      </c>
      <c r="S216" s="12" t="str">
        <f>VLOOKUP(Tabla1[[#This Row],[AREA]],Hoja1!A:B,2,FALSE)</f>
        <v>07. Medio Ambiente sostenibilidad</v>
      </c>
      <c r="T216" s="12" t="str">
        <f>MID(Tabla1[[#This Row],[Aplicación]],9,4)</f>
        <v>1721</v>
      </c>
      <c r="U216" s="12" t="str">
        <f>VLOOKUP(Tabla1[[#This Row],[PROGRAMA]],Hoja1!A:B,2,FALSE)</f>
        <v>1721. Protección del medio ambiente</v>
      </c>
      <c r="V216" s="12" t="str">
        <f>MID(Tabla1[[#This Row],[Aplicación]],14,2)</f>
        <v>22</v>
      </c>
      <c r="W216" s="12" t="str">
        <f>MID(Tabla1[[#This Row],[Aplicación]],14,6)</f>
        <v>22799</v>
      </c>
    </row>
    <row r="217" spans="1:23" s="12" customFormat="1" hidden="1" x14ac:dyDescent="0.25">
      <c r="A217" s="5">
        <v>220190006306</v>
      </c>
      <c r="B217" s="12" t="s">
        <v>518</v>
      </c>
      <c r="C217" s="6">
        <v>43543</v>
      </c>
      <c r="D217" s="12">
        <v>22019002349</v>
      </c>
      <c r="E217" s="12" t="s">
        <v>997</v>
      </c>
      <c r="F217" s="7">
        <v>919.36</v>
      </c>
      <c r="G217" s="12" t="s">
        <v>2277</v>
      </c>
      <c r="H217" s="12" t="s">
        <v>1413</v>
      </c>
      <c r="I217" s="12" t="s">
        <v>2055</v>
      </c>
      <c r="J217" s="12" t="s">
        <v>1863</v>
      </c>
      <c r="K217" s="12" t="s">
        <v>35</v>
      </c>
      <c r="L217" s="12" t="s">
        <v>10</v>
      </c>
      <c r="M217" s="12" t="s">
        <v>11</v>
      </c>
      <c r="N217" s="12" t="s">
        <v>2556</v>
      </c>
      <c r="O217" s="12" t="s">
        <v>2553</v>
      </c>
      <c r="P217" s="12" t="str">
        <f>MID(Tabla1[[#This Row],[Aplicación]],14,1)</f>
        <v>2</v>
      </c>
      <c r="Q217" s="12" t="s">
        <v>2530</v>
      </c>
      <c r="R217" s="12" t="str">
        <f>MID(Tabla1[[#This Row],[Aplicación]],6,2)</f>
        <v>07</v>
      </c>
      <c r="S217" s="12" t="str">
        <f>VLOOKUP(Tabla1[[#This Row],[AREA]],Hoja1!A:B,2,FALSE)</f>
        <v>07. Medio Ambiente sostenibilidad</v>
      </c>
      <c r="T217" s="12" t="str">
        <f>MID(Tabla1[[#This Row],[Aplicación]],9,4)</f>
        <v>1721</v>
      </c>
      <c r="U217" s="12" t="str">
        <f>VLOOKUP(Tabla1[[#This Row],[PROGRAMA]],Hoja1!A:B,2,FALSE)</f>
        <v>1721. Protección del medio ambiente</v>
      </c>
      <c r="V217" s="12" t="str">
        <f>MID(Tabla1[[#This Row],[Aplicación]],14,2)</f>
        <v>22</v>
      </c>
      <c r="W217" s="12" t="str">
        <f>MID(Tabla1[[#This Row],[Aplicación]],14,6)</f>
        <v>22199</v>
      </c>
    </row>
    <row r="218" spans="1:23" s="3" customFormat="1" hidden="1" x14ac:dyDescent="0.25">
      <c r="A218" s="1">
        <v>220190001187</v>
      </c>
      <c r="B218" s="3" t="s">
        <v>518</v>
      </c>
      <c r="C218" s="2">
        <v>43504</v>
      </c>
      <c r="D218" s="3">
        <v>22019001185</v>
      </c>
      <c r="E218" s="3" t="s">
        <v>568</v>
      </c>
      <c r="F218" s="4">
        <v>3470.64</v>
      </c>
      <c r="G218" s="3" t="s">
        <v>2067</v>
      </c>
      <c r="H218" s="3" t="s">
        <v>2087</v>
      </c>
      <c r="I218" s="3" t="s">
        <v>2070</v>
      </c>
      <c r="J218" s="3" t="s">
        <v>1838</v>
      </c>
      <c r="K218" s="3" t="s">
        <v>14</v>
      </c>
      <c r="L218" s="3" t="s">
        <v>15</v>
      </c>
      <c r="M218" s="3" t="s">
        <v>16</v>
      </c>
      <c r="N218" s="3" t="s">
        <v>2555</v>
      </c>
      <c r="O218" s="3" t="s">
        <v>2553</v>
      </c>
      <c r="P218" s="3" t="str">
        <f>MID(Tabla1[[#This Row],[Aplicación]],14,1)</f>
        <v>2</v>
      </c>
      <c r="Q218" s="3" t="s">
        <v>2530</v>
      </c>
      <c r="R218" s="3" t="str">
        <f>MID(Tabla1[[#This Row],[Aplicación]],6,2)</f>
        <v>07</v>
      </c>
      <c r="S218" s="3" t="str">
        <f>VLOOKUP(Tabla1[[#This Row],[AREA]],Hoja1!A:B,2,FALSE)</f>
        <v>07. Medio Ambiente sostenibilidad</v>
      </c>
      <c r="T218" s="3" t="str">
        <f>MID(Tabla1[[#This Row],[Aplicación]],9,4)</f>
        <v>1711</v>
      </c>
      <c r="U218" s="3" t="str">
        <f>VLOOKUP(Tabla1[[#This Row],[PROGRAMA]],Hoja1!A:B,2,FALSE)</f>
        <v>1711. Parques y jardines</v>
      </c>
      <c r="V218" s="3" t="str">
        <f>MID(Tabla1[[#This Row],[Aplicación]],14,2)</f>
        <v>21</v>
      </c>
      <c r="W218" s="3" t="str">
        <f>MID(Tabla1[[#This Row],[Aplicación]],14,6)</f>
        <v>213</v>
      </c>
    </row>
    <row r="219" spans="1:23" s="3" customFormat="1" hidden="1" x14ac:dyDescent="0.25">
      <c r="A219" s="5">
        <v>220190006311</v>
      </c>
      <c r="B219" s="12" t="s">
        <v>518</v>
      </c>
      <c r="C219" s="6">
        <v>43543</v>
      </c>
      <c r="D219" s="12">
        <v>22019002352</v>
      </c>
      <c r="E219" s="12" t="s">
        <v>45</v>
      </c>
      <c r="F219" s="7">
        <v>133.1</v>
      </c>
      <c r="G219" s="12" t="s">
        <v>2278</v>
      </c>
      <c r="H219" s="12" t="s">
        <v>1415</v>
      </c>
      <c r="I219" s="12" t="s">
        <v>2055</v>
      </c>
      <c r="J219" s="12" t="s">
        <v>1838</v>
      </c>
      <c r="K219" s="12" t="s">
        <v>14</v>
      </c>
      <c r="L219" s="12" t="s">
        <v>10</v>
      </c>
      <c r="M219" s="12" t="s">
        <v>11</v>
      </c>
      <c r="N219" s="12" t="s">
        <v>2556</v>
      </c>
      <c r="O219" s="12" t="s">
        <v>2553</v>
      </c>
      <c r="P219" s="12" t="str">
        <f>MID(Tabla1[[#This Row],[Aplicación]],14,1)</f>
        <v>2</v>
      </c>
      <c r="Q219" s="12" t="s">
        <v>2530</v>
      </c>
      <c r="R219" s="12" t="str">
        <f>MID(Tabla1[[#This Row],[Aplicación]],6,2)</f>
        <v>07</v>
      </c>
      <c r="S219" s="12" t="str">
        <f>VLOOKUP(Tabla1[[#This Row],[AREA]],Hoja1!A:B,2,FALSE)</f>
        <v>07. Medio Ambiente sostenibilidad</v>
      </c>
      <c r="T219" s="12" t="str">
        <f>MID(Tabla1[[#This Row],[Aplicación]],9,4)</f>
        <v>1721</v>
      </c>
      <c r="U219" s="12" t="str">
        <f>VLOOKUP(Tabla1[[#This Row],[PROGRAMA]],Hoja1!A:B,2,FALSE)</f>
        <v>1721. Protección del medio ambiente</v>
      </c>
      <c r="V219" s="12" t="str">
        <f>MID(Tabla1[[#This Row],[Aplicación]],14,2)</f>
        <v>22</v>
      </c>
      <c r="W219" s="12" t="str">
        <f>MID(Tabla1[[#This Row],[Aplicación]],14,6)</f>
        <v>22799</v>
      </c>
    </row>
    <row r="220" spans="1:23" s="3" customFormat="1" hidden="1" x14ac:dyDescent="0.25">
      <c r="A220" s="5">
        <v>220190006314</v>
      </c>
      <c r="B220" s="12" t="s">
        <v>518</v>
      </c>
      <c r="C220" s="6">
        <v>43543</v>
      </c>
      <c r="D220" s="12">
        <v>22019002353</v>
      </c>
      <c r="E220" s="12" t="s">
        <v>994</v>
      </c>
      <c r="F220" s="7">
        <v>324.02999999999997</v>
      </c>
      <c r="G220" s="12" t="s">
        <v>1975</v>
      </c>
      <c r="H220" s="12" t="s">
        <v>1416</v>
      </c>
      <c r="I220" s="12" t="s">
        <v>2055</v>
      </c>
      <c r="J220" s="12" t="s">
        <v>1838</v>
      </c>
      <c r="K220" s="12" t="s">
        <v>14</v>
      </c>
      <c r="L220" s="12" t="s">
        <v>10</v>
      </c>
      <c r="M220" s="12" t="s">
        <v>11</v>
      </c>
      <c r="N220" s="12" t="s">
        <v>2556</v>
      </c>
      <c r="O220" s="12" t="s">
        <v>2553</v>
      </c>
      <c r="P220" s="12" t="str">
        <f>MID(Tabla1[[#This Row],[Aplicación]],14,1)</f>
        <v>2</v>
      </c>
      <c r="Q220" s="12" t="s">
        <v>2530</v>
      </c>
      <c r="R220" s="12" t="str">
        <f>MID(Tabla1[[#This Row],[Aplicación]],6,2)</f>
        <v>07</v>
      </c>
      <c r="S220" s="12" t="str">
        <f>VLOOKUP(Tabla1[[#This Row],[AREA]],Hoja1!A:B,2,FALSE)</f>
        <v>07. Medio Ambiente sostenibilidad</v>
      </c>
      <c r="T220" s="12" t="str">
        <f>MID(Tabla1[[#This Row],[Aplicación]],9,4)</f>
        <v>1721</v>
      </c>
      <c r="U220" s="12" t="str">
        <f>VLOOKUP(Tabla1[[#This Row],[PROGRAMA]],Hoja1!A:B,2,FALSE)</f>
        <v>1721. Protección del medio ambiente</v>
      </c>
      <c r="V220" s="12" t="str">
        <f>MID(Tabla1[[#This Row],[Aplicación]],14,2)</f>
        <v>21</v>
      </c>
      <c r="W220" s="12" t="str">
        <f>MID(Tabla1[[#This Row],[Aplicación]],14,6)</f>
        <v>213</v>
      </c>
    </row>
    <row r="221" spans="1:23" s="3" customFormat="1" hidden="1" x14ac:dyDescent="0.25">
      <c r="A221" s="5">
        <v>220190006316</v>
      </c>
      <c r="B221" s="12" t="s">
        <v>518</v>
      </c>
      <c r="C221" s="6">
        <v>43543</v>
      </c>
      <c r="D221" s="12">
        <v>22019002355</v>
      </c>
      <c r="E221" s="12" t="s">
        <v>1144</v>
      </c>
      <c r="F221" s="7">
        <v>363.61</v>
      </c>
      <c r="G221" s="12" t="s">
        <v>2119</v>
      </c>
      <c r="H221" s="12" t="s">
        <v>1417</v>
      </c>
      <c r="I221" s="12" t="s">
        <v>2055</v>
      </c>
      <c r="J221" s="12" t="s">
        <v>1838</v>
      </c>
      <c r="K221" s="12" t="s">
        <v>35</v>
      </c>
      <c r="L221" s="12" t="s">
        <v>10</v>
      </c>
      <c r="M221" s="12" t="s">
        <v>11</v>
      </c>
      <c r="N221" s="12" t="s">
        <v>2556</v>
      </c>
      <c r="O221" s="12" t="s">
        <v>2553</v>
      </c>
      <c r="P221" s="12" t="str">
        <f>MID(Tabla1[[#This Row],[Aplicación]],14,1)</f>
        <v>2</v>
      </c>
      <c r="Q221" s="12" t="s">
        <v>2530</v>
      </c>
      <c r="R221" s="12" t="str">
        <f>MID(Tabla1[[#This Row],[Aplicación]],6,2)</f>
        <v>10</v>
      </c>
      <c r="S221" s="12" t="str">
        <f>VLOOKUP(Tabla1[[#This Row],[AREA]],Hoja1!A:B,2,FALSE)</f>
        <v>10. Servicios sociales</v>
      </c>
      <c r="T221" s="12" t="str">
        <f>MID(Tabla1[[#This Row],[Aplicación]],9,4)</f>
        <v>2311</v>
      </c>
      <c r="U221" s="12" t="str">
        <f>VLOOKUP(Tabla1[[#This Row],[PROGRAMA]],Hoja1!A:B,2,FALSE)</f>
        <v>2311. Intervención social</v>
      </c>
      <c r="V221" s="12" t="str">
        <f>MID(Tabla1[[#This Row],[Aplicación]],14,2)</f>
        <v>22</v>
      </c>
      <c r="W221" s="12" t="str">
        <f>MID(Tabla1[[#This Row],[Aplicación]],14,6)</f>
        <v>22699</v>
      </c>
    </row>
    <row r="222" spans="1:23" s="12" customFormat="1" hidden="1" x14ac:dyDescent="0.25">
      <c r="A222" s="5">
        <v>220190002556</v>
      </c>
      <c r="B222" s="12" t="s">
        <v>518</v>
      </c>
      <c r="C222" s="6">
        <v>43515</v>
      </c>
      <c r="D222" s="12">
        <v>22019001894</v>
      </c>
      <c r="E222" s="12" t="s">
        <v>884</v>
      </c>
      <c r="F222" s="7">
        <v>94.53</v>
      </c>
      <c r="G222" s="12" t="s">
        <v>2148</v>
      </c>
      <c r="H222" s="12" t="s">
        <v>940</v>
      </c>
      <c r="I222" s="12" t="s">
        <v>2055</v>
      </c>
      <c r="J222" s="12" t="s">
        <v>1863</v>
      </c>
      <c r="K222" s="12" t="s">
        <v>35</v>
      </c>
      <c r="L222" s="12" t="s">
        <v>10</v>
      </c>
      <c r="M222" s="12" t="s">
        <v>11</v>
      </c>
      <c r="N222" s="12" t="s">
        <v>2556</v>
      </c>
      <c r="O222" s="12" t="s">
        <v>2553</v>
      </c>
      <c r="P222" s="12" t="str">
        <f>MID(Tabla1[[#This Row],[Aplicación]],14,1)</f>
        <v>2</v>
      </c>
      <c r="Q222" s="12" t="s">
        <v>2530</v>
      </c>
      <c r="R222" s="12" t="str">
        <f>MID(Tabla1[[#This Row],[Aplicación]],6,2)</f>
        <v>07</v>
      </c>
      <c r="S222" s="12" t="str">
        <f>VLOOKUP(Tabla1[[#This Row],[AREA]],Hoja1!A:B,2,FALSE)</f>
        <v>07. Medio Ambiente sostenibilidad</v>
      </c>
      <c r="T222" s="12" t="str">
        <f>MID(Tabla1[[#This Row],[Aplicación]],9,4)</f>
        <v>1631</v>
      </c>
      <c r="U222" s="12" t="str">
        <f>VLOOKUP(Tabla1[[#This Row],[PROGRAMA]],Hoja1!A:B,2,FALSE)</f>
        <v>1631. Limpieza viaria</v>
      </c>
      <c r="V222" s="12" t="str">
        <f>MID(Tabla1[[#This Row],[Aplicación]],14,2)</f>
        <v>22</v>
      </c>
      <c r="W222" s="12" t="str">
        <f>MID(Tabla1[[#This Row],[Aplicación]],14,6)</f>
        <v>22199</v>
      </c>
    </row>
    <row r="223" spans="1:23" s="3" customFormat="1" hidden="1" x14ac:dyDescent="0.25">
      <c r="A223" s="5">
        <v>220190006318</v>
      </c>
      <c r="B223" s="12" t="s">
        <v>518</v>
      </c>
      <c r="C223" s="6">
        <v>43543</v>
      </c>
      <c r="D223" s="12">
        <v>22019002357</v>
      </c>
      <c r="E223" s="12" t="s">
        <v>544</v>
      </c>
      <c r="F223" s="7">
        <v>2.5299999999999998</v>
      </c>
      <c r="G223" s="12" t="s">
        <v>1796</v>
      </c>
      <c r="H223" s="12" t="s">
        <v>1418</v>
      </c>
      <c r="I223" s="12" t="s">
        <v>2055</v>
      </c>
      <c r="J223" s="12" t="s">
        <v>1838</v>
      </c>
      <c r="K223" s="12" t="s">
        <v>35</v>
      </c>
      <c r="L223" s="12" t="s">
        <v>10</v>
      </c>
      <c r="M223" s="12" t="s">
        <v>11</v>
      </c>
      <c r="N223" s="12" t="s">
        <v>2556</v>
      </c>
      <c r="O223" s="12" t="s">
        <v>2553</v>
      </c>
      <c r="P223" s="12" t="str">
        <f>MID(Tabla1[[#This Row],[Aplicación]],14,1)</f>
        <v>2</v>
      </c>
      <c r="Q223" s="12" t="s">
        <v>2530</v>
      </c>
      <c r="R223" s="12" t="str">
        <f>MID(Tabla1[[#This Row],[Aplicación]],6,2)</f>
        <v>10</v>
      </c>
      <c r="S223" s="12" t="str">
        <f>VLOOKUP(Tabla1[[#This Row],[AREA]],Hoja1!A:B,2,FALSE)</f>
        <v>10. Servicios sociales</v>
      </c>
      <c r="T223" s="12" t="str">
        <f>MID(Tabla1[[#This Row],[Aplicación]],9,4)</f>
        <v>2312</v>
      </c>
      <c r="U223" s="12" t="str">
        <f>VLOOKUP(Tabla1[[#This Row],[PROGRAMA]],Hoja1!A:B,2,FALSE)</f>
        <v>2312. Iniciativas sociales</v>
      </c>
      <c r="V223" s="12" t="str">
        <f>MID(Tabla1[[#This Row],[Aplicación]],14,2)</f>
        <v>21</v>
      </c>
      <c r="W223" s="12" t="str">
        <f>MID(Tabla1[[#This Row],[Aplicación]],14,6)</f>
        <v>212</v>
      </c>
    </row>
    <row r="224" spans="1:23" s="3" customFormat="1" hidden="1" x14ac:dyDescent="0.25">
      <c r="A224" s="5">
        <v>220190007801</v>
      </c>
      <c r="B224" s="12" t="s">
        <v>518</v>
      </c>
      <c r="C224" s="6">
        <v>43551</v>
      </c>
      <c r="D224" s="12">
        <v>22019002492</v>
      </c>
      <c r="E224" s="12" t="s">
        <v>875</v>
      </c>
      <c r="F224" s="7">
        <v>89.54</v>
      </c>
      <c r="G224" s="12" t="s">
        <v>2302</v>
      </c>
      <c r="H224" s="12" t="s">
        <v>1584</v>
      </c>
      <c r="I224" s="12" t="s">
        <v>2055</v>
      </c>
      <c r="J224" s="12" t="s">
        <v>1838</v>
      </c>
      <c r="K224" s="12" t="s">
        <v>14</v>
      </c>
      <c r="L224" s="12" t="s">
        <v>10</v>
      </c>
      <c r="M224" s="12" t="s">
        <v>11</v>
      </c>
      <c r="N224" s="12" t="s">
        <v>2556</v>
      </c>
      <c r="O224" s="12" t="s">
        <v>2553</v>
      </c>
      <c r="P224" s="12" t="str">
        <f>MID(Tabla1[[#This Row],[Aplicación]],14,1)</f>
        <v>2</v>
      </c>
      <c r="Q224" s="12" t="s">
        <v>2530</v>
      </c>
      <c r="R224" s="12" t="str">
        <f>MID(Tabla1[[#This Row],[Aplicación]],6,2)</f>
        <v>07</v>
      </c>
      <c r="S224" s="12" t="str">
        <f>VLOOKUP(Tabla1[[#This Row],[AREA]],Hoja1!A:B,2,FALSE)</f>
        <v>07. Medio Ambiente sostenibilidad</v>
      </c>
      <c r="T224" s="12" t="str">
        <f>MID(Tabla1[[#This Row],[Aplicación]],9,4)</f>
        <v>1631</v>
      </c>
      <c r="U224" s="12" t="str">
        <f>VLOOKUP(Tabla1[[#This Row],[PROGRAMA]],Hoja1!A:B,2,FALSE)</f>
        <v>1631. Limpieza viaria</v>
      </c>
      <c r="V224" s="12" t="str">
        <f>MID(Tabla1[[#This Row],[Aplicación]],14,2)</f>
        <v>21</v>
      </c>
      <c r="W224" s="12" t="str">
        <f>MID(Tabla1[[#This Row],[Aplicación]],14,6)</f>
        <v>214</v>
      </c>
    </row>
    <row r="225" spans="1:23" s="12" customFormat="1" hidden="1" x14ac:dyDescent="0.25">
      <c r="A225" s="5">
        <v>220190006324</v>
      </c>
      <c r="B225" s="12" t="s">
        <v>518</v>
      </c>
      <c r="C225" s="6">
        <v>43543</v>
      </c>
      <c r="D225" s="12">
        <v>22019002363</v>
      </c>
      <c r="E225" s="12" t="s">
        <v>1144</v>
      </c>
      <c r="F225" s="7">
        <v>2238.5</v>
      </c>
      <c r="G225" s="12" t="s">
        <v>2279</v>
      </c>
      <c r="H225" s="12" t="s">
        <v>1423</v>
      </c>
      <c r="I225" s="12" t="s">
        <v>2055</v>
      </c>
      <c r="J225" s="12" t="s">
        <v>1838</v>
      </c>
      <c r="K225" s="12" t="s">
        <v>14</v>
      </c>
      <c r="L225" s="12" t="s">
        <v>10</v>
      </c>
      <c r="M225" s="12" t="s">
        <v>11</v>
      </c>
      <c r="N225" s="12" t="s">
        <v>2556</v>
      </c>
      <c r="O225" s="12" t="s">
        <v>2553</v>
      </c>
      <c r="P225" s="12" t="str">
        <f>MID(Tabla1[[#This Row],[Aplicación]],14,1)</f>
        <v>2</v>
      </c>
      <c r="Q225" s="12" t="s">
        <v>2530</v>
      </c>
      <c r="R225" s="12" t="str">
        <f>MID(Tabla1[[#This Row],[Aplicación]],6,2)</f>
        <v>10</v>
      </c>
      <c r="S225" s="12" t="str">
        <f>VLOOKUP(Tabla1[[#This Row],[AREA]],Hoja1!A:B,2,FALSE)</f>
        <v>10. Servicios sociales</v>
      </c>
      <c r="T225" s="12" t="str">
        <f>MID(Tabla1[[#This Row],[Aplicación]],9,4)</f>
        <v>2311</v>
      </c>
      <c r="U225" s="12" t="str">
        <f>VLOOKUP(Tabla1[[#This Row],[PROGRAMA]],Hoja1!A:B,2,FALSE)</f>
        <v>2311. Intervención social</v>
      </c>
      <c r="V225" s="12" t="str">
        <f>MID(Tabla1[[#This Row],[Aplicación]],14,2)</f>
        <v>22</v>
      </c>
      <c r="W225" s="12" t="str">
        <f>MID(Tabla1[[#This Row],[Aplicación]],14,6)</f>
        <v>22699</v>
      </c>
    </row>
    <row r="226" spans="1:23" s="12" customFormat="1" hidden="1" x14ac:dyDescent="0.25">
      <c r="A226" s="5">
        <v>220190006342</v>
      </c>
      <c r="B226" s="12" t="s">
        <v>518</v>
      </c>
      <c r="C226" s="6">
        <v>43543</v>
      </c>
      <c r="D226" s="12">
        <v>22019002366</v>
      </c>
      <c r="E226" s="12" t="s">
        <v>826</v>
      </c>
      <c r="F226" s="7">
        <v>291.3</v>
      </c>
      <c r="G226" s="12" t="s">
        <v>2280</v>
      </c>
      <c r="H226" s="12" t="s">
        <v>1427</v>
      </c>
      <c r="I226" s="12" t="s">
        <v>2055</v>
      </c>
      <c r="J226" s="12" t="s">
        <v>1838</v>
      </c>
      <c r="K226" s="12" t="s">
        <v>35</v>
      </c>
      <c r="L226" s="12" t="s">
        <v>10</v>
      </c>
      <c r="M226" s="12" t="s">
        <v>11</v>
      </c>
      <c r="N226" s="12" t="s">
        <v>2556</v>
      </c>
      <c r="O226" s="12" t="s">
        <v>2553</v>
      </c>
      <c r="P226" s="12" t="str">
        <f>MID(Tabla1[[#This Row],[Aplicación]],14,1)</f>
        <v>2</v>
      </c>
      <c r="Q226" s="12" t="s">
        <v>2530</v>
      </c>
      <c r="R226" s="12" t="str">
        <f>MID(Tabla1[[#This Row],[Aplicación]],6,2)</f>
        <v>07</v>
      </c>
      <c r="S226" s="12" t="str">
        <f>VLOOKUP(Tabla1[[#This Row],[AREA]],Hoja1!A:B,2,FALSE)</f>
        <v>07. Medio Ambiente sostenibilidad</v>
      </c>
      <c r="T226" s="12" t="str">
        <f>MID(Tabla1[[#This Row],[Aplicación]],9,4)</f>
        <v>3111</v>
      </c>
      <c r="U226" s="12" t="str">
        <f>VLOOKUP(Tabla1[[#This Row],[PROGRAMA]],Hoja1!A:B,2,FALSE)</f>
        <v>3111. Protección de la salubridad pública</v>
      </c>
      <c r="V226" s="12" t="str">
        <f>MID(Tabla1[[#This Row],[Aplicación]],14,2)</f>
        <v>22</v>
      </c>
      <c r="W226" s="12" t="str">
        <f>MID(Tabla1[[#This Row],[Aplicación]],14,6)</f>
        <v>22199</v>
      </c>
    </row>
    <row r="227" spans="1:23" s="3" customFormat="1" hidden="1" x14ac:dyDescent="0.25">
      <c r="A227" s="5">
        <v>220190005336</v>
      </c>
      <c r="B227" s="12" t="s">
        <v>518</v>
      </c>
      <c r="C227" s="6">
        <v>43537</v>
      </c>
      <c r="D227" s="12">
        <v>22019001987</v>
      </c>
      <c r="E227" s="12" t="s">
        <v>1309</v>
      </c>
      <c r="F227" s="7">
        <v>86.59</v>
      </c>
      <c r="G227" s="12" t="s">
        <v>2262</v>
      </c>
      <c r="H227" s="12" t="s">
        <v>1310</v>
      </c>
      <c r="I227" s="12" t="s">
        <v>2055</v>
      </c>
      <c r="J227" s="12" t="s">
        <v>1838</v>
      </c>
      <c r="K227" s="12" t="s">
        <v>35</v>
      </c>
      <c r="L227" s="12" t="s">
        <v>10</v>
      </c>
      <c r="M227" s="12" t="s">
        <v>11</v>
      </c>
      <c r="N227" s="12" t="s">
        <v>2556</v>
      </c>
      <c r="O227" s="12" t="s">
        <v>2553</v>
      </c>
      <c r="P227" s="12" t="str">
        <f>MID(Tabla1[[#This Row],[Aplicación]],14,1)</f>
        <v>2</v>
      </c>
      <c r="Q227" s="12" t="s">
        <v>2530</v>
      </c>
      <c r="R227" s="12" t="str">
        <f>MID(Tabla1[[#This Row],[Aplicación]],6,2)</f>
        <v>02</v>
      </c>
      <c r="S227" s="12" t="str">
        <f>VLOOKUP(Tabla1[[#This Row],[AREA]],Hoja1!A:B,2,FALSE)</f>
        <v>02. Urbanismo, infraestructura y vivienda</v>
      </c>
      <c r="T227" s="12" t="str">
        <f>MID(Tabla1[[#This Row],[Aplicación]],9,4)</f>
        <v>1532</v>
      </c>
      <c r="U227" s="12" t="str">
        <f>VLOOKUP(Tabla1[[#This Row],[PROGRAMA]],Hoja1!A:B,2,FALSE)</f>
        <v>1532. Pavimentación vias públicas y otros servicios urbanísticos</v>
      </c>
      <c r="V227" s="12" t="str">
        <f>MID(Tabla1[[#This Row],[Aplicación]],14,2)</f>
        <v>22</v>
      </c>
      <c r="W227" s="12" t="str">
        <f>MID(Tabla1[[#This Row],[Aplicación]],14,6)</f>
        <v>22699</v>
      </c>
    </row>
    <row r="228" spans="1:23" s="12" customFormat="1" hidden="1" x14ac:dyDescent="0.25">
      <c r="A228" s="5">
        <v>220190006355</v>
      </c>
      <c r="B228" s="12" t="s">
        <v>518</v>
      </c>
      <c r="C228" s="6">
        <v>43543</v>
      </c>
      <c r="D228" s="12">
        <v>22019002380</v>
      </c>
      <c r="E228" s="12" t="s">
        <v>546</v>
      </c>
      <c r="F228" s="7">
        <v>190</v>
      </c>
      <c r="G228" s="12" t="s">
        <v>2282</v>
      </c>
      <c r="H228" s="12" t="s">
        <v>1431</v>
      </c>
      <c r="I228" s="12" t="s">
        <v>2055</v>
      </c>
      <c r="J228" s="12" t="s">
        <v>1838</v>
      </c>
      <c r="K228" s="12" t="s">
        <v>35</v>
      </c>
      <c r="L228" s="12" t="s">
        <v>10</v>
      </c>
      <c r="M228" s="12" t="s">
        <v>11</v>
      </c>
      <c r="N228" s="12" t="s">
        <v>2556</v>
      </c>
      <c r="O228" s="12" t="s">
        <v>2553</v>
      </c>
      <c r="P228" s="12" t="str">
        <f>MID(Tabla1[[#This Row],[Aplicación]],14,1)</f>
        <v>2</v>
      </c>
      <c r="Q228" s="12" t="s">
        <v>2530</v>
      </c>
      <c r="R228" s="12" t="str">
        <f>MID(Tabla1[[#This Row],[Aplicación]],6,2)</f>
        <v>10</v>
      </c>
      <c r="S228" s="12" t="str">
        <f>VLOOKUP(Tabla1[[#This Row],[AREA]],Hoja1!A:B,2,FALSE)</f>
        <v>10. Servicios sociales</v>
      </c>
      <c r="T228" s="12" t="str">
        <f>MID(Tabla1[[#This Row],[Aplicación]],9,4)</f>
        <v>2312</v>
      </c>
      <c r="U228" s="12" t="str">
        <f>VLOOKUP(Tabla1[[#This Row],[PROGRAMA]],Hoja1!A:B,2,FALSE)</f>
        <v>2312. Iniciativas sociales</v>
      </c>
      <c r="V228" s="12" t="str">
        <f>MID(Tabla1[[#This Row],[Aplicación]],14,2)</f>
        <v>22</v>
      </c>
      <c r="W228" s="12" t="str">
        <f>MID(Tabla1[[#This Row],[Aplicación]],14,6)</f>
        <v>22699</v>
      </c>
    </row>
    <row r="229" spans="1:23" s="12" customFormat="1" hidden="1" x14ac:dyDescent="0.25">
      <c r="A229" s="5">
        <v>220190002067</v>
      </c>
      <c r="B229" s="12" t="s">
        <v>518</v>
      </c>
      <c r="C229" s="6">
        <v>43514</v>
      </c>
      <c r="D229" s="12">
        <v>22019001822</v>
      </c>
      <c r="E229" s="12" t="s">
        <v>76</v>
      </c>
      <c r="F229" s="7">
        <v>80.38</v>
      </c>
      <c r="G229" s="12" t="s">
        <v>1731</v>
      </c>
      <c r="H229" s="12" t="s">
        <v>837</v>
      </c>
      <c r="I229" s="12" t="s">
        <v>2055</v>
      </c>
      <c r="J229" s="12" t="s">
        <v>1838</v>
      </c>
      <c r="K229" s="12" t="s">
        <v>14</v>
      </c>
      <c r="L229" s="12" t="s">
        <v>10</v>
      </c>
      <c r="M229" s="12" t="s">
        <v>11</v>
      </c>
      <c r="N229" s="12" t="s">
        <v>2556</v>
      </c>
      <c r="O229" s="12" t="s">
        <v>2553</v>
      </c>
      <c r="P229" s="12" t="str">
        <f>MID(Tabla1[[#This Row],[Aplicación]],14,1)</f>
        <v>2</v>
      </c>
      <c r="Q229" s="12" t="s">
        <v>2530</v>
      </c>
      <c r="R229" s="12" t="str">
        <f>MID(Tabla1[[#This Row],[Aplicación]],6,2)</f>
        <v>02</v>
      </c>
      <c r="S229" s="12" t="str">
        <f>VLOOKUP(Tabla1[[#This Row],[AREA]],Hoja1!A:B,2,FALSE)</f>
        <v>02. Urbanismo, infraestructura y vivienda</v>
      </c>
      <c r="T229" s="12" t="str">
        <f>MID(Tabla1[[#This Row],[Aplicación]],9,4)</f>
        <v>9332</v>
      </c>
      <c r="U229" s="12" t="str">
        <f>VLOOKUP(Tabla1[[#This Row],[PROGRAMA]],Hoja1!A:B,2,FALSE)</f>
        <v>9332. Mantenimiento de edificios e instalaciones municipales</v>
      </c>
      <c r="V229" s="12" t="str">
        <f>MID(Tabla1[[#This Row],[Aplicación]],14,2)</f>
        <v>21</v>
      </c>
      <c r="W229" s="12" t="str">
        <f>MID(Tabla1[[#This Row],[Aplicación]],14,6)</f>
        <v>213</v>
      </c>
    </row>
    <row r="230" spans="1:23" s="12" customFormat="1" hidden="1" x14ac:dyDescent="0.25">
      <c r="A230" s="5">
        <v>220190006372</v>
      </c>
      <c r="B230" s="12" t="s">
        <v>518</v>
      </c>
      <c r="C230" s="6">
        <v>43543</v>
      </c>
      <c r="D230" s="12">
        <v>22019002384</v>
      </c>
      <c r="E230" s="12" t="s">
        <v>785</v>
      </c>
      <c r="F230" s="7">
        <v>59.66</v>
      </c>
      <c r="G230" s="12" t="s">
        <v>2283</v>
      </c>
      <c r="H230" s="12" t="s">
        <v>1441</v>
      </c>
      <c r="I230" s="12" t="s">
        <v>2055</v>
      </c>
      <c r="J230" s="12" t="s">
        <v>1837</v>
      </c>
      <c r="K230" s="12" t="s">
        <v>14</v>
      </c>
      <c r="L230" s="12" t="s">
        <v>10</v>
      </c>
      <c r="M230" s="12" t="s">
        <v>11</v>
      </c>
      <c r="N230" s="12" t="s">
        <v>2556</v>
      </c>
      <c r="O230" s="12" t="s">
        <v>2553</v>
      </c>
      <c r="P230" s="12" t="str">
        <f>MID(Tabla1[[#This Row],[Aplicación]],14,1)</f>
        <v>2</v>
      </c>
      <c r="Q230" s="12" t="s">
        <v>2530</v>
      </c>
      <c r="R230" s="12" t="str">
        <f>MID(Tabla1[[#This Row],[Aplicación]],6,2)</f>
        <v>10</v>
      </c>
      <c r="S230" s="12" t="str">
        <f>VLOOKUP(Tabla1[[#This Row],[AREA]],Hoja1!A:B,2,FALSE)</f>
        <v>10. Servicios sociales</v>
      </c>
      <c r="T230" s="12" t="str">
        <f>MID(Tabla1[[#This Row],[Aplicación]],9,4)</f>
        <v>2312</v>
      </c>
      <c r="U230" s="12" t="str">
        <f>VLOOKUP(Tabla1[[#This Row],[PROGRAMA]],Hoja1!A:B,2,FALSE)</f>
        <v>2312. Iniciativas sociales</v>
      </c>
      <c r="V230" s="12" t="str">
        <f>MID(Tabla1[[#This Row],[Aplicación]],14,2)</f>
        <v>21</v>
      </c>
      <c r="W230" s="12" t="str">
        <f>MID(Tabla1[[#This Row],[Aplicación]],14,6)</f>
        <v>213</v>
      </c>
    </row>
    <row r="231" spans="1:23" s="12" customFormat="1" hidden="1" x14ac:dyDescent="0.25">
      <c r="A231" s="5">
        <v>220190006376</v>
      </c>
      <c r="B231" s="12" t="s">
        <v>518</v>
      </c>
      <c r="C231" s="6">
        <v>43543</v>
      </c>
      <c r="D231" s="12">
        <v>22019002395</v>
      </c>
      <c r="E231" s="12" t="s">
        <v>2253</v>
      </c>
      <c r="F231" s="7">
        <v>829.46</v>
      </c>
      <c r="G231" s="12" t="s">
        <v>2287</v>
      </c>
      <c r="H231" s="12" t="s">
        <v>2288</v>
      </c>
      <c r="I231" s="12" t="s">
        <v>2055</v>
      </c>
      <c r="J231" s="12" t="s">
        <v>1838</v>
      </c>
      <c r="K231" s="12" t="s">
        <v>35</v>
      </c>
      <c r="L231" s="12" t="s">
        <v>10</v>
      </c>
      <c r="M231" s="12" t="s">
        <v>16</v>
      </c>
      <c r="N231" s="12" t="s">
        <v>2556</v>
      </c>
      <c r="O231" s="12" t="s">
        <v>2553</v>
      </c>
      <c r="P231" s="12" t="str">
        <f>MID(Tabla1[[#This Row],[Aplicación]],14,1)</f>
        <v>2</v>
      </c>
      <c r="Q231" s="12" t="s">
        <v>2530</v>
      </c>
      <c r="R231" s="12" t="str">
        <f>MID(Tabla1[[#This Row],[Aplicación]],6,2)</f>
        <v>02</v>
      </c>
      <c r="S231" s="12" t="str">
        <f>VLOOKUP(Tabla1[[#This Row],[AREA]],Hoja1!A:B,2,FALSE)</f>
        <v>02. Urbanismo, infraestructura y vivienda</v>
      </c>
      <c r="T231" s="12" t="str">
        <f>MID(Tabla1[[#This Row],[Aplicación]],9,4)</f>
        <v>1532</v>
      </c>
      <c r="U231" s="12" t="str">
        <f>VLOOKUP(Tabla1[[#This Row],[PROGRAMA]],Hoja1!A:B,2,FALSE)</f>
        <v>1532. Pavimentación vias públicas y otros servicios urbanísticos</v>
      </c>
      <c r="V231" s="12" t="str">
        <f>MID(Tabla1[[#This Row],[Aplicación]],14,2)</f>
        <v>21</v>
      </c>
      <c r="W231" s="12" t="str">
        <f>MID(Tabla1[[#This Row],[Aplicación]],14,6)</f>
        <v>210</v>
      </c>
    </row>
    <row r="232" spans="1:23" s="12" customFormat="1" hidden="1" x14ac:dyDescent="0.25">
      <c r="A232" s="5">
        <v>220190006377</v>
      </c>
      <c r="B232" s="12" t="s">
        <v>518</v>
      </c>
      <c r="C232" s="6">
        <v>43543</v>
      </c>
      <c r="D232" s="12">
        <v>22019002409</v>
      </c>
      <c r="E232" s="12" t="s">
        <v>1983</v>
      </c>
      <c r="F232" s="7">
        <v>104.5</v>
      </c>
      <c r="G232" s="12" t="s">
        <v>1765</v>
      </c>
      <c r="H232" s="12" t="s">
        <v>2289</v>
      </c>
      <c r="I232" s="12" t="s">
        <v>2055</v>
      </c>
      <c r="J232" s="12" t="s">
        <v>1838</v>
      </c>
      <c r="K232" s="12" t="s">
        <v>14</v>
      </c>
      <c r="L232" s="12" t="s">
        <v>10</v>
      </c>
      <c r="M232" s="12" t="s">
        <v>11</v>
      </c>
      <c r="N232" s="12" t="s">
        <v>2556</v>
      </c>
      <c r="O232" s="12" t="s">
        <v>2553</v>
      </c>
      <c r="P232" s="12" t="str">
        <f>MID(Tabla1[[#This Row],[Aplicación]],14,1)</f>
        <v>2</v>
      </c>
      <c r="Q232" s="12" t="s">
        <v>2530</v>
      </c>
      <c r="R232" s="12" t="str">
        <f>MID(Tabla1[[#This Row],[Aplicación]],6,2)</f>
        <v>10</v>
      </c>
      <c r="S232" s="12" t="str">
        <f>VLOOKUP(Tabla1[[#This Row],[AREA]],Hoja1!A:B,2,FALSE)</f>
        <v>10. Servicios sociales</v>
      </c>
      <c r="T232" s="12" t="str">
        <f>MID(Tabla1[[#This Row],[Aplicación]],9,4)</f>
        <v>2412</v>
      </c>
      <c r="U232" s="12" t="str">
        <f>VLOOKUP(Tabla1[[#This Row],[PROGRAMA]],Hoja1!A:B,2,FALSE)</f>
        <v>2412. Formación para el empleo</v>
      </c>
      <c r="V232" s="12" t="str">
        <f>MID(Tabla1[[#This Row],[Aplicación]],14,2)</f>
        <v>21</v>
      </c>
      <c r="W232" s="12" t="str">
        <f>MID(Tabla1[[#This Row],[Aplicación]],14,6)</f>
        <v>213</v>
      </c>
    </row>
    <row r="233" spans="1:23" s="3" customFormat="1" hidden="1" x14ac:dyDescent="0.25">
      <c r="A233" s="5">
        <v>220190006377</v>
      </c>
      <c r="B233" s="12" t="s">
        <v>518</v>
      </c>
      <c r="C233" s="6">
        <v>43543</v>
      </c>
      <c r="D233" s="12">
        <v>22019002410</v>
      </c>
      <c r="E233" s="12" t="s">
        <v>1983</v>
      </c>
      <c r="F233" s="7">
        <v>78.38</v>
      </c>
      <c r="G233" s="12" t="s">
        <v>1765</v>
      </c>
      <c r="H233" s="12" t="s">
        <v>2289</v>
      </c>
      <c r="I233" s="12" t="s">
        <v>2055</v>
      </c>
      <c r="J233" s="12" t="s">
        <v>1838</v>
      </c>
      <c r="K233" s="12" t="s">
        <v>14</v>
      </c>
      <c r="L233" s="12" t="s">
        <v>10</v>
      </c>
      <c r="M233" s="12" t="s">
        <v>11</v>
      </c>
      <c r="N233" s="12" t="s">
        <v>2556</v>
      </c>
      <c r="O233" s="12" t="s">
        <v>2553</v>
      </c>
      <c r="P233" s="12" t="str">
        <f>MID(Tabla1[[#This Row],[Aplicación]],14,1)</f>
        <v>2</v>
      </c>
      <c r="Q233" s="12" t="s">
        <v>2530</v>
      </c>
      <c r="R233" s="12" t="str">
        <f>MID(Tabla1[[#This Row],[Aplicación]],6,2)</f>
        <v>10</v>
      </c>
      <c r="S233" s="12" t="str">
        <f>VLOOKUP(Tabla1[[#This Row],[AREA]],Hoja1!A:B,2,FALSE)</f>
        <v>10. Servicios sociales</v>
      </c>
      <c r="T233" s="12" t="str">
        <f>MID(Tabla1[[#This Row],[Aplicación]],9,4)</f>
        <v>2412</v>
      </c>
      <c r="U233" s="12" t="str">
        <f>VLOOKUP(Tabla1[[#This Row],[PROGRAMA]],Hoja1!A:B,2,FALSE)</f>
        <v>2412. Formación para el empleo</v>
      </c>
      <c r="V233" s="12" t="str">
        <f>MID(Tabla1[[#This Row],[Aplicación]],14,2)</f>
        <v>21</v>
      </c>
      <c r="W233" s="12" t="str">
        <f>MID(Tabla1[[#This Row],[Aplicación]],14,6)</f>
        <v>213</v>
      </c>
    </row>
    <row r="234" spans="1:23" s="12" customFormat="1" hidden="1" x14ac:dyDescent="0.25">
      <c r="A234" s="5">
        <v>220190006377</v>
      </c>
      <c r="B234" s="12" t="s">
        <v>518</v>
      </c>
      <c r="C234" s="6">
        <v>43543</v>
      </c>
      <c r="D234" s="12">
        <v>22019002411</v>
      </c>
      <c r="E234" s="12" t="s">
        <v>1983</v>
      </c>
      <c r="F234" s="7">
        <v>104.5</v>
      </c>
      <c r="G234" s="12" t="s">
        <v>1765</v>
      </c>
      <c r="H234" s="12" t="s">
        <v>2289</v>
      </c>
      <c r="I234" s="12" t="s">
        <v>2055</v>
      </c>
      <c r="J234" s="12" t="s">
        <v>1838</v>
      </c>
      <c r="K234" s="12" t="s">
        <v>14</v>
      </c>
      <c r="L234" s="12" t="s">
        <v>10</v>
      </c>
      <c r="M234" s="12" t="s">
        <v>11</v>
      </c>
      <c r="N234" s="12" t="s">
        <v>2556</v>
      </c>
      <c r="O234" s="12" t="s">
        <v>2553</v>
      </c>
      <c r="P234" s="12" t="str">
        <f>MID(Tabla1[[#This Row],[Aplicación]],14,1)</f>
        <v>2</v>
      </c>
      <c r="Q234" s="12" t="s">
        <v>2530</v>
      </c>
      <c r="R234" s="12" t="str">
        <f>MID(Tabla1[[#This Row],[Aplicación]],6,2)</f>
        <v>10</v>
      </c>
      <c r="S234" s="12" t="str">
        <f>VLOOKUP(Tabla1[[#This Row],[AREA]],Hoja1!A:B,2,FALSE)</f>
        <v>10. Servicios sociales</v>
      </c>
      <c r="T234" s="12" t="str">
        <f>MID(Tabla1[[#This Row],[Aplicación]],9,4)</f>
        <v>2412</v>
      </c>
      <c r="U234" s="12" t="str">
        <f>VLOOKUP(Tabla1[[#This Row],[PROGRAMA]],Hoja1!A:B,2,FALSE)</f>
        <v>2412. Formación para el empleo</v>
      </c>
      <c r="V234" s="12" t="str">
        <f>MID(Tabla1[[#This Row],[Aplicación]],14,2)</f>
        <v>21</v>
      </c>
      <c r="W234" s="12" t="str">
        <f>MID(Tabla1[[#This Row],[Aplicación]],14,6)</f>
        <v>213</v>
      </c>
    </row>
    <row r="235" spans="1:23" s="12" customFormat="1" hidden="1" x14ac:dyDescent="0.25">
      <c r="A235" s="5">
        <v>220190006385</v>
      </c>
      <c r="B235" s="12" t="s">
        <v>518</v>
      </c>
      <c r="C235" s="6">
        <v>43543</v>
      </c>
      <c r="D235" s="12">
        <v>22019002416</v>
      </c>
      <c r="E235" s="12" t="s">
        <v>1040</v>
      </c>
      <c r="F235" s="7">
        <v>91.96</v>
      </c>
      <c r="G235" s="12" t="s">
        <v>2119</v>
      </c>
      <c r="H235" s="12" t="s">
        <v>1445</v>
      </c>
      <c r="I235" s="12" t="s">
        <v>2055</v>
      </c>
      <c r="J235" s="12" t="s">
        <v>1838</v>
      </c>
      <c r="K235" s="12" t="s">
        <v>35</v>
      </c>
      <c r="L235" s="12" t="s">
        <v>10</v>
      </c>
      <c r="M235" s="12" t="s">
        <v>11</v>
      </c>
      <c r="N235" s="12" t="s">
        <v>2556</v>
      </c>
      <c r="O235" s="12" t="s">
        <v>2553</v>
      </c>
      <c r="P235" s="12" t="str">
        <f>MID(Tabla1[[#This Row],[Aplicación]],14,1)</f>
        <v>2</v>
      </c>
      <c r="Q235" s="12" t="s">
        <v>2530</v>
      </c>
      <c r="R235" s="12" t="str">
        <f>MID(Tabla1[[#This Row],[Aplicación]],6,2)</f>
        <v>01</v>
      </c>
      <c r="S235" s="12" t="str">
        <f>VLOOKUP(Tabla1[[#This Row],[AREA]],Hoja1!A:B,2,FALSE)</f>
        <v>01. Alcaldía</v>
      </c>
      <c r="T235" s="12" t="str">
        <f>MID(Tabla1[[#This Row],[Aplicación]],9,4)</f>
        <v>9205</v>
      </c>
      <c r="U235" s="12" t="str">
        <f>VLOOKUP(Tabla1[[#This Row],[PROGRAMA]],Hoja1!A:B,2,FALSE)</f>
        <v>9205. Imprenta municipal</v>
      </c>
      <c r="V235" s="12" t="str">
        <f>MID(Tabla1[[#This Row],[Aplicación]],14,2)</f>
        <v>22</v>
      </c>
      <c r="W235" s="12" t="str">
        <f>MID(Tabla1[[#This Row],[Aplicación]],14,6)</f>
        <v>22199</v>
      </c>
    </row>
    <row r="236" spans="1:23" s="12" customFormat="1" hidden="1" x14ac:dyDescent="0.25">
      <c r="A236" s="5">
        <v>220190006388</v>
      </c>
      <c r="B236" s="12" t="s">
        <v>518</v>
      </c>
      <c r="C236" s="6">
        <v>43543</v>
      </c>
      <c r="D236" s="12">
        <v>22019002418</v>
      </c>
      <c r="E236" s="12" t="s">
        <v>770</v>
      </c>
      <c r="F236" s="7">
        <v>6.36</v>
      </c>
      <c r="G236" s="12" t="s">
        <v>2056</v>
      </c>
      <c r="H236" s="12" t="s">
        <v>1448</v>
      </c>
      <c r="I236" s="12" t="s">
        <v>2055</v>
      </c>
      <c r="J236" s="12" t="s">
        <v>1891</v>
      </c>
      <c r="K236" s="12" t="s">
        <v>35</v>
      </c>
      <c r="L236" s="12" t="s">
        <v>10</v>
      </c>
      <c r="M236" s="12" t="s">
        <v>11</v>
      </c>
      <c r="N236" s="12" t="s">
        <v>2556</v>
      </c>
      <c r="O236" s="12" t="s">
        <v>2553</v>
      </c>
      <c r="P236" s="12" t="str">
        <f>MID(Tabla1[[#This Row],[Aplicación]],14,1)</f>
        <v>2</v>
      </c>
      <c r="Q236" s="12" t="s">
        <v>2530</v>
      </c>
      <c r="R236" s="12" t="str">
        <f>MID(Tabla1[[#This Row],[Aplicación]],6,2)</f>
        <v>01</v>
      </c>
      <c r="S236" s="12" t="str">
        <f>VLOOKUP(Tabla1[[#This Row],[AREA]],Hoja1!A:B,2,FALSE)</f>
        <v>01. Alcaldía</v>
      </c>
      <c r="T236" s="12" t="str">
        <f>MID(Tabla1[[#This Row],[Aplicación]],9,4)</f>
        <v>9205</v>
      </c>
      <c r="U236" s="12" t="str">
        <f>VLOOKUP(Tabla1[[#This Row],[PROGRAMA]],Hoja1!A:B,2,FALSE)</f>
        <v>9205. Imprenta municipal</v>
      </c>
      <c r="V236" s="12" t="str">
        <f>MID(Tabla1[[#This Row],[Aplicación]],14,2)</f>
        <v>21</v>
      </c>
      <c r="W236" s="12" t="str">
        <f>MID(Tabla1[[#This Row],[Aplicación]],14,6)</f>
        <v>213</v>
      </c>
    </row>
    <row r="237" spans="1:23" s="12" customFormat="1" hidden="1" x14ac:dyDescent="0.25">
      <c r="A237" s="5">
        <v>220190006389</v>
      </c>
      <c r="B237" s="12" t="s">
        <v>518</v>
      </c>
      <c r="C237" s="6">
        <v>43543</v>
      </c>
      <c r="D237" s="12">
        <v>22019002419</v>
      </c>
      <c r="E237" s="12" t="s">
        <v>1449</v>
      </c>
      <c r="F237" s="7">
        <v>140.84</v>
      </c>
      <c r="G237" s="12" t="s">
        <v>1947</v>
      </c>
      <c r="H237" s="12" t="s">
        <v>1450</v>
      </c>
      <c r="I237" s="12" t="s">
        <v>2055</v>
      </c>
      <c r="J237" s="12" t="s">
        <v>1838</v>
      </c>
      <c r="K237" s="12" t="s">
        <v>35</v>
      </c>
      <c r="L237" s="12" t="s">
        <v>10</v>
      </c>
      <c r="M237" s="12" t="s">
        <v>11</v>
      </c>
      <c r="N237" s="12" t="s">
        <v>2556</v>
      </c>
      <c r="O237" s="12" t="s">
        <v>2553</v>
      </c>
      <c r="P237" s="12" t="str">
        <f>MID(Tabla1[[#This Row],[Aplicación]],14,1)</f>
        <v>2</v>
      </c>
      <c r="Q237" s="12" t="s">
        <v>2530</v>
      </c>
      <c r="R237" s="12" t="str">
        <f>MID(Tabla1[[#This Row],[Aplicación]],6,2)</f>
        <v>01</v>
      </c>
      <c r="S237" s="12" t="str">
        <f>VLOOKUP(Tabla1[[#This Row],[AREA]],Hoja1!A:B,2,FALSE)</f>
        <v>01. Alcaldía</v>
      </c>
      <c r="T237" s="12" t="str">
        <f>MID(Tabla1[[#This Row],[Aplicación]],9,4)</f>
        <v>9205</v>
      </c>
      <c r="U237" s="12" t="str">
        <f>VLOOKUP(Tabla1[[#This Row],[PROGRAMA]],Hoja1!A:B,2,FALSE)</f>
        <v>9205. Imprenta municipal</v>
      </c>
      <c r="V237" s="12" t="str">
        <f>MID(Tabla1[[#This Row],[Aplicación]],14,2)</f>
        <v>22</v>
      </c>
      <c r="W237" s="12" t="str">
        <f>MID(Tabla1[[#This Row],[Aplicación]],14,6)</f>
        <v>22104</v>
      </c>
    </row>
    <row r="238" spans="1:23" s="12" customFormat="1" hidden="1" x14ac:dyDescent="0.25">
      <c r="A238" s="5">
        <v>220190006396</v>
      </c>
      <c r="B238" s="12" t="s">
        <v>518</v>
      </c>
      <c r="C238" s="6">
        <v>43543</v>
      </c>
      <c r="D238" s="12">
        <v>22019002421</v>
      </c>
      <c r="E238" s="12" t="s">
        <v>81</v>
      </c>
      <c r="F238" s="7">
        <v>257.62</v>
      </c>
      <c r="G238" s="12" t="s">
        <v>1880</v>
      </c>
      <c r="H238" s="12" t="s">
        <v>1452</v>
      </c>
      <c r="I238" s="12" t="s">
        <v>2055</v>
      </c>
      <c r="J238" s="12" t="s">
        <v>1881</v>
      </c>
      <c r="K238" s="12" t="s">
        <v>14</v>
      </c>
      <c r="L238" s="12" t="s">
        <v>10</v>
      </c>
      <c r="M238" s="12" t="s">
        <v>11</v>
      </c>
      <c r="N238" s="12" t="s">
        <v>2556</v>
      </c>
      <c r="O238" s="12" t="s">
        <v>2553</v>
      </c>
      <c r="P238" s="12" t="str">
        <f>MID(Tabla1[[#This Row],[Aplicación]],14,1)</f>
        <v>2</v>
      </c>
      <c r="Q238" s="12" t="s">
        <v>2530</v>
      </c>
      <c r="R238" s="12" t="str">
        <f>MID(Tabla1[[#This Row],[Aplicación]],6,2)</f>
        <v>09</v>
      </c>
      <c r="S238" s="12" t="str">
        <f>VLOOKUP(Tabla1[[#This Row],[AREA]],Hoja1!A:B,2,FALSE)</f>
        <v>09. Cultura y turismo</v>
      </c>
      <c r="T238" s="12" t="str">
        <f>MID(Tabla1[[#This Row],[Aplicación]],9,4)</f>
        <v>3341</v>
      </c>
      <c r="U238" s="12" t="str">
        <f>VLOOKUP(Tabla1[[#This Row],[PROGRAMA]],Hoja1!A:B,2,FALSE)</f>
        <v>3341. Coordinación de políticas culturales</v>
      </c>
      <c r="V238" s="12" t="str">
        <f>MID(Tabla1[[#This Row],[Aplicación]],14,2)</f>
        <v>22</v>
      </c>
      <c r="W238" s="12" t="str">
        <f>MID(Tabla1[[#This Row],[Aplicación]],14,6)</f>
        <v>22799</v>
      </c>
    </row>
    <row r="239" spans="1:23" s="12" customFormat="1" hidden="1" x14ac:dyDescent="0.25">
      <c r="A239" s="5">
        <v>220190006400</v>
      </c>
      <c r="B239" s="12" t="s">
        <v>518</v>
      </c>
      <c r="C239" s="6">
        <v>43543</v>
      </c>
      <c r="D239" s="12">
        <v>22019002423</v>
      </c>
      <c r="E239" s="12" t="s">
        <v>826</v>
      </c>
      <c r="F239" s="7">
        <v>163.82</v>
      </c>
      <c r="G239" s="12" t="s">
        <v>2292</v>
      </c>
      <c r="H239" s="12" t="s">
        <v>1453</v>
      </c>
      <c r="I239" s="12" t="s">
        <v>2055</v>
      </c>
      <c r="J239" s="12" t="s">
        <v>1891</v>
      </c>
      <c r="K239" s="12" t="s">
        <v>35</v>
      </c>
      <c r="L239" s="12" t="s">
        <v>10</v>
      </c>
      <c r="M239" s="12" t="s">
        <v>11</v>
      </c>
      <c r="N239" s="12" t="s">
        <v>2556</v>
      </c>
      <c r="O239" s="12" t="s">
        <v>2553</v>
      </c>
      <c r="P239" s="12" t="str">
        <f>MID(Tabla1[[#This Row],[Aplicación]],14,1)</f>
        <v>2</v>
      </c>
      <c r="Q239" s="12" t="s">
        <v>2530</v>
      </c>
      <c r="R239" s="12" t="str">
        <f>MID(Tabla1[[#This Row],[Aplicación]],6,2)</f>
        <v>07</v>
      </c>
      <c r="S239" s="12" t="str">
        <f>VLOOKUP(Tabla1[[#This Row],[AREA]],Hoja1!A:B,2,FALSE)</f>
        <v>07. Medio Ambiente sostenibilidad</v>
      </c>
      <c r="T239" s="12" t="str">
        <f>MID(Tabla1[[#This Row],[Aplicación]],9,4)</f>
        <v>3111</v>
      </c>
      <c r="U239" s="12" t="str">
        <f>VLOOKUP(Tabla1[[#This Row],[PROGRAMA]],Hoja1!A:B,2,FALSE)</f>
        <v>3111. Protección de la salubridad pública</v>
      </c>
      <c r="V239" s="12" t="str">
        <f>MID(Tabla1[[#This Row],[Aplicación]],14,2)</f>
        <v>22</v>
      </c>
      <c r="W239" s="12" t="str">
        <f>MID(Tabla1[[#This Row],[Aplicación]],14,6)</f>
        <v>22199</v>
      </c>
    </row>
    <row r="240" spans="1:23" s="12" customFormat="1" hidden="1" x14ac:dyDescent="0.25">
      <c r="A240" s="5">
        <v>220190006412</v>
      </c>
      <c r="B240" s="12" t="s">
        <v>518</v>
      </c>
      <c r="C240" s="6">
        <v>43543</v>
      </c>
      <c r="D240" s="12">
        <v>22019002433</v>
      </c>
      <c r="E240" s="12" t="s">
        <v>1141</v>
      </c>
      <c r="F240" s="7">
        <v>153.94</v>
      </c>
      <c r="G240" s="12" t="s">
        <v>2110</v>
      </c>
      <c r="H240" s="12" t="s">
        <v>1454</v>
      </c>
      <c r="I240" s="12" t="s">
        <v>2055</v>
      </c>
      <c r="J240" s="12" t="s">
        <v>1838</v>
      </c>
      <c r="K240" s="12" t="s">
        <v>35</v>
      </c>
      <c r="L240" s="12" t="s">
        <v>10</v>
      </c>
      <c r="M240" s="12" t="s">
        <v>11</v>
      </c>
      <c r="N240" s="12" t="s">
        <v>2556</v>
      </c>
      <c r="O240" s="12" t="s">
        <v>2553</v>
      </c>
      <c r="P240" s="12" t="str">
        <f>MID(Tabla1[[#This Row],[Aplicación]],14,1)</f>
        <v>2</v>
      </c>
      <c r="Q240" s="12" t="s">
        <v>2530</v>
      </c>
      <c r="R240" s="12" t="str">
        <f>MID(Tabla1[[#This Row],[Aplicación]],6,2)</f>
        <v>10</v>
      </c>
      <c r="S240" s="12" t="str">
        <f>VLOOKUP(Tabla1[[#This Row],[AREA]],Hoja1!A:B,2,FALSE)</f>
        <v>10. Servicios sociales</v>
      </c>
      <c r="T240" s="12" t="str">
        <f>MID(Tabla1[[#This Row],[Aplicación]],9,4)</f>
        <v>2412</v>
      </c>
      <c r="U240" s="12" t="str">
        <f>VLOOKUP(Tabla1[[#This Row],[PROGRAMA]],Hoja1!A:B,2,FALSE)</f>
        <v>2412. Formación para el empleo</v>
      </c>
      <c r="V240" s="12" t="str">
        <f>MID(Tabla1[[#This Row],[Aplicación]],14,2)</f>
        <v>22</v>
      </c>
      <c r="W240" s="12" t="str">
        <f>MID(Tabla1[[#This Row],[Aplicación]],14,6)</f>
        <v>22199</v>
      </c>
    </row>
    <row r="241" spans="1:23" s="3" customFormat="1" hidden="1" x14ac:dyDescent="0.25">
      <c r="A241" s="5">
        <v>220190006413</v>
      </c>
      <c r="B241" s="12" t="s">
        <v>518</v>
      </c>
      <c r="C241" s="6">
        <v>43543</v>
      </c>
      <c r="D241" s="12">
        <v>22019002434</v>
      </c>
      <c r="E241" s="12" t="s">
        <v>802</v>
      </c>
      <c r="F241" s="7">
        <v>3084.53</v>
      </c>
      <c r="G241" s="12" t="s">
        <v>2109</v>
      </c>
      <c r="H241" s="12" t="s">
        <v>1455</v>
      </c>
      <c r="I241" s="12" t="s">
        <v>2055</v>
      </c>
      <c r="J241" s="12" t="s">
        <v>1838</v>
      </c>
      <c r="K241" s="12" t="s">
        <v>35</v>
      </c>
      <c r="L241" s="12" t="s">
        <v>10</v>
      </c>
      <c r="M241" s="12" t="s">
        <v>11</v>
      </c>
      <c r="N241" s="12" t="s">
        <v>2556</v>
      </c>
      <c r="O241" s="12" t="s">
        <v>2553</v>
      </c>
      <c r="P241" s="12" t="str">
        <f>MID(Tabla1[[#This Row],[Aplicación]],14,1)</f>
        <v>2</v>
      </c>
      <c r="Q241" s="12" t="s">
        <v>2530</v>
      </c>
      <c r="R241" s="12" t="str">
        <f>MID(Tabla1[[#This Row],[Aplicación]],6,2)</f>
        <v>03</v>
      </c>
      <c r="S241" s="12" t="str">
        <f>VLOOKUP(Tabla1[[#This Row],[AREA]],Hoja1!A:B,2,FALSE)</f>
        <v>03. Participación ciudadana, juventud y deportes</v>
      </c>
      <c r="T241" s="12" t="str">
        <f>MID(Tabla1[[#This Row],[Aplicación]],9,4)</f>
        <v>9231</v>
      </c>
      <c r="U241" s="12" t="str">
        <f>VLOOKUP(Tabla1[[#This Row],[PROGRAMA]],Hoja1!A:B,2,FALSE)</f>
        <v>9231. Información, registro y gestión del padrón</v>
      </c>
      <c r="V241" s="12" t="str">
        <f>MID(Tabla1[[#This Row],[Aplicación]],14,2)</f>
        <v>22</v>
      </c>
      <c r="W241" s="12" t="str">
        <f>MID(Tabla1[[#This Row],[Aplicación]],14,6)</f>
        <v>22699</v>
      </c>
    </row>
    <row r="242" spans="1:23" s="3" customFormat="1" hidden="1" x14ac:dyDescent="0.25">
      <c r="A242" s="5">
        <v>220190006433</v>
      </c>
      <c r="B242" s="12" t="s">
        <v>518</v>
      </c>
      <c r="C242" s="6">
        <v>43543</v>
      </c>
      <c r="D242" s="12">
        <v>22019002438</v>
      </c>
      <c r="E242" s="12" t="s">
        <v>566</v>
      </c>
      <c r="F242" s="7">
        <v>20</v>
      </c>
      <c r="G242" s="12" t="s">
        <v>2293</v>
      </c>
      <c r="H242" s="12" t="s">
        <v>1456</v>
      </c>
      <c r="I242" s="12" t="s">
        <v>2055</v>
      </c>
      <c r="J242" s="12" t="s">
        <v>1838</v>
      </c>
      <c r="K242" s="12" t="s">
        <v>14</v>
      </c>
      <c r="L242" s="12" t="s">
        <v>10</v>
      </c>
      <c r="M242" s="12" t="s">
        <v>11</v>
      </c>
      <c r="N242" s="12" t="s">
        <v>2556</v>
      </c>
      <c r="O242" s="12" t="s">
        <v>2553</v>
      </c>
      <c r="P242" s="12" t="str">
        <f>MID(Tabla1[[#This Row],[Aplicación]],14,1)</f>
        <v>2</v>
      </c>
      <c r="Q242" s="12" t="s">
        <v>2530</v>
      </c>
      <c r="R242" s="12" t="str">
        <f>MID(Tabla1[[#This Row],[Aplicación]],6,2)</f>
        <v>07</v>
      </c>
      <c r="S242" s="12" t="str">
        <f>VLOOKUP(Tabla1[[#This Row],[AREA]],Hoja1!A:B,2,FALSE)</f>
        <v>07. Medio Ambiente sostenibilidad</v>
      </c>
      <c r="T242" s="12" t="str">
        <f>MID(Tabla1[[#This Row],[Aplicación]],9,4)</f>
        <v>1711</v>
      </c>
      <c r="U242" s="12" t="str">
        <f>VLOOKUP(Tabla1[[#This Row],[PROGRAMA]],Hoja1!A:B,2,FALSE)</f>
        <v>1711. Parques y jardines</v>
      </c>
      <c r="V242" s="12" t="str">
        <f>MID(Tabla1[[#This Row],[Aplicación]],14,2)</f>
        <v>21</v>
      </c>
      <c r="W242" s="12" t="str">
        <f>MID(Tabla1[[#This Row],[Aplicación]],14,6)</f>
        <v>214</v>
      </c>
    </row>
    <row r="243" spans="1:23" s="12" customFormat="1" hidden="1" x14ac:dyDescent="0.25">
      <c r="A243" s="5">
        <v>220190005374</v>
      </c>
      <c r="B243" s="12" t="s">
        <v>518</v>
      </c>
      <c r="C243" s="6">
        <v>43537</v>
      </c>
      <c r="D243" s="12">
        <v>22019002227</v>
      </c>
      <c r="E243" s="12" t="s">
        <v>554</v>
      </c>
      <c r="F243" s="7">
        <v>62.7</v>
      </c>
      <c r="G243" s="12" t="s">
        <v>2064</v>
      </c>
      <c r="H243" s="12" t="s">
        <v>1333</v>
      </c>
      <c r="I243" s="12" t="s">
        <v>2055</v>
      </c>
      <c r="J243" s="12" t="s">
        <v>1838</v>
      </c>
      <c r="K243" s="12" t="s">
        <v>14</v>
      </c>
      <c r="L243" s="12" t="s">
        <v>10</v>
      </c>
      <c r="M243" s="12" t="s">
        <v>11</v>
      </c>
      <c r="N243" s="12" t="s">
        <v>2556</v>
      </c>
      <c r="O243" s="12" t="s">
        <v>2553</v>
      </c>
      <c r="P243" s="12" t="str">
        <f>MID(Tabla1[[#This Row],[Aplicación]],14,1)</f>
        <v>2</v>
      </c>
      <c r="Q243" s="12" t="s">
        <v>2530</v>
      </c>
      <c r="R243" s="12" t="str">
        <f>MID(Tabla1[[#This Row],[Aplicación]],6,2)</f>
        <v>01</v>
      </c>
      <c r="S243" s="12" t="str">
        <f>VLOOKUP(Tabla1[[#This Row],[AREA]],Hoja1!A:B,2,FALSE)</f>
        <v>01. Alcaldía</v>
      </c>
      <c r="T243" s="12" t="str">
        <f>MID(Tabla1[[#This Row],[Aplicación]],9,4)</f>
        <v>9121</v>
      </c>
      <c r="U243" s="12" t="str">
        <f>VLOOKUP(Tabla1[[#This Row],[PROGRAMA]],Hoja1!A:B,2,FALSE)</f>
        <v>9121. Organos de Gobierno</v>
      </c>
      <c r="V243" s="12" t="str">
        <f>MID(Tabla1[[#This Row],[Aplicación]],14,2)</f>
        <v>23</v>
      </c>
      <c r="W243" s="12" t="str">
        <f>MID(Tabla1[[#This Row],[Aplicación]],14,6)</f>
        <v>23100</v>
      </c>
    </row>
    <row r="244" spans="1:23" s="12" customFormat="1" hidden="1" x14ac:dyDescent="0.25">
      <c r="A244" s="5">
        <v>220190007785</v>
      </c>
      <c r="B244" s="12" t="s">
        <v>518</v>
      </c>
      <c r="C244" s="6">
        <v>43551</v>
      </c>
      <c r="D244" s="12">
        <v>22019002482</v>
      </c>
      <c r="E244" s="12" t="s">
        <v>1571</v>
      </c>
      <c r="F244" s="7">
        <v>62.7</v>
      </c>
      <c r="G244" s="12" t="s">
        <v>2064</v>
      </c>
      <c r="H244" s="12" t="s">
        <v>1572</v>
      </c>
      <c r="I244" s="12" t="s">
        <v>2055</v>
      </c>
      <c r="J244" s="12" t="s">
        <v>1838</v>
      </c>
      <c r="K244" s="12" t="s">
        <v>14</v>
      </c>
      <c r="L244" s="12" t="s">
        <v>10</v>
      </c>
      <c r="M244" s="12" t="s">
        <v>11</v>
      </c>
      <c r="N244" s="12" t="s">
        <v>2556</v>
      </c>
      <c r="O244" s="12" t="s">
        <v>2553</v>
      </c>
      <c r="P244" s="12" t="str">
        <f>MID(Tabla1[[#This Row],[Aplicación]],14,1)</f>
        <v>2</v>
      </c>
      <c r="Q244" s="12" t="s">
        <v>2530</v>
      </c>
      <c r="R244" s="12" t="str">
        <f>MID(Tabla1[[#This Row],[Aplicación]],6,2)</f>
        <v>07</v>
      </c>
      <c r="S244" s="12" t="str">
        <f>VLOOKUP(Tabla1[[#This Row],[AREA]],Hoja1!A:B,2,FALSE)</f>
        <v>07. Medio Ambiente sostenibilidad</v>
      </c>
      <c r="T244" s="12" t="str">
        <f>MID(Tabla1[[#This Row],[Aplicación]],9,4)</f>
        <v>1621</v>
      </c>
      <c r="U244" s="12" t="str">
        <f>VLOOKUP(Tabla1[[#This Row],[PROGRAMA]],Hoja1!A:B,2,FALSE)</f>
        <v>1621. Servicio de limpieza</v>
      </c>
      <c r="V244" s="12" t="str">
        <f>MID(Tabla1[[#This Row],[Aplicación]],14,2)</f>
        <v>23</v>
      </c>
      <c r="W244" s="12" t="str">
        <f>MID(Tabla1[[#This Row],[Aplicación]],14,6)</f>
        <v>23120</v>
      </c>
    </row>
    <row r="245" spans="1:23" s="3" customFormat="1" hidden="1" x14ac:dyDescent="0.25">
      <c r="A245" s="5">
        <v>220190007747</v>
      </c>
      <c r="B245" s="12" t="s">
        <v>518</v>
      </c>
      <c r="C245" s="6">
        <v>43551</v>
      </c>
      <c r="D245" s="12">
        <v>22019002343</v>
      </c>
      <c r="E245" s="12" t="s">
        <v>148</v>
      </c>
      <c r="F245" s="7">
        <v>12.71</v>
      </c>
      <c r="G245" s="12" t="s">
        <v>2178</v>
      </c>
      <c r="H245" s="12" t="s">
        <v>1552</v>
      </c>
      <c r="I245" s="12" t="s">
        <v>2055</v>
      </c>
      <c r="J245" s="12" t="s">
        <v>1838</v>
      </c>
      <c r="K245" s="12" t="s">
        <v>14</v>
      </c>
      <c r="L245" s="12" t="s">
        <v>10</v>
      </c>
      <c r="M245" s="12" t="s">
        <v>11</v>
      </c>
      <c r="N245" s="12" t="s">
        <v>2556</v>
      </c>
      <c r="O245" s="12" t="s">
        <v>2553</v>
      </c>
      <c r="P245" s="12" t="str">
        <f>MID(Tabla1[[#This Row],[Aplicación]],14,1)</f>
        <v>2</v>
      </c>
      <c r="Q245" s="12" t="s">
        <v>2530</v>
      </c>
      <c r="R245" s="12" t="str">
        <f>MID(Tabla1[[#This Row],[Aplicación]],6,2)</f>
        <v>08</v>
      </c>
      <c r="S245" s="12" t="str">
        <f>VLOOKUP(Tabla1[[#This Row],[AREA]],Hoja1!A:B,2,FALSE)</f>
        <v>08. Seguridad y movilidad</v>
      </c>
      <c r="T245" s="12" t="str">
        <f>MID(Tabla1[[#This Row],[Aplicación]],9,4)</f>
        <v>1361</v>
      </c>
      <c r="U245" s="12" t="str">
        <f>VLOOKUP(Tabla1[[#This Row],[PROGRAMA]],Hoja1!A:B,2,FALSE)</f>
        <v>1361. Prevención y extinción de incencios</v>
      </c>
      <c r="V245" s="12" t="str">
        <f>MID(Tabla1[[#This Row],[Aplicación]],14,2)</f>
        <v>21</v>
      </c>
      <c r="W245" s="12" t="str">
        <f>MID(Tabla1[[#This Row],[Aplicación]],14,6)</f>
        <v>213</v>
      </c>
    </row>
    <row r="246" spans="1:23" s="3" customFormat="1" hidden="1" x14ac:dyDescent="0.25">
      <c r="A246" s="5">
        <v>220190007753</v>
      </c>
      <c r="B246" s="12" t="s">
        <v>518</v>
      </c>
      <c r="C246" s="6">
        <v>43551</v>
      </c>
      <c r="D246" s="12">
        <v>22019002376</v>
      </c>
      <c r="E246" s="12" t="s">
        <v>693</v>
      </c>
      <c r="F246" s="7">
        <v>313.63</v>
      </c>
      <c r="G246" s="12" t="s">
        <v>1766</v>
      </c>
      <c r="H246" s="12" t="s">
        <v>1553</v>
      </c>
      <c r="I246" s="12" t="s">
        <v>2055</v>
      </c>
      <c r="J246" s="12" t="s">
        <v>1838</v>
      </c>
      <c r="K246" s="12" t="s">
        <v>35</v>
      </c>
      <c r="L246" s="12" t="s">
        <v>10</v>
      </c>
      <c r="M246" s="12" t="s">
        <v>11</v>
      </c>
      <c r="N246" s="12" t="s">
        <v>2556</v>
      </c>
      <c r="O246" s="12" t="s">
        <v>2553</v>
      </c>
      <c r="P246" s="12" t="str">
        <f>MID(Tabla1[[#This Row],[Aplicación]],14,1)</f>
        <v>2</v>
      </c>
      <c r="Q246" s="12" t="s">
        <v>2530</v>
      </c>
      <c r="R246" s="12" t="str">
        <f>MID(Tabla1[[#This Row],[Aplicación]],6,2)</f>
        <v>04</v>
      </c>
      <c r="S246" s="12" t="str">
        <f>VLOOKUP(Tabla1[[#This Row],[AREA]],Hoja1!A:B,2,FALSE)</f>
        <v>04. Hacienda, función pública y promoción económica</v>
      </c>
      <c r="T246" s="12" t="str">
        <f>MID(Tabla1[[#This Row],[Aplicación]],9,4)</f>
        <v>2411</v>
      </c>
      <c r="U246" s="12" t="str">
        <f>VLOOKUP(Tabla1[[#This Row],[PROGRAMA]],Hoja1!A:B,2,FALSE)</f>
        <v>2411. Agencia de innovación y desarrollo económico</v>
      </c>
      <c r="V246" s="12" t="str">
        <f>MID(Tabla1[[#This Row],[Aplicación]],14,2)</f>
        <v>22</v>
      </c>
      <c r="W246" s="12" t="str">
        <f>MID(Tabla1[[#This Row],[Aplicación]],14,6)</f>
        <v>22699</v>
      </c>
    </row>
    <row r="247" spans="1:23" s="3" customFormat="1" hidden="1" x14ac:dyDescent="0.25">
      <c r="A247" s="5">
        <v>220190007803</v>
      </c>
      <c r="B247" s="12" t="s">
        <v>518</v>
      </c>
      <c r="C247" s="6">
        <v>43551</v>
      </c>
      <c r="D247" s="12">
        <v>22019002494</v>
      </c>
      <c r="E247" s="12" t="s">
        <v>99</v>
      </c>
      <c r="F247" s="7">
        <v>60.5</v>
      </c>
      <c r="G247" s="12" t="s">
        <v>2305</v>
      </c>
      <c r="H247" s="12" t="s">
        <v>1586</v>
      </c>
      <c r="I247" s="12" t="s">
        <v>2055</v>
      </c>
      <c r="J247" s="12" t="s">
        <v>1838</v>
      </c>
      <c r="K247" s="12" t="s">
        <v>14</v>
      </c>
      <c r="L247" s="12" t="s">
        <v>10</v>
      </c>
      <c r="M247" s="12" t="s">
        <v>11</v>
      </c>
      <c r="N247" s="12" t="s">
        <v>2556</v>
      </c>
      <c r="O247" s="12" t="s">
        <v>2553</v>
      </c>
      <c r="P247" s="12" t="str">
        <f>MID(Tabla1[[#This Row],[Aplicación]],14,1)</f>
        <v>2</v>
      </c>
      <c r="Q247" s="12" t="s">
        <v>2530</v>
      </c>
      <c r="R247" s="12" t="str">
        <f>MID(Tabla1[[#This Row],[Aplicación]],6,2)</f>
        <v>08</v>
      </c>
      <c r="S247" s="12" t="str">
        <f>VLOOKUP(Tabla1[[#This Row],[AREA]],Hoja1!A:B,2,FALSE)</f>
        <v>08. Seguridad y movilidad</v>
      </c>
      <c r="T247" s="12" t="str">
        <f>MID(Tabla1[[#This Row],[Aplicación]],9,4)</f>
        <v>1321</v>
      </c>
      <c r="U247" s="12" t="str">
        <f>VLOOKUP(Tabla1[[#This Row],[PROGRAMA]],Hoja1!A:B,2,FALSE)</f>
        <v>1321. Policía municipal</v>
      </c>
      <c r="V247" s="12" t="str">
        <f>MID(Tabla1[[#This Row],[Aplicación]],14,2)</f>
        <v>21</v>
      </c>
      <c r="W247" s="12" t="str">
        <f>MID(Tabla1[[#This Row],[Aplicación]],14,6)</f>
        <v>213</v>
      </c>
    </row>
    <row r="248" spans="1:23" s="3" customFormat="1" hidden="1" x14ac:dyDescent="0.25">
      <c r="A248" s="5">
        <v>220190007754</v>
      </c>
      <c r="B248" s="12" t="s">
        <v>518</v>
      </c>
      <c r="C248" s="6">
        <v>43551</v>
      </c>
      <c r="D248" s="12">
        <v>22019002379</v>
      </c>
      <c r="E248" s="12" t="s">
        <v>693</v>
      </c>
      <c r="F248" s="7">
        <v>33.49</v>
      </c>
      <c r="G248" s="12" t="s">
        <v>1766</v>
      </c>
      <c r="H248" s="12" t="s">
        <v>1554</v>
      </c>
      <c r="I248" s="12" t="s">
        <v>2055</v>
      </c>
      <c r="J248" s="12" t="s">
        <v>1838</v>
      </c>
      <c r="K248" s="12" t="s">
        <v>35</v>
      </c>
      <c r="L248" s="12" t="s">
        <v>10</v>
      </c>
      <c r="M248" s="12" t="s">
        <v>11</v>
      </c>
      <c r="N248" s="12" t="s">
        <v>2556</v>
      </c>
      <c r="O248" s="12" t="s">
        <v>2553</v>
      </c>
      <c r="P248" s="12" t="str">
        <f>MID(Tabla1[[#This Row],[Aplicación]],14,1)</f>
        <v>2</v>
      </c>
      <c r="Q248" s="12" t="s">
        <v>2530</v>
      </c>
      <c r="R248" s="12" t="str">
        <f>MID(Tabla1[[#This Row],[Aplicación]],6,2)</f>
        <v>04</v>
      </c>
      <c r="S248" s="12" t="str">
        <f>VLOOKUP(Tabla1[[#This Row],[AREA]],Hoja1!A:B,2,FALSE)</f>
        <v>04. Hacienda, función pública y promoción económica</v>
      </c>
      <c r="T248" s="12" t="str">
        <f>MID(Tabla1[[#This Row],[Aplicación]],9,4)</f>
        <v>2411</v>
      </c>
      <c r="U248" s="12" t="str">
        <f>VLOOKUP(Tabla1[[#This Row],[PROGRAMA]],Hoja1!A:B,2,FALSE)</f>
        <v>2411. Agencia de innovación y desarrollo económico</v>
      </c>
      <c r="V248" s="12" t="str">
        <f>MID(Tabla1[[#This Row],[Aplicación]],14,2)</f>
        <v>22</v>
      </c>
      <c r="W248" s="12" t="str">
        <f>MID(Tabla1[[#This Row],[Aplicación]],14,6)</f>
        <v>22699</v>
      </c>
    </row>
    <row r="249" spans="1:23" hidden="1" x14ac:dyDescent="0.25">
      <c r="A249" s="19">
        <v>220190007758</v>
      </c>
      <c r="B249" s="11" t="s">
        <v>518</v>
      </c>
      <c r="C249" s="21">
        <v>43551</v>
      </c>
      <c r="D249" s="11">
        <v>22019002413</v>
      </c>
      <c r="E249" s="11" t="s">
        <v>432</v>
      </c>
      <c r="F249" s="18">
        <v>148.44999999999999</v>
      </c>
      <c r="G249" s="11" t="s">
        <v>1691</v>
      </c>
      <c r="H249" s="11" t="s">
        <v>1557</v>
      </c>
      <c r="I249" s="11" t="s">
        <v>2055</v>
      </c>
      <c r="J249" s="11" t="s">
        <v>1863</v>
      </c>
      <c r="K249" s="11" t="s">
        <v>14</v>
      </c>
      <c r="L249" s="11" t="s">
        <v>15</v>
      </c>
      <c r="M249" s="11" t="s">
        <v>11</v>
      </c>
      <c r="N249" s="11" t="s">
        <v>2554</v>
      </c>
      <c r="O249" s="11" t="s">
        <v>2553</v>
      </c>
      <c r="P249" s="11" t="str">
        <f>MID(Tabla1[[#This Row],[Aplicación]],14,1)</f>
        <v>2</v>
      </c>
      <c r="Q249" s="11" t="s">
        <v>2530</v>
      </c>
      <c r="R249" s="11" t="str">
        <f>MID(Tabla1[[#This Row],[Aplicación]],6,2)</f>
        <v>06</v>
      </c>
      <c r="S249" s="11" t="str">
        <f>VLOOKUP(Tabla1[[#This Row],[AREA]],Hoja1!A:B,2,FALSE)</f>
        <v>06. Educación, infancia e igualdad</v>
      </c>
      <c r="T249" s="11" t="str">
        <f>MID(Tabla1[[#This Row],[Aplicación]],9,4)</f>
        <v>3232</v>
      </c>
      <c r="U249" s="11" t="str">
        <f>VLOOKUP(Tabla1[[#This Row],[PROGRAMA]],Hoja1!A:B,2,FALSE)</f>
        <v>3232. Conservación y mantenimiento centros educación infantil y primaria</v>
      </c>
      <c r="V249" s="11" t="str">
        <f>MID(Tabla1[[#This Row],[Aplicación]],14,2)</f>
        <v>21</v>
      </c>
      <c r="W249" s="11" t="str">
        <f>MID(Tabla1[[#This Row],[Aplicación]],14,6)</f>
        <v>213</v>
      </c>
    </row>
    <row r="250" spans="1:23" s="12" customFormat="1" hidden="1" x14ac:dyDescent="0.25">
      <c r="A250" s="5">
        <v>220190007762</v>
      </c>
      <c r="B250" s="12" t="s">
        <v>518</v>
      </c>
      <c r="C250" s="6">
        <v>43551</v>
      </c>
      <c r="D250" s="12">
        <v>22019002443</v>
      </c>
      <c r="E250" s="12" t="s">
        <v>1561</v>
      </c>
      <c r="F250" s="7">
        <v>792</v>
      </c>
      <c r="G250" s="12" t="s">
        <v>1799</v>
      </c>
      <c r="H250" s="12" t="s">
        <v>1562</v>
      </c>
      <c r="I250" s="12" t="s">
        <v>2055</v>
      </c>
      <c r="J250" s="12" t="s">
        <v>1838</v>
      </c>
      <c r="K250" s="12" t="s">
        <v>35</v>
      </c>
      <c r="L250" s="12" t="s">
        <v>10</v>
      </c>
      <c r="M250" s="12" t="s">
        <v>11</v>
      </c>
      <c r="N250" s="12" t="s">
        <v>2556</v>
      </c>
      <c r="O250" s="12" t="s">
        <v>2553</v>
      </c>
      <c r="P250" s="12" t="str">
        <f>MID(Tabla1[[#This Row],[Aplicación]],14,1)</f>
        <v>2</v>
      </c>
      <c r="Q250" s="12" t="s">
        <v>2530</v>
      </c>
      <c r="R250" s="12" t="str">
        <f>MID(Tabla1[[#This Row],[Aplicación]],6,2)</f>
        <v>01</v>
      </c>
      <c r="S250" s="12" t="str">
        <f>VLOOKUP(Tabla1[[#This Row],[AREA]],Hoja1!A:B,2,FALSE)</f>
        <v>01. Alcaldía</v>
      </c>
      <c r="T250" s="12" t="str">
        <f>MID(Tabla1[[#This Row],[Aplicación]],9,4)</f>
        <v>9203</v>
      </c>
      <c r="U250" s="12" t="str">
        <f>VLOOKUP(Tabla1[[#This Row],[PROGRAMA]],Hoja1!A:B,2,FALSE)</f>
        <v>9203. Unidad de régimen interior</v>
      </c>
      <c r="V250" s="12" t="str">
        <f>MID(Tabla1[[#This Row],[Aplicación]],14,2)</f>
        <v>22</v>
      </c>
      <c r="W250" s="12" t="str">
        <f>MID(Tabla1[[#This Row],[Aplicación]],14,6)</f>
        <v>22601</v>
      </c>
    </row>
    <row r="251" spans="1:23" s="3" customFormat="1" hidden="1" x14ac:dyDescent="0.25">
      <c r="A251" s="5">
        <v>220190007764</v>
      </c>
      <c r="B251" s="12" t="s">
        <v>518</v>
      </c>
      <c r="C251" s="6">
        <v>43551</v>
      </c>
      <c r="D251" s="12">
        <v>22019002445</v>
      </c>
      <c r="E251" s="12" t="s">
        <v>1563</v>
      </c>
      <c r="F251" s="7">
        <v>262.79000000000002</v>
      </c>
      <c r="G251" s="12" t="s">
        <v>1766</v>
      </c>
      <c r="H251" s="12" t="s">
        <v>1564</v>
      </c>
      <c r="I251" s="12" t="s">
        <v>2055</v>
      </c>
      <c r="J251" s="12" t="s">
        <v>1838</v>
      </c>
      <c r="K251" s="12" t="s">
        <v>35</v>
      </c>
      <c r="L251" s="12" t="s">
        <v>10</v>
      </c>
      <c r="M251" s="12" t="s">
        <v>11</v>
      </c>
      <c r="N251" s="12" t="s">
        <v>2556</v>
      </c>
      <c r="O251" s="12" t="s">
        <v>2553</v>
      </c>
      <c r="P251" s="12" t="str">
        <f>MID(Tabla1[[#This Row],[Aplicación]],14,1)</f>
        <v>2</v>
      </c>
      <c r="Q251" s="12" t="s">
        <v>2530</v>
      </c>
      <c r="R251" s="12" t="str">
        <f>MID(Tabla1[[#This Row],[Aplicación]],6,2)</f>
        <v>09</v>
      </c>
      <c r="S251" s="12" t="str">
        <f>VLOOKUP(Tabla1[[#This Row],[AREA]],Hoja1!A:B,2,FALSE)</f>
        <v>09. Cultura y turismo</v>
      </c>
      <c r="T251" s="12" t="str">
        <f>MID(Tabla1[[#This Row],[Aplicación]],9,4)</f>
        <v>3341</v>
      </c>
      <c r="U251" s="12" t="str">
        <f>VLOOKUP(Tabla1[[#This Row],[PROGRAMA]],Hoja1!A:B,2,FALSE)</f>
        <v>3341. Coordinación de políticas culturales</v>
      </c>
      <c r="V251" s="12" t="str">
        <f>MID(Tabla1[[#This Row],[Aplicación]],14,2)</f>
        <v>22</v>
      </c>
      <c r="W251" s="12" t="str">
        <f>MID(Tabla1[[#This Row],[Aplicación]],14,6)</f>
        <v>22609</v>
      </c>
    </row>
    <row r="252" spans="1:23" s="3" customFormat="1" hidden="1" x14ac:dyDescent="0.25">
      <c r="A252" s="5">
        <v>220190007765</v>
      </c>
      <c r="B252" s="12" t="s">
        <v>518</v>
      </c>
      <c r="C252" s="6">
        <v>43551</v>
      </c>
      <c r="D252" s="12">
        <v>22019002446</v>
      </c>
      <c r="E252" s="12" t="s">
        <v>1565</v>
      </c>
      <c r="F252" s="7">
        <v>69.8</v>
      </c>
      <c r="G252" s="12" t="s">
        <v>2126</v>
      </c>
      <c r="H252" s="12" t="s">
        <v>1566</v>
      </c>
      <c r="I252" s="12" t="s">
        <v>2055</v>
      </c>
      <c r="J252" s="12" t="s">
        <v>1838</v>
      </c>
      <c r="K252" s="12" t="s">
        <v>35</v>
      </c>
      <c r="L252" s="12" t="s">
        <v>10</v>
      </c>
      <c r="M252" s="12" t="s">
        <v>11</v>
      </c>
      <c r="N252" s="12" t="s">
        <v>2556</v>
      </c>
      <c r="O252" s="12" t="s">
        <v>2553</v>
      </c>
      <c r="P252" s="12" t="str">
        <f>MID(Tabla1[[#This Row],[Aplicación]],14,1)</f>
        <v>2</v>
      </c>
      <c r="Q252" s="12" t="s">
        <v>2530</v>
      </c>
      <c r="R252" s="12" t="str">
        <f>MID(Tabla1[[#This Row],[Aplicación]],6,2)</f>
        <v>09</v>
      </c>
      <c r="S252" s="12" t="str">
        <f>VLOOKUP(Tabla1[[#This Row],[AREA]],Hoja1!A:B,2,FALSE)</f>
        <v>09. Cultura y turismo</v>
      </c>
      <c r="T252" s="12" t="str">
        <f>MID(Tabla1[[#This Row],[Aplicación]],9,4)</f>
        <v>3341</v>
      </c>
      <c r="U252" s="12" t="str">
        <f>VLOOKUP(Tabla1[[#This Row],[PROGRAMA]],Hoja1!A:B,2,FALSE)</f>
        <v>3341. Coordinación de políticas culturales</v>
      </c>
      <c r="V252" s="12" t="str">
        <f>MID(Tabla1[[#This Row],[Aplicación]],14,2)</f>
        <v>22</v>
      </c>
      <c r="W252" s="12" t="str">
        <f>MID(Tabla1[[#This Row],[Aplicación]],14,6)</f>
        <v>22199</v>
      </c>
    </row>
    <row r="253" spans="1:23" s="12" customFormat="1" hidden="1" x14ac:dyDescent="0.25">
      <c r="A253" s="5">
        <v>220190007775</v>
      </c>
      <c r="B253" s="12" t="s">
        <v>518</v>
      </c>
      <c r="C253" s="6">
        <v>43551</v>
      </c>
      <c r="D253" s="12">
        <v>22019002475</v>
      </c>
      <c r="E253" s="12" t="s">
        <v>626</v>
      </c>
      <c r="F253" s="7">
        <v>180</v>
      </c>
      <c r="G253" s="12" t="s">
        <v>2297</v>
      </c>
      <c r="H253" s="12" t="s">
        <v>1567</v>
      </c>
      <c r="I253" s="12" t="s">
        <v>2055</v>
      </c>
      <c r="J253" s="12" t="s">
        <v>1838</v>
      </c>
      <c r="K253" s="12" t="s">
        <v>14</v>
      </c>
      <c r="L253" s="12" t="s">
        <v>10</v>
      </c>
      <c r="M253" s="12" t="s">
        <v>11</v>
      </c>
      <c r="N253" s="12" t="s">
        <v>2556</v>
      </c>
      <c r="O253" s="12" t="s">
        <v>2553</v>
      </c>
      <c r="P253" s="12" t="str">
        <f>MID(Tabla1[[#This Row],[Aplicación]],14,1)</f>
        <v>2</v>
      </c>
      <c r="Q253" s="12" t="s">
        <v>2530</v>
      </c>
      <c r="R253" s="12" t="str">
        <f>MID(Tabla1[[#This Row],[Aplicación]],6,2)</f>
        <v>08</v>
      </c>
      <c r="S253" s="12" t="str">
        <f>VLOOKUP(Tabla1[[#This Row],[AREA]],Hoja1!A:B,2,FALSE)</f>
        <v>08. Seguridad y movilidad</v>
      </c>
      <c r="T253" s="12" t="str">
        <f>MID(Tabla1[[#This Row],[Aplicación]],9,4)</f>
        <v>1321</v>
      </c>
      <c r="U253" s="12" t="str">
        <f>VLOOKUP(Tabla1[[#This Row],[PROGRAMA]],Hoja1!A:B,2,FALSE)</f>
        <v>1321. Policía municipal</v>
      </c>
      <c r="V253" s="12" t="str">
        <f>MID(Tabla1[[#This Row],[Aplicación]],14,2)</f>
        <v>22</v>
      </c>
      <c r="W253" s="12" t="str">
        <f>MID(Tabla1[[#This Row],[Aplicación]],14,6)</f>
        <v>22699</v>
      </c>
    </row>
    <row r="254" spans="1:23" s="12" customFormat="1" hidden="1" x14ac:dyDescent="0.25">
      <c r="A254" s="5">
        <v>220190007777</v>
      </c>
      <c r="B254" s="12" t="s">
        <v>518</v>
      </c>
      <c r="C254" s="6">
        <v>43551</v>
      </c>
      <c r="D254" s="12">
        <v>22019002477</v>
      </c>
      <c r="E254" s="12" t="s">
        <v>764</v>
      </c>
      <c r="F254" s="7">
        <v>309.76</v>
      </c>
      <c r="G254" s="12" t="s">
        <v>2298</v>
      </c>
      <c r="H254" s="12" t="s">
        <v>1568</v>
      </c>
      <c r="I254" s="12" t="s">
        <v>2055</v>
      </c>
      <c r="J254" s="12" t="s">
        <v>1838</v>
      </c>
      <c r="K254" s="12" t="s">
        <v>35</v>
      </c>
      <c r="L254" s="12" t="s">
        <v>10</v>
      </c>
      <c r="M254" s="12" t="s">
        <v>11</v>
      </c>
      <c r="N254" s="12" t="s">
        <v>2556</v>
      </c>
      <c r="O254" s="12" t="s">
        <v>2553</v>
      </c>
      <c r="P254" s="12" t="str">
        <f>MID(Tabla1[[#This Row],[Aplicación]],14,1)</f>
        <v>2</v>
      </c>
      <c r="Q254" s="12" t="s">
        <v>2530</v>
      </c>
      <c r="R254" s="12" t="str">
        <f>MID(Tabla1[[#This Row],[Aplicación]],6,2)</f>
        <v>01</v>
      </c>
      <c r="S254" s="12" t="str">
        <f>VLOOKUP(Tabla1[[#This Row],[AREA]],Hoja1!A:B,2,FALSE)</f>
        <v>01. Alcaldía</v>
      </c>
      <c r="T254" s="12" t="str">
        <f>MID(Tabla1[[#This Row],[Aplicación]],9,4)</f>
        <v>9207</v>
      </c>
      <c r="U254" s="12" t="str">
        <f>VLOOKUP(Tabla1[[#This Row],[PROGRAMA]],Hoja1!A:B,2,FALSE)</f>
        <v>9207. Gobierno y relaciones</v>
      </c>
      <c r="V254" s="12" t="str">
        <f>MID(Tabla1[[#This Row],[Aplicación]],14,2)</f>
        <v>22</v>
      </c>
      <c r="W254" s="12" t="str">
        <f>MID(Tabla1[[#This Row],[Aplicación]],14,6)</f>
        <v>22699</v>
      </c>
    </row>
    <row r="255" spans="1:23" s="3" customFormat="1" hidden="1" x14ac:dyDescent="0.25">
      <c r="A255" s="5">
        <v>220190007779</v>
      </c>
      <c r="B255" s="12" t="s">
        <v>518</v>
      </c>
      <c r="C255" s="6">
        <v>43551</v>
      </c>
      <c r="D255" s="12">
        <v>22019002480</v>
      </c>
      <c r="E255" s="12" t="s">
        <v>556</v>
      </c>
      <c r="F255" s="7">
        <v>338.8</v>
      </c>
      <c r="G255" s="12" t="s">
        <v>2228</v>
      </c>
      <c r="H255" s="12" t="s">
        <v>1569</v>
      </c>
      <c r="I255" s="12" t="s">
        <v>2055</v>
      </c>
      <c r="J255" s="12" t="s">
        <v>1838</v>
      </c>
      <c r="K255" s="12" t="s">
        <v>14</v>
      </c>
      <c r="L255" s="12" t="s">
        <v>10</v>
      </c>
      <c r="M255" s="12" t="s">
        <v>11</v>
      </c>
      <c r="N255" s="12" t="s">
        <v>2556</v>
      </c>
      <c r="O255" s="12" t="s">
        <v>2553</v>
      </c>
      <c r="P255" s="12" t="str">
        <f>MID(Tabla1[[#This Row],[Aplicación]],14,1)</f>
        <v>2</v>
      </c>
      <c r="Q255" s="12" t="s">
        <v>2530</v>
      </c>
      <c r="R255" s="12" t="str">
        <f>MID(Tabla1[[#This Row],[Aplicación]],6,2)</f>
        <v>01</v>
      </c>
      <c r="S255" s="12" t="str">
        <f>VLOOKUP(Tabla1[[#This Row],[AREA]],Hoja1!A:B,2,FALSE)</f>
        <v>01. Alcaldía</v>
      </c>
      <c r="T255" s="12" t="str">
        <f>MID(Tabla1[[#This Row],[Aplicación]],9,4)</f>
        <v>9121</v>
      </c>
      <c r="U255" s="12" t="str">
        <f>VLOOKUP(Tabla1[[#This Row],[PROGRAMA]],Hoja1!A:B,2,FALSE)</f>
        <v>9121. Organos de Gobierno</v>
      </c>
      <c r="V255" s="12" t="str">
        <f>MID(Tabla1[[#This Row],[Aplicación]],14,2)</f>
        <v>22</v>
      </c>
      <c r="W255" s="12" t="str">
        <f>MID(Tabla1[[#This Row],[Aplicación]],14,6)</f>
        <v>22601</v>
      </c>
    </row>
    <row r="256" spans="1:23" s="12" customFormat="1" hidden="1" x14ac:dyDescent="0.25">
      <c r="A256" s="5">
        <v>220190007782</v>
      </c>
      <c r="B256" s="12" t="s">
        <v>518</v>
      </c>
      <c r="C256" s="6">
        <v>43551</v>
      </c>
      <c r="D256" s="12">
        <v>22019002481</v>
      </c>
      <c r="E256" s="12" t="s">
        <v>626</v>
      </c>
      <c r="F256" s="7">
        <v>581.71</v>
      </c>
      <c r="G256" s="12" t="s">
        <v>2119</v>
      </c>
      <c r="H256" s="12" t="s">
        <v>1570</v>
      </c>
      <c r="I256" s="12" t="s">
        <v>2055</v>
      </c>
      <c r="J256" s="12" t="s">
        <v>1838</v>
      </c>
      <c r="K256" s="12" t="s">
        <v>35</v>
      </c>
      <c r="L256" s="12" t="s">
        <v>10</v>
      </c>
      <c r="M256" s="12" t="s">
        <v>11</v>
      </c>
      <c r="N256" s="12" t="s">
        <v>2556</v>
      </c>
      <c r="O256" s="12" t="s">
        <v>2553</v>
      </c>
      <c r="P256" s="12" t="str">
        <f>MID(Tabla1[[#This Row],[Aplicación]],14,1)</f>
        <v>2</v>
      </c>
      <c r="Q256" s="12" t="s">
        <v>2530</v>
      </c>
      <c r="R256" s="12" t="str">
        <f>MID(Tabla1[[#This Row],[Aplicación]],6,2)</f>
        <v>08</v>
      </c>
      <c r="S256" s="12" t="str">
        <f>VLOOKUP(Tabla1[[#This Row],[AREA]],Hoja1!A:B,2,FALSE)</f>
        <v>08. Seguridad y movilidad</v>
      </c>
      <c r="T256" s="12" t="str">
        <f>MID(Tabla1[[#This Row],[Aplicación]],9,4)</f>
        <v>1321</v>
      </c>
      <c r="U256" s="12" t="str">
        <f>VLOOKUP(Tabla1[[#This Row],[PROGRAMA]],Hoja1!A:B,2,FALSE)</f>
        <v>1321. Policía municipal</v>
      </c>
      <c r="V256" s="12" t="str">
        <f>MID(Tabla1[[#This Row],[Aplicación]],14,2)</f>
        <v>22</v>
      </c>
      <c r="W256" s="12" t="str">
        <f>MID(Tabla1[[#This Row],[Aplicación]],14,6)</f>
        <v>22699</v>
      </c>
    </row>
    <row r="257" spans="1:23" s="12" customFormat="1" hidden="1" x14ac:dyDescent="0.25">
      <c r="A257" s="5">
        <v>220190001481</v>
      </c>
      <c r="B257" s="12" t="s">
        <v>518</v>
      </c>
      <c r="C257" s="6">
        <v>43508</v>
      </c>
      <c r="D257" s="12">
        <v>22019001722</v>
      </c>
      <c r="E257" s="12" t="s">
        <v>756</v>
      </c>
      <c r="F257" s="7">
        <v>57.75</v>
      </c>
      <c r="G257" s="12" t="s">
        <v>2064</v>
      </c>
      <c r="H257" s="12" t="s">
        <v>758</v>
      </c>
      <c r="I257" s="12" t="s">
        <v>2055</v>
      </c>
      <c r="J257" s="12" t="s">
        <v>1838</v>
      </c>
      <c r="K257" s="12" t="s">
        <v>14</v>
      </c>
      <c r="L257" s="12" t="s">
        <v>10</v>
      </c>
      <c r="M257" s="12" t="s">
        <v>11</v>
      </c>
      <c r="N257" s="12" t="s">
        <v>2556</v>
      </c>
      <c r="O257" s="12" t="s">
        <v>2553</v>
      </c>
      <c r="P257" s="12" t="str">
        <f>MID(Tabla1[[#This Row],[Aplicación]],14,1)</f>
        <v>2</v>
      </c>
      <c r="Q257" s="12" t="s">
        <v>2530</v>
      </c>
      <c r="R257" s="12" t="str">
        <f>MID(Tabla1[[#This Row],[Aplicación]],6,2)</f>
        <v>01</v>
      </c>
      <c r="S257" s="12" t="str">
        <f>VLOOKUP(Tabla1[[#This Row],[AREA]],Hoja1!A:B,2,FALSE)</f>
        <v>01. Alcaldía</v>
      </c>
      <c r="T257" s="12" t="str">
        <f>MID(Tabla1[[#This Row],[Aplicación]],9,4)</f>
        <v>9121</v>
      </c>
      <c r="U257" s="12" t="str">
        <f>VLOOKUP(Tabla1[[#This Row],[PROGRAMA]],Hoja1!A:B,2,FALSE)</f>
        <v>9121. Organos de Gobierno</v>
      </c>
      <c r="V257" s="12" t="str">
        <f>MID(Tabla1[[#This Row],[Aplicación]],14,2)</f>
        <v>23</v>
      </c>
      <c r="W257" s="12" t="str">
        <f>MID(Tabla1[[#This Row],[Aplicación]],14,6)</f>
        <v>23120</v>
      </c>
    </row>
    <row r="258" spans="1:23" s="3" customFormat="1" hidden="1" x14ac:dyDescent="0.25">
      <c r="A258" s="5">
        <v>220190001482</v>
      </c>
      <c r="B258" s="12" t="s">
        <v>518</v>
      </c>
      <c r="C258" s="6">
        <v>43508</v>
      </c>
      <c r="D258" s="12">
        <v>22019001723</v>
      </c>
      <c r="E258" s="12" t="s">
        <v>554</v>
      </c>
      <c r="F258" s="7">
        <v>57.75</v>
      </c>
      <c r="G258" s="12" t="s">
        <v>2064</v>
      </c>
      <c r="H258" s="12" t="s">
        <v>759</v>
      </c>
      <c r="I258" s="12" t="s">
        <v>2055</v>
      </c>
      <c r="J258" s="12" t="s">
        <v>1838</v>
      </c>
      <c r="K258" s="12" t="s">
        <v>14</v>
      </c>
      <c r="L258" s="12" t="s">
        <v>10</v>
      </c>
      <c r="M258" s="12" t="s">
        <v>11</v>
      </c>
      <c r="N258" s="12" t="s">
        <v>2556</v>
      </c>
      <c r="O258" s="12" t="s">
        <v>2553</v>
      </c>
      <c r="P258" s="12" t="str">
        <f>MID(Tabla1[[#This Row],[Aplicación]],14,1)</f>
        <v>2</v>
      </c>
      <c r="Q258" s="12" t="s">
        <v>2530</v>
      </c>
      <c r="R258" s="12" t="str">
        <f>MID(Tabla1[[#This Row],[Aplicación]],6,2)</f>
        <v>01</v>
      </c>
      <c r="S258" s="12" t="str">
        <f>VLOOKUP(Tabla1[[#This Row],[AREA]],Hoja1!A:B,2,FALSE)</f>
        <v>01. Alcaldía</v>
      </c>
      <c r="T258" s="12" t="str">
        <f>MID(Tabla1[[#This Row],[Aplicación]],9,4)</f>
        <v>9121</v>
      </c>
      <c r="U258" s="12" t="str">
        <f>VLOOKUP(Tabla1[[#This Row],[PROGRAMA]],Hoja1!A:B,2,FALSE)</f>
        <v>9121. Organos de Gobierno</v>
      </c>
      <c r="V258" s="12" t="str">
        <f>MID(Tabla1[[#This Row],[Aplicación]],14,2)</f>
        <v>23</v>
      </c>
      <c r="W258" s="12" t="str">
        <f>MID(Tabla1[[#This Row],[Aplicación]],14,6)</f>
        <v>23100</v>
      </c>
    </row>
    <row r="259" spans="1:23" s="3" customFormat="1" hidden="1" x14ac:dyDescent="0.25">
      <c r="A259" s="5">
        <v>220190007788</v>
      </c>
      <c r="B259" s="12" t="s">
        <v>518</v>
      </c>
      <c r="C259" s="6">
        <v>43551</v>
      </c>
      <c r="D259" s="12">
        <v>22019002483</v>
      </c>
      <c r="E259" s="12" t="s">
        <v>1573</v>
      </c>
      <c r="F259" s="7">
        <v>338.8</v>
      </c>
      <c r="G259" s="12" t="s">
        <v>2095</v>
      </c>
      <c r="H259" s="12" t="s">
        <v>1574</v>
      </c>
      <c r="I259" s="12" t="s">
        <v>2055</v>
      </c>
      <c r="J259" s="12" t="s">
        <v>1838</v>
      </c>
      <c r="K259" s="12" t="s">
        <v>35</v>
      </c>
      <c r="L259" s="12" t="s">
        <v>10</v>
      </c>
      <c r="M259" s="12" t="s">
        <v>11</v>
      </c>
      <c r="N259" s="12" t="s">
        <v>2556</v>
      </c>
      <c r="O259" s="12" t="s">
        <v>2553</v>
      </c>
      <c r="P259" s="12" t="str">
        <f>MID(Tabla1[[#This Row],[Aplicación]],14,1)</f>
        <v>2</v>
      </c>
      <c r="Q259" s="12" t="s">
        <v>2530</v>
      </c>
      <c r="R259" s="12" t="str">
        <f>MID(Tabla1[[#This Row],[Aplicación]],6,2)</f>
        <v>08</v>
      </c>
      <c r="S259" s="12" t="str">
        <f>VLOOKUP(Tabla1[[#This Row],[AREA]],Hoja1!A:B,2,FALSE)</f>
        <v>08. Seguridad y movilidad</v>
      </c>
      <c r="T259" s="12" t="str">
        <f>MID(Tabla1[[#This Row],[Aplicación]],9,4)</f>
        <v>1361</v>
      </c>
      <c r="U259" s="12" t="str">
        <f>VLOOKUP(Tabla1[[#This Row],[PROGRAMA]],Hoja1!A:B,2,FALSE)</f>
        <v>1361. Prevención y extinción de incencios</v>
      </c>
      <c r="V259" s="12" t="str">
        <f>MID(Tabla1[[#This Row],[Aplicación]],14,2)</f>
        <v>22</v>
      </c>
      <c r="W259" s="12" t="str">
        <f>MID(Tabla1[[#This Row],[Aplicación]],14,6)</f>
        <v>22602</v>
      </c>
    </row>
    <row r="260" spans="1:23" s="3" customFormat="1" hidden="1" x14ac:dyDescent="0.25">
      <c r="A260" s="5">
        <v>220190007789</v>
      </c>
      <c r="B260" s="12" t="s">
        <v>518</v>
      </c>
      <c r="C260" s="6">
        <v>43551</v>
      </c>
      <c r="D260" s="12">
        <v>22019002484</v>
      </c>
      <c r="E260" s="12" t="s">
        <v>871</v>
      </c>
      <c r="F260" s="7">
        <v>30.84</v>
      </c>
      <c r="G260" s="12" t="s">
        <v>2090</v>
      </c>
      <c r="H260" s="12" t="s">
        <v>1575</v>
      </c>
      <c r="I260" s="12" t="s">
        <v>2055</v>
      </c>
      <c r="J260" s="12" t="s">
        <v>1838</v>
      </c>
      <c r="K260" s="12" t="s">
        <v>14</v>
      </c>
      <c r="L260" s="12" t="s">
        <v>10</v>
      </c>
      <c r="M260" s="12" t="s">
        <v>11</v>
      </c>
      <c r="N260" s="12" t="s">
        <v>2556</v>
      </c>
      <c r="O260" s="12" t="s">
        <v>2553</v>
      </c>
      <c r="P260" s="12" t="str">
        <f>MID(Tabla1[[#This Row],[Aplicación]],14,1)</f>
        <v>2</v>
      </c>
      <c r="Q260" s="12" t="s">
        <v>2530</v>
      </c>
      <c r="R260" s="12" t="str">
        <f>MID(Tabla1[[#This Row],[Aplicación]],6,2)</f>
        <v>07</v>
      </c>
      <c r="S260" s="12" t="str">
        <f>VLOOKUP(Tabla1[[#This Row],[AREA]],Hoja1!A:B,2,FALSE)</f>
        <v>07. Medio Ambiente sostenibilidad</v>
      </c>
      <c r="T260" s="12" t="str">
        <f>MID(Tabla1[[#This Row],[Aplicación]],9,4)</f>
        <v>1621</v>
      </c>
      <c r="U260" s="12" t="str">
        <f>VLOOKUP(Tabla1[[#This Row],[PROGRAMA]],Hoja1!A:B,2,FALSE)</f>
        <v>1621. Servicio de limpieza</v>
      </c>
      <c r="V260" s="12" t="str">
        <f>MID(Tabla1[[#This Row],[Aplicación]],14,2)</f>
        <v>21</v>
      </c>
      <c r="W260" s="12" t="str">
        <f>MID(Tabla1[[#This Row],[Aplicación]],14,6)</f>
        <v>214</v>
      </c>
    </row>
    <row r="261" spans="1:23" s="3" customFormat="1" hidden="1" x14ac:dyDescent="0.25">
      <c r="A261" s="5">
        <v>220190007794</v>
      </c>
      <c r="B261" s="12" t="s">
        <v>518</v>
      </c>
      <c r="C261" s="6">
        <v>43551</v>
      </c>
      <c r="D261" s="12">
        <v>22019002485</v>
      </c>
      <c r="E261" s="12" t="s">
        <v>1073</v>
      </c>
      <c r="F261" s="7">
        <v>263.18</v>
      </c>
      <c r="G261" s="12" t="s">
        <v>2299</v>
      </c>
      <c r="H261" s="12" t="s">
        <v>1576</v>
      </c>
      <c r="I261" s="12" t="s">
        <v>2055</v>
      </c>
      <c r="J261" s="12" t="s">
        <v>2300</v>
      </c>
      <c r="K261" s="12" t="s">
        <v>35</v>
      </c>
      <c r="L261" s="12" t="s">
        <v>10</v>
      </c>
      <c r="M261" s="12" t="s">
        <v>11</v>
      </c>
      <c r="N261" s="12" t="s">
        <v>2556</v>
      </c>
      <c r="O261" s="12" t="s">
        <v>2553</v>
      </c>
      <c r="P261" s="12" t="str">
        <f>MID(Tabla1[[#This Row],[Aplicación]],14,1)</f>
        <v>2</v>
      </c>
      <c r="Q261" s="12" t="s">
        <v>2530</v>
      </c>
      <c r="R261" s="12" t="str">
        <f>MID(Tabla1[[#This Row],[Aplicación]],6,2)</f>
        <v>08</v>
      </c>
      <c r="S261" s="12" t="str">
        <f>VLOOKUP(Tabla1[[#This Row],[AREA]],Hoja1!A:B,2,FALSE)</f>
        <v>08. Seguridad y movilidad</v>
      </c>
      <c r="T261" s="12" t="str">
        <f>MID(Tabla1[[#This Row],[Aplicación]],9,4)</f>
        <v>1361</v>
      </c>
      <c r="U261" s="12" t="str">
        <f>VLOOKUP(Tabla1[[#This Row],[PROGRAMA]],Hoja1!A:B,2,FALSE)</f>
        <v>1361. Prevención y extinción de incencios</v>
      </c>
      <c r="V261" s="12" t="str">
        <f>MID(Tabla1[[#This Row],[Aplicación]],14,2)</f>
        <v>22</v>
      </c>
      <c r="W261" s="12" t="str">
        <f>MID(Tabla1[[#This Row],[Aplicación]],14,6)</f>
        <v>22199</v>
      </c>
    </row>
    <row r="262" spans="1:23" s="3" customFormat="1" hidden="1" x14ac:dyDescent="0.25">
      <c r="A262" s="5">
        <v>220190007797</v>
      </c>
      <c r="B262" s="12" t="s">
        <v>518</v>
      </c>
      <c r="C262" s="6">
        <v>43551</v>
      </c>
      <c r="D262" s="12">
        <v>22019002488</v>
      </c>
      <c r="E262" s="12" t="s">
        <v>1579</v>
      </c>
      <c r="F262" s="7">
        <v>152.46</v>
      </c>
      <c r="G262" s="12" t="s">
        <v>2303</v>
      </c>
      <c r="H262" s="12" t="s">
        <v>1580</v>
      </c>
      <c r="I262" s="12" t="s">
        <v>2055</v>
      </c>
      <c r="J262" s="12" t="s">
        <v>1838</v>
      </c>
      <c r="K262" s="12" t="s">
        <v>35</v>
      </c>
      <c r="L262" s="12" t="s">
        <v>10</v>
      </c>
      <c r="M262" s="12" t="s">
        <v>11</v>
      </c>
      <c r="N262" s="12" t="s">
        <v>2556</v>
      </c>
      <c r="O262" s="12" t="s">
        <v>2553</v>
      </c>
      <c r="P262" s="12" t="str">
        <f>MID(Tabla1[[#This Row],[Aplicación]],14,1)</f>
        <v>2</v>
      </c>
      <c r="Q262" s="12" t="s">
        <v>2530</v>
      </c>
      <c r="R262" s="12" t="str">
        <f>MID(Tabla1[[#This Row],[Aplicación]],6,2)</f>
        <v>10</v>
      </c>
      <c r="S262" s="12" t="str">
        <f>VLOOKUP(Tabla1[[#This Row],[AREA]],Hoja1!A:B,2,FALSE)</f>
        <v>10. Servicios sociales</v>
      </c>
      <c r="T262" s="12" t="str">
        <f>MID(Tabla1[[#This Row],[Aplicación]],9,4)</f>
        <v>2312</v>
      </c>
      <c r="U262" s="12" t="str">
        <f>VLOOKUP(Tabla1[[#This Row],[PROGRAMA]],Hoja1!A:B,2,FALSE)</f>
        <v>2312. Iniciativas sociales</v>
      </c>
      <c r="V262" s="12" t="str">
        <f>MID(Tabla1[[#This Row],[Aplicación]],14,2)</f>
        <v>22</v>
      </c>
      <c r="W262" s="12" t="str">
        <f>MID(Tabla1[[#This Row],[Aplicación]],14,6)</f>
        <v>22199</v>
      </c>
    </row>
    <row r="263" spans="1:23" s="12" customFormat="1" hidden="1" x14ac:dyDescent="0.25">
      <c r="A263" s="5">
        <v>220190005373</v>
      </c>
      <c r="B263" s="12" t="s">
        <v>518</v>
      </c>
      <c r="C263" s="6">
        <v>43537</v>
      </c>
      <c r="D263" s="12">
        <v>22019002226</v>
      </c>
      <c r="E263" s="12" t="s">
        <v>554</v>
      </c>
      <c r="F263" s="7">
        <v>54.5</v>
      </c>
      <c r="G263" s="12" t="s">
        <v>2064</v>
      </c>
      <c r="H263" s="12" t="s">
        <v>1332</v>
      </c>
      <c r="I263" s="12" t="s">
        <v>2055</v>
      </c>
      <c r="J263" s="12" t="s">
        <v>1838</v>
      </c>
      <c r="K263" s="12" t="s">
        <v>14</v>
      </c>
      <c r="L263" s="12" t="s">
        <v>10</v>
      </c>
      <c r="M263" s="12" t="s">
        <v>11</v>
      </c>
      <c r="N263" s="12" t="s">
        <v>2556</v>
      </c>
      <c r="O263" s="12" t="s">
        <v>2553</v>
      </c>
      <c r="P263" s="12" t="str">
        <f>MID(Tabla1[[#This Row],[Aplicación]],14,1)</f>
        <v>2</v>
      </c>
      <c r="Q263" s="12" t="s">
        <v>2530</v>
      </c>
      <c r="R263" s="12" t="str">
        <f>MID(Tabla1[[#This Row],[Aplicación]],6,2)</f>
        <v>01</v>
      </c>
      <c r="S263" s="12" t="str">
        <f>VLOOKUP(Tabla1[[#This Row],[AREA]],Hoja1!A:B,2,FALSE)</f>
        <v>01. Alcaldía</v>
      </c>
      <c r="T263" s="12" t="str">
        <f>MID(Tabla1[[#This Row],[Aplicación]],9,4)</f>
        <v>9121</v>
      </c>
      <c r="U263" s="12" t="str">
        <f>VLOOKUP(Tabla1[[#This Row],[PROGRAMA]],Hoja1!A:B,2,FALSE)</f>
        <v>9121. Organos de Gobierno</v>
      </c>
      <c r="V263" s="12" t="str">
        <f>MID(Tabla1[[#This Row],[Aplicación]],14,2)</f>
        <v>23</v>
      </c>
      <c r="W263" s="12" t="str">
        <f>MID(Tabla1[[#This Row],[Aplicación]],14,6)</f>
        <v>23100</v>
      </c>
    </row>
    <row r="264" spans="1:23" s="3" customFormat="1" hidden="1" x14ac:dyDescent="0.25">
      <c r="A264" s="5">
        <v>220190007798</v>
      </c>
      <c r="B264" s="12" t="s">
        <v>518</v>
      </c>
      <c r="C264" s="6">
        <v>43551</v>
      </c>
      <c r="D264" s="12">
        <v>22019002489</v>
      </c>
      <c r="E264" s="12" t="s">
        <v>875</v>
      </c>
      <c r="F264" s="7">
        <v>224.62</v>
      </c>
      <c r="G264" s="12" t="s">
        <v>2132</v>
      </c>
      <c r="H264" s="12" t="s">
        <v>1581</v>
      </c>
      <c r="I264" s="12" t="s">
        <v>2055</v>
      </c>
      <c r="J264" s="12" t="s">
        <v>1838</v>
      </c>
      <c r="K264" s="12" t="s">
        <v>35</v>
      </c>
      <c r="L264" s="12" t="s">
        <v>10</v>
      </c>
      <c r="M264" s="12" t="s">
        <v>11</v>
      </c>
      <c r="N264" s="12" t="s">
        <v>2556</v>
      </c>
      <c r="O264" s="12" t="s">
        <v>2553</v>
      </c>
      <c r="P264" s="12" t="str">
        <f>MID(Tabla1[[#This Row],[Aplicación]],14,1)</f>
        <v>2</v>
      </c>
      <c r="Q264" s="12" t="s">
        <v>2530</v>
      </c>
      <c r="R264" s="12" t="str">
        <f>MID(Tabla1[[#This Row],[Aplicación]],6,2)</f>
        <v>07</v>
      </c>
      <c r="S264" s="12" t="str">
        <f>VLOOKUP(Tabla1[[#This Row],[AREA]],Hoja1!A:B,2,FALSE)</f>
        <v>07. Medio Ambiente sostenibilidad</v>
      </c>
      <c r="T264" s="12" t="str">
        <f>MID(Tabla1[[#This Row],[Aplicación]],9,4)</f>
        <v>1631</v>
      </c>
      <c r="U264" s="12" t="str">
        <f>VLOOKUP(Tabla1[[#This Row],[PROGRAMA]],Hoja1!A:B,2,FALSE)</f>
        <v>1631. Limpieza viaria</v>
      </c>
      <c r="V264" s="12" t="str">
        <f>MID(Tabla1[[#This Row],[Aplicación]],14,2)</f>
        <v>21</v>
      </c>
      <c r="W264" s="12" t="str">
        <f>MID(Tabla1[[#This Row],[Aplicación]],14,6)</f>
        <v>214</v>
      </c>
    </row>
    <row r="265" spans="1:23" s="3" customFormat="1" hidden="1" x14ac:dyDescent="0.25">
      <c r="A265" s="5">
        <v>220190004098</v>
      </c>
      <c r="B265" s="12" t="s">
        <v>518</v>
      </c>
      <c r="C265" s="6">
        <v>43524</v>
      </c>
      <c r="D265" s="12">
        <v>22019002114</v>
      </c>
      <c r="E265" s="12" t="s">
        <v>1186</v>
      </c>
      <c r="F265" s="7">
        <v>53.8</v>
      </c>
      <c r="G265" s="12" t="s">
        <v>1896</v>
      </c>
      <c r="H265" s="12" t="s">
        <v>1187</v>
      </c>
      <c r="I265" s="12" t="s">
        <v>2055</v>
      </c>
      <c r="J265" s="12" t="s">
        <v>1838</v>
      </c>
      <c r="K265" s="12" t="s">
        <v>14</v>
      </c>
      <c r="L265" s="12" t="s">
        <v>10</v>
      </c>
      <c r="M265" s="12" t="s">
        <v>11</v>
      </c>
      <c r="N265" s="12" t="s">
        <v>2556</v>
      </c>
      <c r="O265" s="12" t="s">
        <v>2553</v>
      </c>
      <c r="P265" s="12" t="str">
        <f>MID(Tabla1[[#This Row],[Aplicación]],14,1)</f>
        <v>2</v>
      </c>
      <c r="Q265" s="12" t="s">
        <v>2530</v>
      </c>
      <c r="R265" s="12" t="str">
        <f>MID(Tabla1[[#This Row],[Aplicación]],6,2)</f>
        <v>06</v>
      </c>
      <c r="S265" s="12" t="str">
        <f>VLOOKUP(Tabla1[[#This Row],[AREA]],Hoja1!A:B,2,FALSE)</f>
        <v>06. Educación, infancia e igualdad</v>
      </c>
      <c r="T265" s="12" t="str">
        <f>MID(Tabla1[[#This Row],[Aplicación]],9,4)</f>
        <v>2315</v>
      </c>
      <c r="U265" s="12" t="str">
        <f>VLOOKUP(Tabla1[[#This Row],[PROGRAMA]],Hoja1!A:B,2,FALSE)</f>
        <v>2315. Políticas de Igualdad e infancia</v>
      </c>
      <c r="V265" s="12" t="str">
        <f>MID(Tabla1[[#This Row],[Aplicación]],14,2)</f>
        <v>22</v>
      </c>
      <c r="W265" s="12" t="str">
        <f>MID(Tabla1[[#This Row],[Aplicación]],14,6)</f>
        <v>22699</v>
      </c>
    </row>
    <row r="266" spans="1:23" s="12" customFormat="1" hidden="1" x14ac:dyDescent="0.25">
      <c r="A266" s="5">
        <v>220190001479</v>
      </c>
      <c r="B266" s="12" t="s">
        <v>518</v>
      </c>
      <c r="C266" s="6">
        <v>43508</v>
      </c>
      <c r="D266" s="12">
        <v>22019001719</v>
      </c>
      <c r="E266" s="12" t="s">
        <v>554</v>
      </c>
      <c r="F266" s="7">
        <v>52.8</v>
      </c>
      <c r="G266" s="12" t="s">
        <v>2064</v>
      </c>
      <c r="H266" s="12" t="s">
        <v>755</v>
      </c>
      <c r="I266" s="12" t="s">
        <v>2055</v>
      </c>
      <c r="J266" s="12" t="s">
        <v>1838</v>
      </c>
      <c r="K266" s="12" t="s">
        <v>14</v>
      </c>
      <c r="L266" s="12" t="s">
        <v>10</v>
      </c>
      <c r="M266" s="12" t="s">
        <v>11</v>
      </c>
      <c r="N266" s="12" t="s">
        <v>2556</v>
      </c>
      <c r="O266" s="12" t="s">
        <v>2553</v>
      </c>
      <c r="P266" s="12" t="str">
        <f>MID(Tabla1[[#This Row],[Aplicación]],14,1)</f>
        <v>2</v>
      </c>
      <c r="Q266" s="12" t="s">
        <v>2530</v>
      </c>
      <c r="R266" s="12" t="str">
        <f>MID(Tabla1[[#This Row],[Aplicación]],6,2)</f>
        <v>01</v>
      </c>
      <c r="S266" s="12" t="str">
        <f>VLOOKUP(Tabla1[[#This Row],[AREA]],Hoja1!A:B,2,FALSE)</f>
        <v>01. Alcaldía</v>
      </c>
      <c r="T266" s="12" t="str">
        <f>MID(Tabla1[[#This Row],[Aplicación]],9,4)</f>
        <v>9121</v>
      </c>
      <c r="U266" s="12" t="str">
        <f>VLOOKUP(Tabla1[[#This Row],[PROGRAMA]],Hoja1!A:B,2,FALSE)</f>
        <v>9121. Organos de Gobierno</v>
      </c>
      <c r="V266" s="12" t="str">
        <f>MID(Tabla1[[#This Row],[Aplicación]],14,2)</f>
        <v>23</v>
      </c>
      <c r="W266" s="12" t="str">
        <f>MID(Tabla1[[#This Row],[Aplicación]],14,6)</f>
        <v>23100</v>
      </c>
    </row>
    <row r="267" spans="1:23" s="12" customFormat="1" hidden="1" x14ac:dyDescent="0.25">
      <c r="A267" s="5">
        <v>220190001480</v>
      </c>
      <c r="B267" s="12" t="s">
        <v>518</v>
      </c>
      <c r="C267" s="6">
        <v>43508</v>
      </c>
      <c r="D267" s="12">
        <v>22019001720</v>
      </c>
      <c r="E267" s="12" t="s">
        <v>756</v>
      </c>
      <c r="F267" s="7">
        <v>52.8</v>
      </c>
      <c r="G267" s="12" t="s">
        <v>2064</v>
      </c>
      <c r="H267" s="12" t="s">
        <v>757</v>
      </c>
      <c r="I267" s="12" t="s">
        <v>2055</v>
      </c>
      <c r="J267" s="12" t="s">
        <v>1838</v>
      </c>
      <c r="K267" s="12" t="s">
        <v>14</v>
      </c>
      <c r="L267" s="12" t="s">
        <v>10</v>
      </c>
      <c r="M267" s="12" t="s">
        <v>11</v>
      </c>
      <c r="N267" s="12" t="s">
        <v>2556</v>
      </c>
      <c r="O267" s="12" t="s">
        <v>2553</v>
      </c>
      <c r="P267" s="12" t="str">
        <f>MID(Tabla1[[#This Row],[Aplicación]],14,1)</f>
        <v>2</v>
      </c>
      <c r="Q267" s="12" t="s">
        <v>2530</v>
      </c>
      <c r="R267" s="12" t="str">
        <f>MID(Tabla1[[#This Row],[Aplicación]],6,2)</f>
        <v>01</v>
      </c>
      <c r="S267" s="12" t="str">
        <f>VLOOKUP(Tabla1[[#This Row],[AREA]],Hoja1!A:B,2,FALSE)</f>
        <v>01. Alcaldía</v>
      </c>
      <c r="T267" s="12" t="str">
        <f>MID(Tabla1[[#This Row],[Aplicación]],9,4)</f>
        <v>9121</v>
      </c>
      <c r="U267" s="12" t="str">
        <f>VLOOKUP(Tabla1[[#This Row],[PROGRAMA]],Hoja1!A:B,2,FALSE)</f>
        <v>9121. Organos de Gobierno</v>
      </c>
      <c r="V267" s="12" t="str">
        <f>MID(Tabla1[[#This Row],[Aplicación]],14,2)</f>
        <v>23</v>
      </c>
      <c r="W267" s="12" t="str">
        <f>MID(Tabla1[[#This Row],[Aplicación]],14,6)</f>
        <v>23120</v>
      </c>
    </row>
    <row r="268" spans="1:23" s="12" customFormat="1" hidden="1" x14ac:dyDescent="0.25">
      <c r="A268" s="5">
        <v>220190007799</v>
      </c>
      <c r="B268" s="12" t="s">
        <v>518</v>
      </c>
      <c r="C268" s="6">
        <v>43551</v>
      </c>
      <c r="D268" s="12">
        <v>22019002490</v>
      </c>
      <c r="E268" s="12" t="s">
        <v>877</v>
      </c>
      <c r="F268" s="7">
        <v>363.5</v>
      </c>
      <c r="G268" s="12" t="s">
        <v>2128</v>
      </c>
      <c r="H268" s="12" t="s">
        <v>1582</v>
      </c>
      <c r="I268" s="12" t="s">
        <v>2055</v>
      </c>
      <c r="J268" s="12" t="s">
        <v>1838</v>
      </c>
      <c r="K268" s="12" t="s">
        <v>14</v>
      </c>
      <c r="L268" s="12" t="s">
        <v>10</v>
      </c>
      <c r="M268" s="12" t="s">
        <v>11</v>
      </c>
      <c r="N268" s="12" t="s">
        <v>2556</v>
      </c>
      <c r="O268" s="12" t="s">
        <v>2553</v>
      </c>
      <c r="P268" s="12" t="str">
        <f>MID(Tabla1[[#This Row],[Aplicación]],14,1)</f>
        <v>2</v>
      </c>
      <c r="Q268" s="12" t="s">
        <v>2530</v>
      </c>
      <c r="R268" s="12" t="str">
        <f>MID(Tabla1[[#This Row],[Aplicación]],6,2)</f>
        <v>07</v>
      </c>
      <c r="S268" s="12" t="str">
        <f>VLOOKUP(Tabla1[[#This Row],[AREA]],Hoja1!A:B,2,FALSE)</f>
        <v>07. Medio Ambiente sostenibilidad</v>
      </c>
      <c r="T268" s="12" t="str">
        <f>MID(Tabla1[[#This Row],[Aplicación]],9,4)</f>
        <v>1631</v>
      </c>
      <c r="U268" s="12" t="str">
        <f>VLOOKUP(Tabla1[[#This Row],[PROGRAMA]],Hoja1!A:B,2,FALSE)</f>
        <v>1631. Limpieza viaria</v>
      </c>
      <c r="V268" s="12" t="str">
        <f>MID(Tabla1[[#This Row],[Aplicación]],14,2)</f>
        <v>22</v>
      </c>
      <c r="W268" s="12" t="str">
        <f>MID(Tabla1[[#This Row],[Aplicación]],14,6)</f>
        <v>22110</v>
      </c>
    </row>
    <row r="269" spans="1:23" s="12" customFormat="1" hidden="1" x14ac:dyDescent="0.25">
      <c r="A269" s="5">
        <v>220190007806</v>
      </c>
      <c r="B269" s="12" t="s">
        <v>518</v>
      </c>
      <c r="C269" s="6">
        <v>43551</v>
      </c>
      <c r="D269" s="12">
        <v>22019002497</v>
      </c>
      <c r="E269" s="12" t="s">
        <v>1579</v>
      </c>
      <c r="F269" s="7">
        <v>261.36</v>
      </c>
      <c r="G269" s="12" t="s">
        <v>1846</v>
      </c>
      <c r="H269" s="12" t="s">
        <v>2307</v>
      </c>
      <c r="I269" s="12" t="s">
        <v>2055</v>
      </c>
      <c r="J269" s="12" t="s">
        <v>1838</v>
      </c>
      <c r="K269" s="12" t="s">
        <v>35</v>
      </c>
      <c r="L269" s="12" t="s">
        <v>10</v>
      </c>
      <c r="M269" s="12" t="s">
        <v>11</v>
      </c>
      <c r="N269" s="12" t="s">
        <v>2556</v>
      </c>
      <c r="O269" s="12" t="s">
        <v>2553</v>
      </c>
      <c r="P269" s="12" t="str">
        <f>MID(Tabla1[[#This Row],[Aplicación]],14,1)</f>
        <v>2</v>
      </c>
      <c r="Q269" s="12" t="s">
        <v>2530</v>
      </c>
      <c r="R269" s="12" t="str">
        <f>MID(Tabla1[[#This Row],[Aplicación]],6,2)</f>
        <v>10</v>
      </c>
      <c r="S269" s="12" t="str">
        <f>VLOOKUP(Tabla1[[#This Row],[AREA]],Hoja1!A:B,2,FALSE)</f>
        <v>10. Servicios sociales</v>
      </c>
      <c r="T269" s="12" t="str">
        <f>MID(Tabla1[[#This Row],[Aplicación]],9,4)</f>
        <v>2312</v>
      </c>
      <c r="U269" s="12" t="str">
        <f>VLOOKUP(Tabla1[[#This Row],[PROGRAMA]],Hoja1!A:B,2,FALSE)</f>
        <v>2312. Iniciativas sociales</v>
      </c>
      <c r="V269" s="12" t="str">
        <f>MID(Tabla1[[#This Row],[Aplicación]],14,2)</f>
        <v>22</v>
      </c>
      <c r="W269" s="12" t="str">
        <f>MID(Tabla1[[#This Row],[Aplicación]],14,6)</f>
        <v>22199</v>
      </c>
    </row>
    <row r="270" spans="1:23" s="12" customFormat="1" hidden="1" x14ac:dyDescent="0.25">
      <c r="A270" s="5">
        <v>220190007806</v>
      </c>
      <c r="B270" s="12" t="s">
        <v>518</v>
      </c>
      <c r="C270" s="6">
        <v>43551</v>
      </c>
      <c r="D270" s="12">
        <v>22019002498</v>
      </c>
      <c r="E270" s="12" t="s">
        <v>1579</v>
      </c>
      <c r="F270" s="7">
        <v>217.8</v>
      </c>
      <c r="G270" s="12" t="s">
        <v>1846</v>
      </c>
      <c r="H270" s="12" t="s">
        <v>2307</v>
      </c>
      <c r="I270" s="12" t="s">
        <v>2055</v>
      </c>
      <c r="J270" s="12" t="s">
        <v>1838</v>
      </c>
      <c r="K270" s="12" t="s">
        <v>35</v>
      </c>
      <c r="L270" s="12" t="s">
        <v>10</v>
      </c>
      <c r="M270" s="12" t="s">
        <v>11</v>
      </c>
      <c r="N270" s="12" t="s">
        <v>2556</v>
      </c>
      <c r="O270" s="12" t="s">
        <v>2553</v>
      </c>
      <c r="P270" s="12" t="str">
        <f>MID(Tabla1[[#This Row],[Aplicación]],14,1)</f>
        <v>2</v>
      </c>
      <c r="Q270" s="12" t="s">
        <v>2530</v>
      </c>
      <c r="R270" s="12" t="str">
        <f>MID(Tabla1[[#This Row],[Aplicación]],6,2)</f>
        <v>10</v>
      </c>
      <c r="S270" s="12" t="str">
        <f>VLOOKUP(Tabla1[[#This Row],[AREA]],Hoja1!A:B,2,FALSE)</f>
        <v>10. Servicios sociales</v>
      </c>
      <c r="T270" s="12" t="str">
        <f>MID(Tabla1[[#This Row],[Aplicación]],9,4)</f>
        <v>2312</v>
      </c>
      <c r="U270" s="12" t="str">
        <f>VLOOKUP(Tabla1[[#This Row],[PROGRAMA]],Hoja1!A:B,2,FALSE)</f>
        <v>2312. Iniciativas sociales</v>
      </c>
      <c r="V270" s="12" t="str">
        <f>MID(Tabla1[[#This Row],[Aplicación]],14,2)</f>
        <v>22</v>
      </c>
      <c r="W270" s="12" t="str">
        <f>MID(Tabla1[[#This Row],[Aplicación]],14,6)</f>
        <v>22199</v>
      </c>
    </row>
    <row r="271" spans="1:23" s="12" customFormat="1" hidden="1" x14ac:dyDescent="0.25">
      <c r="A271" s="5">
        <v>220190002136</v>
      </c>
      <c r="B271" s="12" t="s">
        <v>518</v>
      </c>
      <c r="C271" s="6">
        <v>43514</v>
      </c>
      <c r="D271" s="12">
        <v>22019001880</v>
      </c>
      <c r="E271" s="12" t="s">
        <v>554</v>
      </c>
      <c r="F271" s="7">
        <v>44.8</v>
      </c>
      <c r="G271" s="12" t="s">
        <v>2064</v>
      </c>
      <c r="H271" s="12" t="s">
        <v>856</v>
      </c>
      <c r="I271" s="12" t="s">
        <v>2055</v>
      </c>
      <c r="J271" s="12" t="s">
        <v>1838</v>
      </c>
      <c r="K271" s="12" t="s">
        <v>14</v>
      </c>
      <c r="L271" s="12" t="s">
        <v>10</v>
      </c>
      <c r="M271" s="12" t="s">
        <v>11</v>
      </c>
      <c r="N271" s="12" t="s">
        <v>2556</v>
      </c>
      <c r="O271" s="12" t="s">
        <v>2553</v>
      </c>
      <c r="P271" s="12" t="str">
        <f>MID(Tabla1[[#This Row],[Aplicación]],14,1)</f>
        <v>2</v>
      </c>
      <c r="Q271" s="12" t="s">
        <v>2530</v>
      </c>
      <c r="R271" s="12" t="str">
        <f>MID(Tabla1[[#This Row],[Aplicación]],6,2)</f>
        <v>01</v>
      </c>
      <c r="S271" s="12" t="str">
        <f>VLOOKUP(Tabla1[[#This Row],[AREA]],Hoja1!A:B,2,FALSE)</f>
        <v>01. Alcaldía</v>
      </c>
      <c r="T271" s="12" t="str">
        <f>MID(Tabla1[[#This Row],[Aplicación]],9,4)</f>
        <v>9121</v>
      </c>
      <c r="U271" s="12" t="str">
        <f>VLOOKUP(Tabla1[[#This Row],[PROGRAMA]],Hoja1!A:B,2,FALSE)</f>
        <v>9121. Organos de Gobierno</v>
      </c>
      <c r="V271" s="12" t="str">
        <f>MID(Tabla1[[#This Row],[Aplicación]],14,2)</f>
        <v>23</v>
      </c>
      <c r="W271" s="12" t="str">
        <f>MID(Tabla1[[#This Row],[Aplicación]],14,6)</f>
        <v>23100</v>
      </c>
    </row>
    <row r="272" spans="1:23" s="12" customFormat="1" hidden="1" x14ac:dyDescent="0.25">
      <c r="A272" s="5">
        <v>220190007810</v>
      </c>
      <c r="B272" s="12" t="s">
        <v>518</v>
      </c>
      <c r="C272" s="6">
        <v>43551</v>
      </c>
      <c r="D272" s="12">
        <v>22019002502</v>
      </c>
      <c r="E272" s="12" t="s">
        <v>1129</v>
      </c>
      <c r="F272" s="7">
        <v>871.2</v>
      </c>
      <c r="G272" s="12" t="s">
        <v>2309</v>
      </c>
      <c r="H272" s="12" t="s">
        <v>1591</v>
      </c>
      <c r="I272" s="12" t="s">
        <v>2055</v>
      </c>
      <c r="J272" s="12" t="s">
        <v>1838</v>
      </c>
      <c r="K272" s="12" t="s">
        <v>35</v>
      </c>
      <c r="L272" s="12" t="s">
        <v>10</v>
      </c>
      <c r="M272" s="12" t="s">
        <v>11</v>
      </c>
      <c r="N272" s="12" t="s">
        <v>2556</v>
      </c>
      <c r="O272" s="12" t="s">
        <v>2553</v>
      </c>
      <c r="P272" s="12" t="str">
        <f>MID(Tabla1[[#This Row],[Aplicación]],14,1)</f>
        <v>2</v>
      </c>
      <c r="Q272" s="12" t="s">
        <v>2530</v>
      </c>
      <c r="R272" s="12" t="str">
        <f>MID(Tabla1[[#This Row],[Aplicación]],6,2)</f>
        <v>04</v>
      </c>
      <c r="S272" s="12" t="str">
        <f>VLOOKUP(Tabla1[[#This Row],[AREA]],Hoja1!A:B,2,FALSE)</f>
        <v>04. Hacienda, función pública y promoción económica</v>
      </c>
      <c r="T272" s="12" t="str">
        <f>MID(Tabla1[[#This Row],[Aplicación]],9,4)</f>
        <v>9202</v>
      </c>
      <c r="U272" s="12" t="str">
        <f>VLOOKUP(Tabla1[[#This Row],[PROGRAMA]],Hoja1!A:B,2,FALSE)</f>
        <v>9202. Gestión de recursos humanos</v>
      </c>
      <c r="V272" s="12" t="str">
        <f>MID(Tabla1[[#This Row],[Aplicación]],14,2)</f>
        <v>22</v>
      </c>
      <c r="W272" s="12" t="str">
        <f>MID(Tabla1[[#This Row],[Aplicación]],14,6)</f>
        <v>22699</v>
      </c>
    </row>
    <row r="273" spans="1:23" s="12" customFormat="1" hidden="1" x14ac:dyDescent="0.25">
      <c r="A273" s="5">
        <v>220190007813</v>
      </c>
      <c r="B273" s="12" t="s">
        <v>518</v>
      </c>
      <c r="C273" s="6">
        <v>43551</v>
      </c>
      <c r="D273" s="12">
        <v>22019002507</v>
      </c>
      <c r="E273" s="12" t="s">
        <v>1592</v>
      </c>
      <c r="F273" s="7">
        <v>28.18</v>
      </c>
      <c r="G273" s="12" t="s">
        <v>2128</v>
      </c>
      <c r="H273" s="12" t="s">
        <v>1593</v>
      </c>
      <c r="I273" s="12" t="s">
        <v>2055</v>
      </c>
      <c r="J273" s="12" t="s">
        <v>1838</v>
      </c>
      <c r="K273" s="12" t="s">
        <v>35</v>
      </c>
      <c r="L273" s="12" t="s">
        <v>10</v>
      </c>
      <c r="M273" s="12" t="s">
        <v>11</v>
      </c>
      <c r="N273" s="12" t="s">
        <v>2556</v>
      </c>
      <c r="O273" s="12" t="s">
        <v>2553</v>
      </c>
      <c r="P273" s="12" t="str">
        <f>MID(Tabla1[[#This Row],[Aplicación]],14,1)</f>
        <v>2</v>
      </c>
      <c r="Q273" s="12" t="s">
        <v>2530</v>
      </c>
      <c r="R273" s="12" t="str">
        <f>MID(Tabla1[[#This Row],[Aplicación]],6,2)</f>
        <v>08</v>
      </c>
      <c r="S273" s="12" t="str">
        <f>VLOOKUP(Tabla1[[#This Row],[AREA]],Hoja1!A:B,2,FALSE)</f>
        <v>08. Seguridad y movilidad</v>
      </c>
      <c r="T273" s="12" t="str">
        <f>MID(Tabla1[[#This Row],[Aplicación]],9,4)</f>
        <v>1321</v>
      </c>
      <c r="U273" s="12" t="str">
        <f>VLOOKUP(Tabla1[[#This Row],[PROGRAMA]],Hoja1!A:B,2,FALSE)</f>
        <v>1321. Policía municipal</v>
      </c>
      <c r="V273" s="12" t="str">
        <f>MID(Tabla1[[#This Row],[Aplicación]],14,2)</f>
        <v>22</v>
      </c>
      <c r="W273" s="12" t="str">
        <f>MID(Tabla1[[#This Row],[Aplicación]],14,6)</f>
        <v>22110</v>
      </c>
    </row>
    <row r="274" spans="1:23" s="12" customFormat="1" hidden="1" x14ac:dyDescent="0.25">
      <c r="A274" s="5">
        <v>220190007814</v>
      </c>
      <c r="B274" s="12" t="s">
        <v>518</v>
      </c>
      <c r="C274" s="6">
        <v>43551</v>
      </c>
      <c r="D274" s="12">
        <v>22019002509</v>
      </c>
      <c r="E274" s="12" t="s">
        <v>776</v>
      </c>
      <c r="F274" s="7">
        <v>232.2</v>
      </c>
      <c r="G274" s="12" t="s">
        <v>1864</v>
      </c>
      <c r="H274" s="12" t="s">
        <v>1594</v>
      </c>
      <c r="I274" s="12" t="s">
        <v>2055</v>
      </c>
      <c r="J274" s="12" t="s">
        <v>1838</v>
      </c>
      <c r="K274" s="12" t="s">
        <v>35</v>
      </c>
      <c r="L274" s="12" t="s">
        <v>10</v>
      </c>
      <c r="M274" s="12" t="s">
        <v>11</v>
      </c>
      <c r="N274" s="12" t="s">
        <v>2556</v>
      </c>
      <c r="O274" s="12" t="s">
        <v>2553</v>
      </c>
      <c r="P274" s="12" t="str">
        <f>MID(Tabla1[[#This Row],[Aplicación]],14,1)</f>
        <v>2</v>
      </c>
      <c r="Q274" s="12" t="s">
        <v>2530</v>
      </c>
      <c r="R274" s="12" t="str">
        <f>MID(Tabla1[[#This Row],[Aplicación]],6,2)</f>
        <v>08</v>
      </c>
      <c r="S274" s="12" t="str">
        <f>VLOOKUP(Tabla1[[#This Row],[AREA]],Hoja1!A:B,2,FALSE)</f>
        <v>08. Seguridad y movilidad</v>
      </c>
      <c r="T274" s="12" t="str">
        <f>MID(Tabla1[[#This Row],[Aplicación]],9,4)</f>
        <v>1321</v>
      </c>
      <c r="U274" s="12" t="str">
        <f>VLOOKUP(Tabla1[[#This Row],[PROGRAMA]],Hoja1!A:B,2,FALSE)</f>
        <v>1321. Policía municipal</v>
      </c>
      <c r="V274" s="12" t="str">
        <f>MID(Tabla1[[#This Row],[Aplicación]],14,2)</f>
        <v>22</v>
      </c>
      <c r="W274" s="12" t="str">
        <f>MID(Tabla1[[#This Row],[Aplicación]],14,6)</f>
        <v>22199</v>
      </c>
    </row>
    <row r="275" spans="1:23" s="3" customFormat="1" hidden="1" x14ac:dyDescent="0.25">
      <c r="A275" s="5">
        <v>220190007858</v>
      </c>
      <c r="B275" s="12" t="s">
        <v>518</v>
      </c>
      <c r="C275" s="6">
        <v>43551</v>
      </c>
      <c r="D275" s="12">
        <v>22019002552</v>
      </c>
      <c r="E275" s="12" t="s">
        <v>333</v>
      </c>
      <c r="F275" s="7">
        <v>804.65</v>
      </c>
      <c r="G275" s="12" t="s">
        <v>1809</v>
      </c>
      <c r="H275" s="12" t="s">
        <v>1608</v>
      </c>
      <c r="I275" s="12" t="s">
        <v>2055</v>
      </c>
      <c r="J275" s="12" t="s">
        <v>1838</v>
      </c>
      <c r="K275" s="12" t="s">
        <v>14</v>
      </c>
      <c r="L275" s="12" t="s">
        <v>10</v>
      </c>
      <c r="M275" s="12" t="s">
        <v>11</v>
      </c>
      <c r="N275" s="12" t="s">
        <v>2556</v>
      </c>
      <c r="O275" s="12" t="s">
        <v>2553</v>
      </c>
      <c r="P275" s="12" t="str">
        <f>MID(Tabla1[[#This Row],[Aplicación]],14,1)</f>
        <v>2</v>
      </c>
      <c r="Q275" s="12" t="s">
        <v>2530</v>
      </c>
      <c r="R275" s="12" t="str">
        <f>MID(Tabla1[[#This Row],[Aplicación]],6,2)</f>
        <v>10</v>
      </c>
      <c r="S275" s="12" t="str">
        <f>VLOOKUP(Tabla1[[#This Row],[AREA]],Hoja1!A:B,2,FALSE)</f>
        <v>10. Servicios sociales</v>
      </c>
      <c r="T275" s="12" t="str">
        <f>MID(Tabla1[[#This Row],[Aplicación]],9,4)</f>
        <v>2312</v>
      </c>
      <c r="U275" s="12" t="str">
        <f>VLOOKUP(Tabla1[[#This Row],[PROGRAMA]],Hoja1!A:B,2,FALSE)</f>
        <v>2312. Iniciativas sociales</v>
      </c>
      <c r="V275" s="12" t="str">
        <f>MID(Tabla1[[#This Row],[Aplicación]],14,2)</f>
        <v>22</v>
      </c>
      <c r="W275" s="12" t="str">
        <f>MID(Tabla1[[#This Row],[Aplicación]],14,6)</f>
        <v>22700</v>
      </c>
    </row>
    <row r="276" spans="1:23" s="3" customFormat="1" hidden="1" x14ac:dyDescent="0.25">
      <c r="A276" s="5">
        <v>220190007863</v>
      </c>
      <c r="B276" s="12" t="s">
        <v>518</v>
      </c>
      <c r="C276" s="6">
        <v>43551</v>
      </c>
      <c r="D276" s="12">
        <v>22019002555</v>
      </c>
      <c r="E276" s="12" t="s">
        <v>1573</v>
      </c>
      <c r="F276" s="7">
        <v>200</v>
      </c>
      <c r="G276" s="12" t="s">
        <v>2309</v>
      </c>
      <c r="H276" s="12" t="s">
        <v>1611</v>
      </c>
      <c r="I276" s="12" t="s">
        <v>2055</v>
      </c>
      <c r="J276" s="12" t="s">
        <v>1838</v>
      </c>
      <c r="K276" s="12" t="s">
        <v>35</v>
      </c>
      <c r="L276" s="12" t="s">
        <v>10</v>
      </c>
      <c r="M276" s="12" t="s">
        <v>11</v>
      </c>
      <c r="N276" s="12" t="s">
        <v>2556</v>
      </c>
      <c r="O276" s="12" t="s">
        <v>2553</v>
      </c>
      <c r="P276" s="12" t="str">
        <f>MID(Tabla1[[#This Row],[Aplicación]],14,1)</f>
        <v>2</v>
      </c>
      <c r="Q276" s="12" t="s">
        <v>2530</v>
      </c>
      <c r="R276" s="12" t="str">
        <f>MID(Tabla1[[#This Row],[Aplicación]],6,2)</f>
        <v>08</v>
      </c>
      <c r="S276" s="12" t="str">
        <f>VLOOKUP(Tabla1[[#This Row],[AREA]],Hoja1!A:B,2,FALSE)</f>
        <v>08. Seguridad y movilidad</v>
      </c>
      <c r="T276" s="12" t="str">
        <f>MID(Tabla1[[#This Row],[Aplicación]],9,4)</f>
        <v>1361</v>
      </c>
      <c r="U276" s="12" t="str">
        <f>VLOOKUP(Tabla1[[#This Row],[PROGRAMA]],Hoja1!A:B,2,FALSE)</f>
        <v>1361. Prevención y extinción de incencios</v>
      </c>
      <c r="V276" s="12" t="str">
        <f>MID(Tabla1[[#This Row],[Aplicación]],14,2)</f>
        <v>22</v>
      </c>
      <c r="W276" s="12" t="str">
        <f>MID(Tabla1[[#This Row],[Aplicación]],14,6)</f>
        <v>22602</v>
      </c>
    </row>
    <row r="277" spans="1:23" s="3" customFormat="1" hidden="1" x14ac:dyDescent="0.25">
      <c r="A277" s="5">
        <v>220190004798</v>
      </c>
      <c r="B277" s="12" t="s">
        <v>518</v>
      </c>
      <c r="C277" s="6">
        <v>43531</v>
      </c>
      <c r="D277" s="12">
        <v>22019002123</v>
      </c>
      <c r="E277" s="12" t="s">
        <v>693</v>
      </c>
      <c r="F277" s="7">
        <v>39.81</v>
      </c>
      <c r="G277" s="12" t="s">
        <v>1788</v>
      </c>
      <c r="H277" s="12" t="s">
        <v>1256</v>
      </c>
      <c r="I277" s="12" t="s">
        <v>2055</v>
      </c>
      <c r="J277" s="12" t="s">
        <v>1837</v>
      </c>
      <c r="K277" s="12" t="s">
        <v>35</v>
      </c>
      <c r="L277" s="12" t="s">
        <v>10</v>
      </c>
      <c r="M277" s="12" t="s">
        <v>11</v>
      </c>
      <c r="N277" s="12" t="s">
        <v>2556</v>
      </c>
      <c r="O277" s="12" t="s">
        <v>2553</v>
      </c>
      <c r="P277" s="12" t="str">
        <f>MID(Tabla1[[#This Row],[Aplicación]],14,1)</f>
        <v>2</v>
      </c>
      <c r="Q277" s="12" t="s">
        <v>2530</v>
      </c>
      <c r="R277" s="12" t="str">
        <f>MID(Tabla1[[#This Row],[Aplicación]],6,2)</f>
        <v>04</v>
      </c>
      <c r="S277" s="12" t="str">
        <f>VLOOKUP(Tabla1[[#This Row],[AREA]],Hoja1!A:B,2,FALSE)</f>
        <v>04. Hacienda, función pública y promoción económica</v>
      </c>
      <c r="T277" s="12" t="str">
        <f>MID(Tabla1[[#This Row],[Aplicación]],9,4)</f>
        <v>2411</v>
      </c>
      <c r="U277" s="12" t="str">
        <f>VLOOKUP(Tabla1[[#This Row],[PROGRAMA]],Hoja1!A:B,2,FALSE)</f>
        <v>2411. Agencia de innovación y desarrollo económico</v>
      </c>
      <c r="V277" s="12" t="str">
        <f>MID(Tabla1[[#This Row],[Aplicación]],14,2)</f>
        <v>22</v>
      </c>
      <c r="W277" s="12" t="str">
        <f>MID(Tabla1[[#This Row],[Aplicación]],14,6)</f>
        <v>22699</v>
      </c>
    </row>
    <row r="278" spans="1:23" s="3" customFormat="1" hidden="1" x14ac:dyDescent="0.25">
      <c r="A278" s="5">
        <v>220190007864</v>
      </c>
      <c r="B278" s="12" t="s">
        <v>518</v>
      </c>
      <c r="C278" s="6">
        <v>43551</v>
      </c>
      <c r="D278" s="12">
        <v>22019002557</v>
      </c>
      <c r="E278" s="12" t="s">
        <v>544</v>
      </c>
      <c r="F278" s="7">
        <v>491.96</v>
      </c>
      <c r="G278" s="12" t="s">
        <v>1768</v>
      </c>
      <c r="H278" s="12" t="s">
        <v>1612</v>
      </c>
      <c r="I278" s="12" t="s">
        <v>2055</v>
      </c>
      <c r="J278" s="12" t="s">
        <v>1838</v>
      </c>
      <c r="K278" s="12" t="s">
        <v>35</v>
      </c>
      <c r="L278" s="12" t="s">
        <v>10</v>
      </c>
      <c r="M278" s="12" t="s">
        <v>11</v>
      </c>
      <c r="N278" s="12" t="s">
        <v>2556</v>
      </c>
      <c r="O278" s="12" t="s">
        <v>2553</v>
      </c>
      <c r="P278" s="12" t="str">
        <f>MID(Tabla1[[#This Row],[Aplicación]],14,1)</f>
        <v>2</v>
      </c>
      <c r="Q278" s="12" t="s">
        <v>2530</v>
      </c>
      <c r="R278" s="12" t="str">
        <f>MID(Tabla1[[#This Row],[Aplicación]],6,2)</f>
        <v>10</v>
      </c>
      <c r="S278" s="12" t="str">
        <f>VLOOKUP(Tabla1[[#This Row],[AREA]],Hoja1!A:B,2,FALSE)</f>
        <v>10. Servicios sociales</v>
      </c>
      <c r="T278" s="12" t="str">
        <f>MID(Tabla1[[#This Row],[Aplicación]],9,4)</f>
        <v>2312</v>
      </c>
      <c r="U278" s="12" t="str">
        <f>VLOOKUP(Tabla1[[#This Row],[PROGRAMA]],Hoja1!A:B,2,FALSE)</f>
        <v>2312. Iniciativas sociales</v>
      </c>
      <c r="V278" s="12" t="str">
        <f>MID(Tabla1[[#This Row],[Aplicación]],14,2)</f>
        <v>21</v>
      </c>
      <c r="W278" s="12" t="str">
        <f>MID(Tabla1[[#This Row],[Aplicación]],14,6)</f>
        <v>212</v>
      </c>
    </row>
    <row r="279" spans="1:23" s="3" customFormat="1" hidden="1" x14ac:dyDescent="0.25">
      <c r="A279" s="5">
        <v>220190007865</v>
      </c>
      <c r="B279" s="12" t="s">
        <v>518</v>
      </c>
      <c r="C279" s="6">
        <v>43551</v>
      </c>
      <c r="D279" s="12">
        <v>22019002558</v>
      </c>
      <c r="E279" s="12" t="s">
        <v>1073</v>
      </c>
      <c r="F279" s="7">
        <v>560.23</v>
      </c>
      <c r="G279" s="12" t="s">
        <v>2316</v>
      </c>
      <c r="H279" s="12" t="s">
        <v>1613</v>
      </c>
      <c r="I279" s="12" t="s">
        <v>2055</v>
      </c>
      <c r="J279" s="12" t="s">
        <v>2028</v>
      </c>
      <c r="K279" s="12" t="s">
        <v>35</v>
      </c>
      <c r="L279" s="12" t="s">
        <v>10</v>
      </c>
      <c r="M279" s="12" t="s">
        <v>11</v>
      </c>
      <c r="N279" s="12" t="s">
        <v>2556</v>
      </c>
      <c r="O279" s="12" t="s">
        <v>2553</v>
      </c>
      <c r="P279" s="12" t="str">
        <f>MID(Tabla1[[#This Row],[Aplicación]],14,1)</f>
        <v>2</v>
      </c>
      <c r="Q279" s="12" t="s">
        <v>2530</v>
      </c>
      <c r="R279" s="12" t="str">
        <f>MID(Tabla1[[#This Row],[Aplicación]],6,2)</f>
        <v>08</v>
      </c>
      <c r="S279" s="12" t="str">
        <f>VLOOKUP(Tabla1[[#This Row],[AREA]],Hoja1!A:B,2,FALSE)</f>
        <v>08. Seguridad y movilidad</v>
      </c>
      <c r="T279" s="12" t="str">
        <f>MID(Tabla1[[#This Row],[Aplicación]],9,4)</f>
        <v>1361</v>
      </c>
      <c r="U279" s="12" t="str">
        <f>VLOOKUP(Tabla1[[#This Row],[PROGRAMA]],Hoja1!A:B,2,FALSE)</f>
        <v>1361. Prevención y extinción de incencios</v>
      </c>
      <c r="V279" s="12" t="str">
        <f>MID(Tabla1[[#This Row],[Aplicación]],14,2)</f>
        <v>22</v>
      </c>
      <c r="W279" s="12" t="str">
        <f>MID(Tabla1[[#This Row],[Aplicación]],14,6)</f>
        <v>22199</v>
      </c>
    </row>
    <row r="280" spans="1:23" s="3" customFormat="1" hidden="1" x14ac:dyDescent="0.25">
      <c r="A280" s="5">
        <v>220190007866</v>
      </c>
      <c r="B280" s="12" t="s">
        <v>518</v>
      </c>
      <c r="C280" s="6">
        <v>43551</v>
      </c>
      <c r="D280" s="12">
        <v>22019002559</v>
      </c>
      <c r="E280" s="12" t="s">
        <v>544</v>
      </c>
      <c r="F280" s="7">
        <v>89.46</v>
      </c>
      <c r="G280" s="12" t="s">
        <v>2221</v>
      </c>
      <c r="H280" s="12" t="s">
        <v>1614</v>
      </c>
      <c r="I280" s="12" t="s">
        <v>2055</v>
      </c>
      <c r="J280" s="12" t="s">
        <v>1838</v>
      </c>
      <c r="K280" s="12" t="s">
        <v>35</v>
      </c>
      <c r="L280" s="12" t="s">
        <v>10</v>
      </c>
      <c r="M280" s="12" t="s">
        <v>11</v>
      </c>
      <c r="N280" s="12" t="s">
        <v>2556</v>
      </c>
      <c r="O280" s="12" t="s">
        <v>2553</v>
      </c>
      <c r="P280" s="12" t="str">
        <f>MID(Tabla1[[#This Row],[Aplicación]],14,1)</f>
        <v>2</v>
      </c>
      <c r="Q280" s="12" t="s">
        <v>2530</v>
      </c>
      <c r="R280" s="12" t="str">
        <f>MID(Tabla1[[#This Row],[Aplicación]],6,2)</f>
        <v>10</v>
      </c>
      <c r="S280" s="12" t="str">
        <f>VLOOKUP(Tabla1[[#This Row],[AREA]],Hoja1!A:B,2,FALSE)</f>
        <v>10. Servicios sociales</v>
      </c>
      <c r="T280" s="12" t="str">
        <f>MID(Tabla1[[#This Row],[Aplicación]],9,4)</f>
        <v>2312</v>
      </c>
      <c r="U280" s="12" t="str">
        <f>VLOOKUP(Tabla1[[#This Row],[PROGRAMA]],Hoja1!A:B,2,FALSE)</f>
        <v>2312. Iniciativas sociales</v>
      </c>
      <c r="V280" s="12" t="str">
        <f>MID(Tabla1[[#This Row],[Aplicación]],14,2)</f>
        <v>21</v>
      </c>
      <c r="W280" s="12" t="str">
        <f>MID(Tabla1[[#This Row],[Aplicación]],14,6)</f>
        <v>212</v>
      </c>
    </row>
    <row r="281" spans="1:23" s="3" customFormat="1" hidden="1" x14ac:dyDescent="0.25">
      <c r="A281" s="5">
        <v>220190007804</v>
      </c>
      <c r="B281" s="12" t="s">
        <v>518</v>
      </c>
      <c r="C281" s="6">
        <v>43551</v>
      </c>
      <c r="D281" s="12">
        <v>22019002495</v>
      </c>
      <c r="E281" s="12" t="s">
        <v>604</v>
      </c>
      <c r="F281" s="7">
        <v>35.01</v>
      </c>
      <c r="G281" s="12" t="s">
        <v>2306</v>
      </c>
      <c r="H281" s="12" t="s">
        <v>1587</v>
      </c>
      <c r="I281" s="12" t="s">
        <v>2055</v>
      </c>
      <c r="J281" s="12" t="s">
        <v>1838</v>
      </c>
      <c r="K281" s="12" t="s">
        <v>14</v>
      </c>
      <c r="L281" s="12" t="s">
        <v>10</v>
      </c>
      <c r="M281" s="12" t="s">
        <v>11</v>
      </c>
      <c r="N281" s="12" t="s">
        <v>2556</v>
      </c>
      <c r="O281" s="12" t="s">
        <v>2553</v>
      </c>
      <c r="P281" s="12" t="str">
        <f>MID(Tabla1[[#This Row],[Aplicación]],14,1)</f>
        <v>2</v>
      </c>
      <c r="Q281" s="12" t="s">
        <v>2530</v>
      </c>
      <c r="R281" s="12" t="str">
        <f>MID(Tabla1[[#This Row],[Aplicación]],6,2)</f>
        <v>08</v>
      </c>
      <c r="S281" s="12" t="str">
        <f>VLOOKUP(Tabla1[[#This Row],[AREA]],Hoja1!A:B,2,FALSE)</f>
        <v>08. Seguridad y movilidad</v>
      </c>
      <c r="T281" s="12" t="str">
        <f>MID(Tabla1[[#This Row],[Aplicación]],9,4)</f>
        <v>1321</v>
      </c>
      <c r="U281" s="12" t="str">
        <f>VLOOKUP(Tabla1[[#This Row],[PROGRAMA]],Hoja1!A:B,2,FALSE)</f>
        <v>1321. Policía municipal</v>
      </c>
      <c r="V281" s="12" t="str">
        <f>MID(Tabla1[[#This Row],[Aplicación]],14,2)</f>
        <v>21</v>
      </c>
      <c r="W281" s="12" t="str">
        <f>MID(Tabla1[[#This Row],[Aplicación]],14,6)</f>
        <v>214</v>
      </c>
    </row>
    <row r="282" spans="1:23" s="3" customFormat="1" hidden="1" x14ac:dyDescent="0.25">
      <c r="A282" s="5">
        <v>220190007868</v>
      </c>
      <c r="B282" s="12" t="s">
        <v>518</v>
      </c>
      <c r="C282" s="6">
        <v>43551</v>
      </c>
      <c r="D282" s="12">
        <v>22019002561</v>
      </c>
      <c r="E282" s="12" t="s">
        <v>1573</v>
      </c>
      <c r="F282" s="7">
        <v>156.82</v>
      </c>
      <c r="G282" s="12" t="s">
        <v>1766</v>
      </c>
      <c r="H282" s="12" t="s">
        <v>1615</v>
      </c>
      <c r="I282" s="12" t="s">
        <v>2055</v>
      </c>
      <c r="J282" s="12" t="s">
        <v>1838</v>
      </c>
      <c r="K282" s="12" t="s">
        <v>35</v>
      </c>
      <c r="L282" s="12" t="s">
        <v>10</v>
      </c>
      <c r="M282" s="12" t="s">
        <v>11</v>
      </c>
      <c r="N282" s="12" t="s">
        <v>2556</v>
      </c>
      <c r="O282" s="12" t="s">
        <v>2553</v>
      </c>
      <c r="P282" s="12" t="str">
        <f>MID(Tabla1[[#This Row],[Aplicación]],14,1)</f>
        <v>2</v>
      </c>
      <c r="Q282" s="12" t="s">
        <v>2530</v>
      </c>
      <c r="R282" s="12" t="str">
        <f>MID(Tabla1[[#This Row],[Aplicación]],6,2)</f>
        <v>08</v>
      </c>
      <c r="S282" s="12" t="str">
        <f>VLOOKUP(Tabla1[[#This Row],[AREA]],Hoja1!A:B,2,FALSE)</f>
        <v>08. Seguridad y movilidad</v>
      </c>
      <c r="T282" s="12" t="str">
        <f>MID(Tabla1[[#This Row],[Aplicación]],9,4)</f>
        <v>1361</v>
      </c>
      <c r="U282" s="12" t="str">
        <f>VLOOKUP(Tabla1[[#This Row],[PROGRAMA]],Hoja1!A:B,2,FALSE)</f>
        <v>1361. Prevención y extinción de incencios</v>
      </c>
      <c r="V282" s="12" t="str">
        <f>MID(Tabla1[[#This Row],[Aplicación]],14,2)</f>
        <v>22</v>
      </c>
      <c r="W282" s="12" t="str">
        <f>MID(Tabla1[[#This Row],[Aplicación]],14,6)</f>
        <v>22602</v>
      </c>
    </row>
    <row r="283" spans="1:23" s="3" customFormat="1" hidden="1" x14ac:dyDescent="0.25">
      <c r="A283" s="5">
        <v>220190007876</v>
      </c>
      <c r="B283" s="12" t="s">
        <v>518</v>
      </c>
      <c r="C283" s="6">
        <v>43551</v>
      </c>
      <c r="D283" s="12">
        <v>22019002574</v>
      </c>
      <c r="E283" s="12" t="s">
        <v>776</v>
      </c>
      <c r="F283" s="7">
        <v>15.46</v>
      </c>
      <c r="G283" s="12" t="s">
        <v>1768</v>
      </c>
      <c r="H283" s="12" t="s">
        <v>1621</v>
      </c>
      <c r="I283" s="12" t="s">
        <v>2055</v>
      </c>
      <c r="J283" s="12" t="s">
        <v>1838</v>
      </c>
      <c r="K283" s="12" t="s">
        <v>35</v>
      </c>
      <c r="L283" s="12" t="s">
        <v>10</v>
      </c>
      <c r="M283" s="12" t="s">
        <v>11</v>
      </c>
      <c r="N283" s="12" t="s">
        <v>2556</v>
      </c>
      <c r="O283" s="12" t="s">
        <v>2553</v>
      </c>
      <c r="P283" s="12" t="str">
        <f>MID(Tabla1[[#This Row],[Aplicación]],14,1)</f>
        <v>2</v>
      </c>
      <c r="Q283" s="12" t="s">
        <v>2530</v>
      </c>
      <c r="R283" s="12" t="str">
        <f>MID(Tabla1[[#This Row],[Aplicación]],6,2)</f>
        <v>08</v>
      </c>
      <c r="S283" s="12" t="str">
        <f>VLOOKUP(Tabla1[[#This Row],[AREA]],Hoja1!A:B,2,FALSE)</f>
        <v>08. Seguridad y movilidad</v>
      </c>
      <c r="T283" s="12" t="str">
        <f>MID(Tabla1[[#This Row],[Aplicación]],9,4)</f>
        <v>1321</v>
      </c>
      <c r="U283" s="12" t="str">
        <f>VLOOKUP(Tabla1[[#This Row],[PROGRAMA]],Hoja1!A:B,2,FALSE)</f>
        <v>1321. Policía municipal</v>
      </c>
      <c r="V283" s="12" t="str">
        <f>MID(Tabla1[[#This Row],[Aplicación]],14,2)</f>
        <v>22</v>
      </c>
      <c r="W283" s="12" t="str">
        <f>MID(Tabla1[[#This Row],[Aplicación]],14,6)</f>
        <v>22199</v>
      </c>
    </row>
    <row r="284" spans="1:23" s="3" customFormat="1" hidden="1" x14ac:dyDescent="0.25">
      <c r="A284" s="5">
        <v>220190007878</v>
      </c>
      <c r="B284" s="12" t="s">
        <v>518</v>
      </c>
      <c r="C284" s="6">
        <v>43551</v>
      </c>
      <c r="D284" s="12">
        <v>22019002583</v>
      </c>
      <c r="E284" s="12" t="s">
        <v>875</v>
      </c>
      <c r="F284" s="7">
        <v>526.46</v>
      </c>
      <c r="G284" s="12" t="s">
        <v>2319</v>
      </c>
      <c r="H284" s="12" t="s">
        <v>1623</v>
      </c>
      <c r="I284" s="12" t="s">
        <v>2055</v>
      </c>
      <c r="J284" s="12" t="s">
        <v>2028</v>
      </c>
      <c r="K284" s="12" t="s">
        <v>35</v>
      </c>
      <c r="L284" s="12" t="s">
        <v>10</v>
      </c>
      <c r="M284" s="12" t="s">
        <v>11</v>
      </c>
      <c r="N284" s="12" t="s">
        <v>2556</v>
      </c>
      <c r="O284" s="12" t="s">
        <v>2553</v>
      </c>
      <c r="P284" s="12" t="str">
        <f>MID(Tabla1[[#This Row],[Aplicación]],14,1)</f>
        <v>2</v>
      </c>
      <c r="Q284" s="12" t="s">
        <v>2530</v>
      </c>
      <c r="R284" s="12" t="str">
        <f>MID(Tabla1[[#This Row],[Aplicación]],6,2)</f>
        <v>07</v>
      </c>
      <c r="S284" s="12" t="str">
        <f>VLOOKUP(Tabla1[[#This Row],[AREA]],Hoja1!A:B,2,FALSE)</f>
        <v>07. Medio Ambiente sostenibilidad</v>
      </c>
      <c r="T284" s="12" t="str">
        <f>MID(Tabla1[[#This Row],[Aplicación]],9,4)</f>
        <v>1631</v>
      </c>
      <c r="U284" s="12" t="str">
        <f>VLOOKUP(Tabla1[[#This Row],[PROGRAMA]],Hoja1!A:B,2,FALSE)</f>
        <v>1631. Limpieza viaria</v>
      </c>
      <c r="V284" s="12" t="str">
        <f>MID(Tabla1[[#This Row],[Aplicación]],14,2)</f>
        <v>21</v>
      </c>
      <c r="W284" s="12" t="str">
        <f>MID(Tabla1[[#This Row],[Aplicación]],14,6)</f>
        <v>214</v>
      </c>
    </row>
    <row r="285" spans="1:23" s="3" customFormat="1" hidden="1" x14ac:dyDescent="0.25">
      <c r="A285" s="5">
        <v>220190007887</v>
      </c>
      <c r="B285" s="12" t="s">
        <v>518</v>
      </c>
      <c r="C285" s="6">
        <v>43551</v>
      </c>
      <c r="D285" s="12">
        <v>22019002587</v>
      </c>
      <c r="E285" s="12" t="s">
        <v>1627</v>
      </c>
      <c r="F285" s="7">
        <v>102.97</v>
      </c>
      <c r="G285" s="12" t="s">
        <v>1768</v>
      </c>
      <c r="H285" s="12" t="s">
        <v>1628</v>
      </c>
      <c r="I285" s="12" t="s">
        <v>2055</v>
      </c>
      <c r="J285" s="12" t="s">
        <v>1838</v>
      </c>
      <c r="K285" s="12" t="s">
        <v>35</v>
      </c>
      <c r="L285" s="12" t="s">
        <v>10</v>
      </c>
      <c r="M285" s="12" t="s">
        <v>11</v>
      </c>
      <c r="N285" s="12" t="s">
        <v>2556</v>
      </c>
      <c r="O285" s="12" t="s">
        <v>2553</v>
      </c>
      <c r="P285" s="12" t="str">
        <f>MID(Tabla1[[#This Row],[Aplicación]],14,1)</f>
        <v>2</v>
      </c>
      <c r="Q285" s="12" t="s">
        <v>2530</v>
      </c>
      <c r="R285" s="12" t="str">
        <f>MID(Tabla1[[#This Row],[Aplicación]],6,2)</f>
        <v>03</v>
      </c>
      <c r="S285" s="12" t="str">
        <f>VLOOKUP(Tabla1[[#This Row],[AREA]],Hoja1!A:B,2,FALSE)</f>
        <v>03. Participación ciudadana, juventud y deportes</v>
      </c>
      <c r="T285" s="12" t="str">
        <f>MID(Tabla1[[#This Row],[Aplicación]],9,4)</f>
        <v>2314</v>
      </c>
      <c r="U285" s="12" t="str">
        <f>VLOOKUP(Tabla1[[#This Row],[PROGRAMA]],Hoja1!A:B,2,FALSE)</f>
        <v>2314. Centro de programas juveniles</v>
      </c>
      <c r="V285" s="12" t="str">
        <f>MID(Tabla1[[#This Row],[Aplicación]],14,2)</f>
        <v>21</v>
      </c>
      <c r="W285" s="12" t="str">
        <f>MID(Tabla1[[#This Row],[Aplicación]],14,6)</f>
        <v>212</v>
      </c>
    </row>
    <row r="286" spans="1:23" s="3" customFormat="1" hidden="1" x14ac:dyDescent="0.25">
      <c r="A286" s="5">
        <v>220190007913</v>
      </c>
      <c r="B286" s="12" t="s">
        <v>518</v>
      </c>
      <c r="C286" s="6">
        <v>43551</v>
      </c>
      <c r="D286" s="12">
        <v>22019002621</v>
      </c>
      <c r="E286" s="12" t="s">
        <v>432</v>
      </c>
      <c r="F286" s="7">
        <v>1527.26</v>
      </c>
      <c r="G286" s="12" t="s">
        <v>1705</v>
      </c>
      <c r="H286" s="12" t="s">
        <v>1633</v>
      </c>
      <c r="I286" s="12" t="s">
        <v>2055</v>
      </c>
      <c r="J286" s="12" t="s">
        <v>1838</v>
      </c>
      <c r="K286" s="12" t="s">
        <v>14</v>
      </c>
      <c r="L286" s="12" t="s">
        <v>10</v>
      </c>
      <c r="M286" s="12" t="s">
        <v>11</v>
      </c>
      <c r="N286" s="12" t="s">
        <v>2556</v>
      </c>
      <c r="O286" s="12" t="s">
        <v>2553</v>
      </c>
      <c r="P286" s="12" t="str">
        <f>MID(Tabla1[[#This Row],[Aplicación]],14,1)</f>
        <v>2</v>
      </c>
      <c r="Q286" s="12" t="s">
        <v>2530</v>
      </c>
      <c r="R286" s="12" t="str">
        <f>MID(Tabla1[[#This Row],[Aplicación]],6,2)</f>
        <v>06</v>
      </c>
      <c r="S286" s="12" t="str">
        <f>VLOOKUP(Tabla1[[#This Row],[AREA]],Hoja1!A:B,2,FALSE)</f>
        <v>06. Educación, infancia e igualdad</v>
      </c>
      <c r="T286" s="12" t="str">
        <f>MID(Tabla1[[#This Row],[Aplicación]],9,4)</f>
        <v>3232</v>
      </c>
      <c r="U286" s="12" t="str">
        <f>VLOOKUP(Tabla1[[#This Row],[PROGRAMA]],Hoja1!A:B,2,FALSE)</f>
        <v>3232. Conservación y mantenimiento centros educación infantil y primaria</v>
      </c>
      <c r="V286" s="12" t="str">
        <f>MID(Tabla1[[#This Row],[Aplicación]],14,2)</f>
        <v>21</v>
      </c>
      <c r="W286" s="12" t="str">
        <f>MID(Tabla1[[#This Row],[Aplicación]],14,6)</f>
        <v>213</v>
      </c>
    </row>
    <row r="287" spans="1:23" s="3" customFormat="1" hidden="1" x14ac:dyDescent="0.25">
      <c r="A287" s="5">
        <v>220190007914</v>
      </c>
      <c r="B287" s="12" t="s">
        <v>518</v>
      </c>
      <c r="C287" s="6">
        <v>43551</v>
      </c>
      <c r="D287" s="12">
        <v>22019002624</v>
      </c>
      <c r="E287" s="12" t="s">
        <v>333</v>
      </c>
      <c r="F287" s="7">
        <v>1953.36</v>
      </c>
      <c r="G287" s="12" t="s">
        <v>1829</v>
      </c>
      <c r="H287" s="12" t="s">
        <v>1634</v>
      </c>
      <c r="I287" s="12" t="s">
        <v>2055</v>
      </c>
      <c r="J287" s="12" t="s">
        <v>1838</v>
      </c>
      <c r="K287" s="12" t="s">
        <v>14</v>
      </c>
      <c r="L287" s="12" t="s">
        <v>10</v>
      </c>
      <c r="M287" s="12" t="s">
        <v>11</v>
      </c>
      <c r="N287" s="12" t="s">
        <v>2556</v>
      </c>
      <c r="O287" s="12" t="s">
        <v>2553</v>
      </c>
      <c r="P287" s="12" t="str">
        <f>MID(Tabla1[[#This Row],[Aplicación]],14,1)</f>
        <v>2</v>
      </c>
      <c r="Q287" s="12" t="s">
        <v>2530</v>
      </c>
      <c r="R287" s="12" t="str">
        <f>MID(Tabla1[[#This Row],[Aplicación]],6,2)</f>
        <v>10</v>
      </c>
      <c r="S287" s="12" t="str">
        <f>VLOOKUP(Tabla1[[#This Row],[AREA]],Hoja1!A:B,2,FALSE)</f>
        <v>10. Servicios sociales</v>
      </c>
      <c r="T287" s="12" t="str">
        <f>MID(Tabla1[[#This Row],[Aplicación]],9,4)</f>
        <v>2312</v>
      </c>
      <c r="U287" s="12" t="str">
        <f>VLOOKUP(Tabla1[[#This Row],[PROGRAMA]],Hoja1!A:B,2,FALSE)</f>
        <v>2312. Iniciativas sociales</v>
      </c>
      <c r="V287" s="12" t="str">
        <f>MID(Tabla1[[#This Row],[Aplicación]],14,2)</f>
        <v>22</v>
      </c>
      <c r="W287" s="12" t="str">
        <f>MID(Tabla1[[#This Row],[Aplicación]],14,6)</f>
        <v>22700</v>
      </c>
    </row>
    <row r="288" spans="1:23" s="3" customFormat="1" hidden="1" x14ac:dyDescent="0.25">
      <c r="A288" s="5">
        <v>220190007921</v>
      </c>
      <c r="B288" s="12" t="s">
        <v>518</v>
      </c>
      <c r="C288" s="6">
        <v>43551</v>
      </c>
      <c r="D288" s="12">
        <v>22019002634</v>
      </c>
      <c r="E288" s="12" t="s">
        <v>1037</v>
      </c>
      <c r="F288" s="7">
        <v>88.5</v>
      </c>
      <c r="G288" s="12" t="s">
        <v>1766</v>
      </c>
      <c r="H288" s="12" t="s">
        <v>1636</v>
      </c>
      <c r="I288" s="12" t="s">
        <v>2055</v>
      </c>
      <c r="J288" s="12" t="s">
        <v>1838</v>
      </c>
      <c r="K288" s="12" t="s">
        <v>35</v>
      </c>
      <c r="L288" s="12" t="s">
        <v>10</v>
      </c>
      <c r="M288" s="12" t="s">
        <v>11</v>
      </c>
      <c r="N288" s="12" t="s">
        <v>2556</v>
      </c>
      <c r="O288" s="12" t="s">
        <v>2553</v>
      </c>
      <c r="P288" s="12" t="str">
        <f>MID(Tabla1[[#This Row],[Aplicación]],14,1)</f>
        <v>2</v>
      </c>
      <c r="Q288" s="12" t="s">
        <v>2530</v>
      </c>
      <c r="R288" s="12" t="str">
        <f>MID(Tabla1[[#This Row],[Aplicación]],6,2)</f>
        <v>06</v>
      </c>
      <c r="S288" s="12" t="str">
        <f>VLOOKUP(Tabla1[[#This Row],[AREA]],Hoja1!A:B,2,FALSE)</f>
        <v>06. Educación, infancia e igualdad</v>
      </c>
      <c r="T288" s="12" t="str">
        <f>MID(Tabla1[[#This Row],[Aplicación]],9,4)</f>
        <v>3321</v>
      </c>
      <c r="U288" s="12" t="str">
        <f>VLOOKUP(Tabla1[[#This Row],[PROGRAMA]],Hoja1!A:B,2,FALSE)</f>
        <v>3321. Bibliotecas públicas</v>
      </c>
      <c r="V288" s="12" t="str">
        <f>MID(Tabla1[[#This Row],[Aplicación]],14,2)</f>
        <v>22</v>
      </c>
      <c r="W288" s="12" t="str">
        <f>MID(Tabla1[[#This Row],[Aplicación]],14,6)</f>
        <v>22199</v>
      </c>
    </row>
    <row r="289" spans="1:23" s="12" customFormat="1" hidden="1" x14ac:dyDescent="0.25">
      <c r="A289" s="5">
        <v>220190007927</v>
      </c>
      <c r="B289" s="12" t="s">
        <v>518</v>
      </c>
      <c r="C289" s="6">
        <v>43551</v>
      </c>
      <c r="D289" s="12">
        <v>22019002642</v>
      </c>
      <c r="E289" s="12" t="s">
        <v>97</v>
      </c>
      <c r="F289" s="7">
        <v>350.9</v>
      </c>
      <c r="G289" s="12" t="s">
        <v>2279</v>
      </c>
      <c r="H289" s="12" t="s">
        <v>1641</v>
      </c>
      <c r="I289" s="12" t="s">
        <v>2055</v>
      </c>
      <c r="J289" s="12" t="s">
        <v>1838</v>
      </c>
      <c r="K289" s="12" t="s">
        <v>14</v>
      </c>
      <c r="L289" s="12" t="s">
        <v>10</v>
      </c>
      <c r="M289" s="12" t="s">
        <v>11</v>
      </c>
      <c r="N289" s="12" t="s">
        <v>2556</v>
      </c>
      <c r="O289" s="12" t="s">
        <v>2553</v>
      </c>
      <c r="P289" s="12" t="str">
        <f>MID(Tabla1[[#This Row],[Aplicación]],14,1)</f>
        <v>2</v>
      </c>
      <c r="Q289" s="12" t="s">
        <v>2530</v>
      </c>
      <c r="R289" s="12" t="str">
        <f>MID(Tabla1[[#This Row],[Aplicación]],6,2)</f>
        <v>06</v>
      </c>
      <c r="S289" s="12" t="str">
        <f>VLOOKUP(Tabla1[[#This Row],[AREA]],Hoja1!A:B,2,FALSE)</f>
        <v>06. Educación, infancia e igualdad</v>
      </c>
      <c r="T289" s="12" t="str">
        <f>MID(Tabla1[[#This Row],[Aplicación]],9,4)</f>
        <v>3321</v>
      </c>
      <c r="U289" s="12" t="str">
        <f>VLOOKUP(Tabla1[[#This Row],[PROGRAMA]],Hoja1!A:B,2,FALSE)</f>
        <v>3321. Bibliotecas públicas</v>
      </c>
      <c r="V289" s="12" t="str">
        <f>MID(Tabla1[[#This Row],[Aplicación]],14,2)</f>
        <v>22</v>
      </c>
      <c r="W289" s="12" t="str">
        <f>MID(Tabla1[[#This Row],[Aplicación]],14,6)</f>
        <v>22799</v>
      </c>
    </row>
    <row r="290" spans="1:23" s="12" customFormat="1" hidden="1" x14ac:dyDescent="0.25">
      <c r="A290" s="5">
        <v>220190007946</v>
      </c>
      <c r="B290" s="12" t="s">
        <v>518</v>
      </c>
      <c r="C290" s="6">
        <v>43551</v>
      </c>
      <c r="D290" s="12">
        <v>22019002666</v>
      </c>
      <c r="E290" s="12" t="s">
        <v>1646</v>
      </c>
      <c r="F290" s="7">
        <v>586.85</v>
      </c>
      <c r="G290" s="12" t="s">
        <v>2331</v>
      </c>
      <c r="H290" s="12" t="s">
        <v>1647</v>
      </c>
      <c r="I290" s="12" t="s">
        <v>2055</v>
      </c>
      <c r="J290" s="12" t="s">
        <v>1863</v>
      </c>
      <c r="K290" s="12" t="s">
        <v>35</v>
      </c>
      <c r="L290" s="12" t="s">
        <v>10</v>
      </c>
      <c r="M290" s="12" t="s">
        <v>11</v>
      </c>
      <c r="N290" s="12" t="s">
        <v>2556</v>
      </c>
      <c r="O290" s="12" t="s">
        <v>2553</v>
      </c>
      <c r="P290" s="12" t="str">
        <f>MID(Tabla1[[#This Row],[Aplicación]],14,1)</f>
        <v>2</v>
      </c>
      <c r="Q290" s="12" t="s">
        <v>2530</v>
      </c>
      <c r="R290" s="12" t="str">
        <f>MID(Tabla1[[#This Row],[Aplicación]],6,2)</f>
        <v>06</v>
      </c>
      <c r="S290" s="12" t="str">
        <f>VLOOKUP(Tabla1[[#This Row],[AREA]],Hoja1!A:B,2,FALSE)</f>
        <v>06. Educación, infancia e igualdad</v>
      </c>
      <c r="T290" s="12" t="str">
        <f>MID(Tabla1[[#This Row],[Aplicación]],9,4)</f>
        <v>3231</v>
      </c>
      <c r="U290" s="12" t="str">
        <f>VLOOKUP(Tabla1[[#This Row],[PROGRAMA]],Hoja1!A:B,2,FALSE)</f>
        <v>3231. Escuelas infantiles</v>
      </c>
      <c r="V290" s="12" t="str">
        <f>MID(Tabla1[[#This Row],[Aplicación]],14,2)</f>
        <v>22</v>
      </c>
      <c r="W290" s="12" t="str">
        <f>MID(Tabla1[[#This Row],[Aplicación]],14,6)</f>
        <v>22699</v>
      </c>
    </row>
    <row r="291" spans="1:23" s="3" customFormat="1" hidden="1" x14ac:dyDescent="0.25">
      <c r="A291" s="5">
        <v>220190007947</v>
      </c>
      <c r="B291" s="12" t="s">
        <v>518</v>
      </c>
      <c r="C291" s="6">
        <v>43551</v>
      </c>
      <c r="D291" s="12">
        <v>22019002667</v>
      </c>
      <c r="E291" s="12" t="s">
        <v>1252</v>
      </c>
      <c r="F291" s="7">
        <v>55.49</v>
      </c>
      <c r="G291" s="12" t="s">
        <v>1796</v>
      </c>
      <c r="H291" s="12" t="s">
        <v>1648</v>
      </c>
      <c r="I291" s="12" t="s">
        <v>2055</v>
      </c>
      <c r="J291" s="12" t="s">
        <v>1838</v>
      </c>
      <c r="K291" s="12" t="s">
        <v>35</v>
      </c>
      <c r="L291" s="12" t="s">
        <v>10</v>
      </c>
      <c r="M291" s="12" t="s">
        <v>11</v>
      </c>
      <c r="N291" s="12" t="s">
        <v>2556</v>
      </c>
      <c r="O291" s="12" t="s">
        <v>2553</v>
      </c>
      <c r="P291" s="12" t="str">
        <f>MID(Tabla1[[#This Row],[Aplicación]],14,1)</f>
        <v>2</v>
      </c>
      <c r="Q291" s="12" t="s">
        <v>2530</v>
      </c>
      <c r="R291" s="12" t="str">
        <f>MID(Tabla1[[#This Row],[Aplicación]],6,2)</f>
        <v>04</v>
      </c>
      <c r="S291" s="12" t="str">
        <f>VLOOKUP(Tabla1[[#This Row],[AREA]],Hoja1!A:B,2,FALSE)</f>
        <v>04. Hacienda, función pública y promoción económica</v>
      </c>
      <c r="T291" s="12" t="str">
        <f>MID(Tabla1[[#This Row],[Aplicación]],9,4)</f>
        <v>2411</v>
      </c>
      <c r="U291" s="12" t="str">
        <f>VLOOKUP(Tabla1[[#This Row],[PROGRAMA]],Hoja1!A:B,2,FALSE)</f>
        <v>2411. Agencia de innovación y desarrollo económico</v>
      </c>
      <c r="V291" s="12" t="str">
        <f>MID(Tabla1[[#This Row],[Aplicación]],14,2)</f>
        <v>21</v>
      </c>
      <c r="W291" s="12" t="str">
        <f>MID(Tabla1[[#This Row],[Aplicación]],14,6)</f>
        <v>212</v>
      </c>
    </row>
    <row r="292" spans="1:23" s="12" customFormat="1" hidden="1" x14ac:dyDescent="0.25">
      <c r="A292" s="1">
        <v>220190002694</v>
      </c>
      <c r="B292" s="3" t="s">
        <v>518</v>
      </c>
      <c r="C292" s="2">
        <v>43518</v>
      </c>
      <c r="D292" s="3">
        <v>22019001185</v>
      </c>
      <c r="E292" s="3" t="s">
        <v>568</v>
      </c>
      <c r="F292" s="4">
        <v>2576.3200000000002</v>
      </c>
      <c r="G292" s="3" t="s">
        <v>2067</v>
      </c>
      <c r="H292" s="3" t="s">
        <v>2143</v>
      </c>
      <c r="I292" s="3" t="s">
        <v>2070</v>
      </c>
      <c r="J292" s="3" t="s">
        <v>1838</v>
      </c>
      <c r="K292" s="3" t="s">
        <v>14</v>
      </c>
      <c r="L292" s="3" t="s">
        <v>15</v>
      </c>
      <c r="M292" s="3" t="s">
        <v>16</v>
      </c>
      <c r="N292" s="3" t="s">
        <v>2555</v>
      </c>
      <c r="O292" s="3" t="s">
        <v>2553</v>
      </c>
      <c r="P292" s="3" t="str">
        <f>MID(Tabla1[[#This Row],[Aplicación]],14,1)</f>
        <v>2</v>
      </c>
      <c r="Q292" s="3" t="s">
        <v>2530</v>
      </c>
      <c r="R292" s="3" t="str">
        <f>MID(Tabla1[[#This Row],[Aplicación]],6,2)</f>
        <v>07</v>
      </c>
      <c r="S292" s="3" t="str">
        <f>VLOOKUP(Tabla1[[#This Row],[AREA]],Hoja1!A:B,2,FALSE)</f>
        <v>07. Medio Ambiente sostenibilidad</v>
      </c>
      <c r="T292" s="3" t="str">
        <f>MID(Tabla1[[#This Row],[Aplicación]],9,4)</f>
        <v>1711</v>
      </c>
      <c r="U292" s="3" t="str">
        <f>VLOOKUP(Tabla1[[#This Row],[PROGRAMA]],Hoja1!A:B,2,FALSE)</f>
        <v>1711. Parques y jardines</v>
      </c>
      <c r="V292" s="3" t="str">
        <f>MID(Tabla1[[#This Row],[Aplicación]],14,2)</f>
        <v>21</v>
      </c>
      <c r="W292" s="3" t="str">
        <f>MID(Tabla1[[#This Row],[Aplicación]],14,6)</f>
        <v>213</v>
      </c>
    </row>
    <row r="293" spans="1:23" s="12" customFormat="1" hidden="1" x14ac:dyDescent="0.25">
      <c r="A293" s="5">
        <v>220190007949</v>
      </c>
      <c r="B293" s="12" t="s">
        <v>518</v>
      </c>
      <c r="C293" s="6">
        <v>43551</v>
      </c>
      <c r="D293" s="12">
        <v>22019002669</v>
      </c>
      <c r="E293" s="12" t="s">
        <v>472</v>
      </c>
      <c r="F293" s="7">
        <v>41.14</v>
      </c>
      <c r="G293" s="12" t="s">
        <v>1705</v>
      </c>
      <c r="H293" s="12" t="s">
        <v>1651</v>
      </c>
      <c r="I293" s="12" t="s">
        <v>2055</v>
      </c>
      <c r="J293" s="12" t="s">
        <v>1838</v>
      </c>
      <c r="K293" s="12" t="s">
        <v>14</v>
      </c>
      <c r="L293" s="12" t="s">
        <v>10</v>
      </c>
      <c r="M293" s="12" t="s">
        <v>11</v>
      </c>
      <c r="N293" s="12" t="s">
        <v>2556</v>
      </c>
      <c r="O293" s="12" t="s">
        <v>2553</v>
      </c>
      <c r="P293" s="12" t="str">
        <f>MID(Tabla1[[#This Row],[Aplicación]],14,1)</f>
        <v>2</v>
      </c>
      <c r="Q293" s="12" t="s">
        <v>2530</v>
      </c>
      <c r="R293" s="12" t="str">
        <f>MID(Tabla1[[#This Row],[Aplicación]],6,2)</f>
        <v>06</v>
      </c>
      <c r="S293" s="12" t="str">
        <f>VLOOKUP(Tabla1[[#This Row],[AREA]],Hoja1!A:B,2,FALSE)</f>
        <v>06. Educación, infancia e igualdad</v>
      </c>
      <c r="T293" s="12" t="str">
        <f>MID(Tabla1[[#This Row],[Aplicación]],9,4)</f>
        <v>3231</v>
      </c>
      <c r="U293" s="12" t="str">
        <f>VLOOKUP(Tabla1[[#This Row],[PROGRAMA]],Hoja1!A:B,2,FALSE)</f>
        <v>3231. Escuelas infantiles</v>
      </c>
      <c r="V293" s="12" t="str">
        <f>MID(Tabla1[[#This Row],[Aplicación]],14,2)</f>
        <v>21</v>
      </c>
      <c r="W293" s="12" t="str">
        <f>MID(Tabla1[[#This Row],[Aplicación]],14,6)</f>
        <v>213</v>
      </c>
    </row>
    <row r="294" spans="1:23" s="3" customFormat="1" hidden="1" x14ac:dyDescent="0.25">
      <c r="A294" s="5">
        <v>220190007950</v>
      </c>
      <c r="B294" s="12" t="s">
        <v>518</v>
      </c>
      <c r="C294" s="6">
        <v>43551</v>
      </c>
      <c r="D294" s="12">
        <v>22019002671</v>
      </c>
      <c r="E294" s="12" t="s">
        <v>472</v>
      </c>
      <c r="F294" s="7">
        <v>41.14</v>
      </c>
      <c r="G294" s="12" t="s">
        <v>1705</v>
      </c>
      <c r="H294" s="12" t="s">
        <v>1652</v>
      </c>
      <c r="I294" s="12" t="s">
        <v>2055</v>
      </c>
      <c r="J294" s="12" t="s">
        <v>1838</v>
      </c>
      <c r="K294" s="12" t="s">
        <v>14</v>
      </c>
      <c r="L294" s="12" t="s">
        <v>10</v>
      </c>
      <c r="M294" s="12" t="s">
        <v>11</v>
      </c>
      <c r="N294" s="12" t="s">
        <v>2556</v>
      </c>
      <c r="O294" s="12" t="s">
        <v>2553</v>
      </c>
      <c r="P294" s="12" t="str">
        <f>MID(Tabla1[[#This Row],[Aplicación]],14,1)</f>
        <v>2</v>
      </c>
      <c r="Q294" s="12" t="s">
        <v>2530</v>
      </c>
      <c r="R294" s="12" t="str">
        <f>MID(Tabla1[[#This Row],[Aplicación]],6,2)</f>
        <v>06</v>
      </c>
      <c r="S294" s="12" t="str">
        <f>VLOOKUP(Tabla1[[#This Row],[AREA]],Hoja1!A:B,2,FALSE)</f>
        <v>06. Educación, infancia e igualdad</v>
      </c>
      <c r="T294" s="12" t="str">
        <f>MID(Tabla1[[#This Row],[Aplicación]],9,4)</f>
        <v>3231</v>
      </c>
      <c r="U294" s="12" t="str">
        <f>VLOOKUP(Tabla1[[#This Row],[PROGRAMA]],Hoja1!A:B,2,FALSE)</f>
        <v>3231. Escuelas infantiles</v>
      </c>
      <c r="V294" s="12" t="str">
        <f>MID(Tabla1[[#This Row],[Aplicación]],14,2)</f>
        <v>21</v>
      </c>
      <c r="W294" s="12" t="str">
        <f>MID(Tabla1[[#This Row],[Aplicación]],14,6)</f>
        <v>213</v>
      </c>
    </row>
    <row r="295" spans="1:23" s="3" customFormat="1" hidden="1" x14ac:dyDescent="0.25">
      <c r="A295" s="5">
        <v>220190000650</v>
      </c>
      <c r="B295" s="12" t="s">
        <v>518</v>
      </c>
      <c r="C295" s="6">
        <v>43497</v>
      </c>
      <c r="D295" s="12">
        <v>22019000675</v>
      </c>
      <c r="E295" s="12" t="s">
        <v>554</v>
      </c>
      <c r="F295" s="7">
        <v>12</v>
      </c>
      <c r="G295" s="12" t="s">
        <v>2064</v>
      </c>
      <c r="H295" s="12" t="s">
        <v>555</v>
      </c>
      <c r="I295" s="12" t="s">
        <v>2055</v>
      </c>
      <c r="J295" s="12" t="s">
        <v>1838</v>
      </c>
      <c r="K295" s="12" t="s">
        <v>14</v>
      </c>
      <c r="L295" s="12" t="s">
        <v>10</v>
      </c>
      <c r="M295" s="12" t="s">
        <v>11</v>
      </c>
      <c r="N295" s="12" t="s">
        <v>2556</v>
      </c>
      <c r="O295" s="12" t="s">
        <v>2553</v>
      </c>
      <c r="P295" s="12" t="str">
        <f>MID(Tabla1[[#This Row],[Aplicación]],14,1)</f>
        <v>2</v>
      </c>
      <c r="Q295" s="12" t="s">
        <v>2530</v>
      </c>
      <c r="R295" s="12" t="str">
        <f>MID(Tabla1[[#This Row],[Aplicación]],6,2)</f>
        <v>01</v>
      </c>
      <c r="S295" s="12" t="str">
        <f>VLOOKUP(Tabla1[[#This Row],[AREA]],Hoja1!A:B,2,FALSE)</f>
        <v>01. Alcaldía</v>
      </c>
      <c r="T295" s="12" t="str">
        <f>MID(Tabla1[[#This Row],[Aplicación]],9,4)</f>
        <v>9121</v>
      </c>
      <c r="U295" s="12" t="str">
        <f>VLOOKUP(Tabla1[[#This Row],[PROGRAMA]],Hoja1!A:B,2,FALSE)</f>
        <v>9121. Organos de Gobierno</v>
      </c>
      <c r="V295" s="12" t="str">
        <f>MID(Tabla1[[#This Row],[Aplicación]],14,2)</f>
        <v>23</v>
      </c>
      <c r="W295" s="12" t="str">
        <f>MID(Tabla1[[#This Row],[Aplicación]],14,6)</f>
        <v>23100</v>
      </c>
    </row>
    <row r="296" spans="1:23" s="12" customFormat="1" hidden="1" x14ac:dyDescent="0.25">
      <c r="A296" s="5">
        <v>220190007951</v>
      </c>
      <c r="B296" s="12" t="s">
        <v>518</v>
      </c>
      <c r="C296" s="6">
        <v>43551</v>
      </c>
      <c r="D296" s="12">
        <v>22019002672</v>
      </c>
      <c r="E296" s="12" t="s">
        <v>1653</v>
      </c>
      <c r="F296" s="7">
        <v>711.48</v>
      </c>
      <c r="G296" s="12" t="s">
        <v>2279</v>
      </c>
      <c r="H296" s="12" t="s">
        <v>1654</v>
      </c>
      <c r="I296" s="12" t="s">
        <v>2055</v>
      </c>
      <c r="J296" s="12" t="s">
        <v>1838</v>
      </c>
      <c r="K296" s="12" t="s">
        <v>14</v>
      </c>
      <c r="L296" s="12" t="s">
        <v>10</v>
      </c>
      <c r="M296" s="12" t="s">
        <v>11</v>
      </c>
      <c r="N296" s="12" t="s">
        <v>2556</v>
      </c>
      <c r="O296" s="12" t="s">
        <v>2553</v>
      </c>
      <c r="P296" s="12" t="str">
        <f>MID(Tabla1[[#This Row],[Aplicación]],14,1)</f>
        <v>2</v>
      </c>
      <c r="Q296" s="12" t="s">
        <v>2530</v>
      </c>
      <c r="R296" s="12" t="str">
        <f>MID(Tabla1[[#This Row],[Aplicación]],6,2)</f>
        <v>06</v>
      </c>
      <c r="S296" s="12" t="str">
        <f>VLOOKUP(Tabla1[[#This Row],[AREA]],Hoja1!A:B,2,FALSE)</f>
        <v>06. Educación, infancia e igualdad</v>
      </c>
      <c r="T296" s="12" t="str">
        <f>MID(Tabla1[[#This Row],[Aplicación]],9,4)</f>
        <v>3231</v>
      </c>
      <c r="U296" s="12" t="str">
        <f>VLOOKUP(Tabla1[[#This Row],[PROGRAMA]],Hoja1!A:B,2,FALSE)</f>
        <v>3231. Escuelas infantiles</v>
      </c>
      <c r="V296" s="12" t="str">
        <f>MID(Tabla1[[#This Row],[Aplicación]],14,2)</f>
        <v>22</v>
      </c>
      <c r="W296" s="12" t="str">
        <f>MID(Tabla1[[#This Row],[Aplicación]],14,6)</f>
        <v>22602</v>
      </c>
    </row>
    <row r="297" spans="1:23" s="12" customFormat="1" hidden="1" x14ac:dyDescent="0.25">
      <c r="A297" s="5">
        <v>220190007952</v>
      </c>
      <c r="B297" s="12" t="s">
        <v>518</v>
      </c>
      <c r="C297" s="6">
        <v>43551</v>
      </c>
      <c r="D297" s="12">
        <v>22019002673</v>
      </c>
      <c r="E297" s="12" t="s">
        <v>472</v>
      </c>
      <c r="F297" s="7">
        <v>297.66000000000003</v>
      </c>
      <c r="G297" s="12" t="s">
        <v>1798</v>
      </c>
      <c r="H297" s="12" t="s">
        <v>1655</v>
      </c>
      <c r="I297" s="12" t="s">
        <v>2055</v>
      </c>
      <c r="J297" s="12" t="s">
        <v>1838</v>
      </c>
      <c r="K297" s="12" t="s">
        <v>35</v>
      </c>
      <c r="L297" s="12" t="s">
        <v>10</v>
      </c>
      <c r="M297" s="12" t="s">
        <v>11</v>
      </c>
      <c r="N297" s="12" t="s">
        <v>2556</v>
      </c>
      <c r="O297" s="12" t="s">
        <v>2553</v>
      </c>
      <c r="P297" s="12" t="str">
        <f>MID(Tabla1[[#This Row],[Aplicación]],14,1)</f>
        <v>2</v>
      </c>
      <c r="Q297" s="12" t="s">
        <v>2530</v>
      </c>
      <c r="R297" s="12" t="str">
        <f>MID(Tabla1[[#This Row],[Aplicación]],6,2)</f>
        <v>06</v>
      </c>
      <c r="S297" s="12" t="str">
        <f>VLOOKUP(Tabla1[[#This Row],[AREA]],Hoja1!A:B,2,FALSE)</f>
        <v>06. Educación, infancia e igualdad</v>
      </c>
      <c r="T297" s="12" t="str">
        <f>MID(Tabla1[[#This Row],[Aplicación]],9,4)</f>
        <v>3231</v>
      </c>
      <c r="U297" s="12" t="str">
        <f>VLOOKUP(Tabla1[[#This Row],[PROGRAMA]],Hoja1!A:B,2,FALSE)</f>
        <v>3231. Escuelas infantiles</v>
      </c>
      <c r="V297" s="12" t="str">
        <f>MID(Tabla1[[#This Row],[Aplicación]],14,2)</f>
        <v>21</v>
      </c>
      <c r="W297" s="12" t="str">
        <f>MID(Tabla1[[#This Row],[Aplicación]],14,6)</f>
        <v>213</v>
      </c>
    </row>
    <row r="298" spans="1:23" s="12" customFormat="1" hidden="1" x14ac:dyDescent="0.25">
      <c r="A298" s="5">
        <v>220190007956</v>
      </c>
      <c r="B298" s="12" t="s">
        <v>518</v>
      </c>
      <c r="C298" s="6">
        <v>43551</v>
      </c>
      <c r="D298" s="12">
        <v>22019002680</v>
      </c>
      <c r="E298" s="12" t="s">
        <v>785</v>
      </c>
      <c r="F298" s="7">
        <v>1073.27</v>
      </c>
      <c r="G298" s="12" t="s">
        <v>1716</v>
      </c>
      <c r="H298" s="12" t="s">
        <v>1658</v>
      </c>
      <c r="I298" s="12" t="s">
        <v>2055</v>
      </c>
      <c r="J298" s="12" t="s">
        <v>1838</v>
      </c>
      <c r="K298" s="12" t="s">
        <v>14</v>
      </c>
      <c r="L298" s="12" t="s">
        <v>10</v>
      </c>
      <c r="M298" s="12" t="s">
        <v>11</v>
      </c>
      <c r="N298" s="12" t="s">
        <v>2556</v>
      </c>
      <c r="O298" s="12" t="s">
        <v>2553</v>
      </c>
      <c r="P298" s="12" t="str">
        <f>MID(Tabla1[[#This Row],[Aplicación]],14,1)</f>
        <v>2</v>
      </c>
      <c r="Q298" s="12" t="s">
        <v>2530</v>
      </c>
      <c r="R298" s="12" t="str">
        <f>MID(Tabla1[[#This Row],[Aplicación]],6,2)</f>
        <v>10</v>
      </c>
      <c r="S298" s="12" t="str">
        <f>VLOOKUP(Tabla1[[#This Row],[AREA]],Hoja1!A:B,2,FALSE)</f>
        <v>10. Servicios sociales</v>
      </c>
      <c r="T298" s="12" t="str">
        <f>MID(Tabla1[[#This Row],[Aplicación]],9,4)</f>
        <v>2312</v>
      </c>
      <c r="U298" s="12" t="str">
        <f>VLOOKUP(Tabla1[[#This Row],[PROGRAMA]],Hoja1!A:B,2,FALSE)</f>
        <v>2312. Iniciativas sociales</v>
      </c>
      <c r="V298" s="12" t="str">
        <f>MID(Tabla1[[#This Row],[Aplicación]],14,2)</f>
        <v>21</v>
      </c>
      <c r="W298" s="12" t="str">
        <f>MID(Tabla1[[#This Row],[Aplicación]],14,6)</f>
        <v>213</v>
      </c>
    </row>
    <row r="299" spans="1:23" s="12" customFormat="1" hidden="1" x14ac:dyDescent="0.25">
      <c r="A299" s="5">
        <v>220190007978</v>
      </c>
      <c r="B299" s="12" t="s">
        <v>518</v>
      </c>
      <c r="C299" s="6">
        <v>43551</v>
      </c>
      <c r="D299" s="12">
        <v>22019002703</v>
      </c>
      <c r="E299" s="12" t="s">
        <v>720</v>
      </c>
      <c r="F299" s="7">
        <v>52.25</v>
      </c>
      <c r="G299" s="12" t="s">
        <v>1714</v>
      </c>
      <c r="H299" s="12" t="s">
        <v>2332</v>
      </c>
      <c r="I299" s="12" t="s">
        <v>2055</v>
      </c>
      <c r="J299" s="12" t="s">
        <v>1838</v>
      </c>
      <c r="K299" s="12" t="s">
        <v>14</v>
      </c>
      <c r="L299" s="12" t="s">
        <v>10</v>
      </c>
      <c r="M299" s="12" t="s">
        <v>11</v>
      </c>
      <c r="N299" s="12" t="s">
        <v>2556</v>
      </c>
      <c r="O299" s="12" t="s">
        <v>2553</v>
      </c>
      <c r="P299" s="12" t="str">
        <f>MID(Tabla1[[#This Row],[Aplicación]],14,1)</f>
        <v>2</v>
      </c>
      <c r="Q299" s="12" t="s">
        <v>2530</v>
      </c>
      <c r="R299" s="12" t="str">
        <f>MID(Tabla1[[#This Row],[Aplicación]],6,2)</f>
        <v>02</v>
      </c>
      <c r="S299" s="12" t="str">
        <f>VLOOKUP(Tabla1[[#This Row],[AREA]],Hoja1!A:B,2,FALSE)</f>
        <v>02. Urbanismo, infraestructura y vivienda</v>
      </c>
      <c r="T299" s="12" t="str">
        <f>MID(Tabla1[[#This Row],[Aplicación]],9,4)</f>
        <v>1501</v>
      </c>
      <c r="U299" s="12" t="str">
        <f>VLOOKUP(Tabla1[[#This Row],[PROGRAMA]],Hoja1!A:B,2,FALSE)</f>
        <v>1501. Dirección del área de urbanismo</v>
      </c>
      <c r="V299" s="12" t="str">
        <f>MID(Tabla1[[#This Row],[Aplicación]],14,2)</f>
        <v>20</v>
      </c>
      <c r="W299" s="12" t="str">
        <f>MID(Tabla1[[#This Row],[Aplicación]],14,6)</f>
        <v>203</v>
      </c>
    </row>
    <row r="300" spans="1:23" s="12" customFormat="1" hidden="1" x14ac:dyDescent="0.25">
      <c r="A300" s="5">
        <v>220190007986</v>
      </c>
      <c r="B300" s="12" t="s">
        <v>518</v>
      </c>
      <c r="C300" s="6">
        <v>43551</v>
      </c>
      <c r="D300" s="12">
        <v>22019002710</v>
      </c>
      <c r="E300" s="12" t="s">
        <v>720</v>
      </c>
      <c r="F300" s="7">
        <v>58.96</v>
      </c>
      <c r="G300" s="12" t="s">
        <v>1714</v>
      </c>
      <c r="H300" s="12" t="s">
        <v>2336</v>
      </c>
      <c r="I300" s="12" t="s">
        <v>2055</v>
      </c>
      <c r="J300" s="12" t="s">
        <v>1838</v>
      </c>
      <c r="K300" s="12" t="s">
        <v>14</v>
      </c>
      <c r="L300" s="12" t="s">
        <v>10</v>
      </c>
      <c r="M300" s="12" t="s">
        <v>11</v>
      </c>
      <c r="N300" s="12" t="s">
        <v>2556</v>
      </c>
      <c r="O300" s="12" t="s">
        <v>2553</v>
      </c>
      <c r="P300" s="12" t="str">
        <f>MID(Tabla1[[#This Row],[Aplicación]],14,1)</f>
        <v>2</v>
      </c>
      <c r="Q300" s="12" t="s">
        <v>2530</v>
      </c>
      <c r="R300" s="12" t="str">
        <f>MID(Tabla1[[#This Row],[Aplicación]],6,2)</f>
        <v>02</v>
      </c>
      <c r="S300" s="12" t="str">
        <f>VLOOKUP(Tabla1[[#This Row],[AREA]],Hoja1!A:B,2,FALSE)</f>
        <v>02. Urbanismo, infraestructura y vivienda</v>
      </c>
      <c r="T300" s="12" t="str">
        <f>MID(Tabla1[[#This Row],[Aplicación]],9,4)</f>
        <v>1501</v>
      </c>
      <c r="U300" s="12" t="str">
        <f>VLOOKUP(Tabla1[[#This Row],[PROGRAMA]],Hoja1!A:B,2,FALSE)</f>
        <v>1501. Dirección del área de urbanismo</v>
      </c>
      <c r="V300" s="12" t="str">
        <f>MID(Tabla1[[#This Row],[Aplicación]],14,2)</f>
        <v>20</v>
      </c>
      <c r="W300" s="12" t="str">
        <f>MID(Tabla1[[#This Row],[Aplicación]],14,6)</f>
        <v>203</v>
      </c>
    </row>
    <row r="301" spans="1:23" s="12" customFormat="1" hidden="1" x14ac:dyDescent="0.25">
      <c r="A301" s="1">
        <v>220190006356</v>
      </c>
      <c r="B301" s="3" t="s">
        <v>518</v>
      </c>
      <c r="C301" s="2">
        <v>43543</v>
      </c>
      <c r="D301" s="3">
        <v>22019002381</v>
      </c>
      <c r="E301" s="3" t="s">
        <v>50</v>
      </c>
      <c r="F301" s="4">
        <v>258986.62</v>
      </c>
      <c r="G301" s="3" t="s">
        <v>1840</v>
      </c>
      <c r="H301" s="3" t="s">
        <v>1432</v>
      </c>
      <c r="I301" s="3" t="s">
        <v>2055</v>
      </c>
      <c r="J301" s="3" t="s">
        <v>1837</v>
      </c>
      <c r="K301" s="3" t="s">
        <v>52</v>
      </c>
      <c r="L301" s="3" t="s">
        <v>15</v>
      </c>
      <c r="M301" s="3" t="s">
        <v>16</v>
      </c>
      <c r="N301" s="11" t="s">
        <v>2554</v>
      </c>
      <c r="O301" s="3" t="s">
        <v>2553</v>
      </c>
      <c r="P301" s="3" t="str">
        <f>MID(Tabla1[[#This Row],[Aplicación]],14,1)</f>
        <v>2</v>
      </c>
      <c r="Q301" s="3" t="s">
        <v>2530</v>
      </c>
      <c r="R301" s="3" t="str">
        <f>MID(Tabla1[[#This Row],[Aplicación]],6,2)</f>
        <v>08</v>
      </c>
      <c r="S301" s="3" t="str">
        <f>VLOOKUP(Tabla1[[#This Row],[AREA]],Hoja1!A:B,2,FALSE)</f>
        <v>08. Seguridad y movilidad</v>
      </c>
      <c r="T301" s="3" t="str">
        <f>MID(Tabla1[[#This Row],[Aplicación]],9,4)</f>
        <v>1341</v>
      </c>
      <c r="U301" s="3" t="str">
        <f>VLOOKUP(Tabla1[[#This Row],[PROGRAMA]],Hoja1!A:B,2,FALSE)</f>
        <v>1341. Movilidad</v>
      </c>
      <c r="V301" s="3" t="str">
        <f>MID(Tabla1[[#This Row],[Aplicación]],14,2)</f>
        <v>22</v>
      </c>
      <c r="W301" s="3" t="str">
        <f>MID(Tabla1[[#This Row],[Aplicación]],14,6)</f>
        <v>22799</v>
      </c>
    </row>
    <row r="302" spans="1:23" s="12" customFormat="1" hidden="1" x14ac:dyDescent="0.25">
      <c r="A302" s="1">
        <v>220190007795</v>
      </c>
      <c r="B302" s="3" t="s">
        <v>518</v>
      </c>
      <c r="C302" s="2">
        <v>43551</v>
      </c>
      <c r="D302" s="3">
        <v>22019002486</v>
      </c>
      <c r="E302" s="3" t="s">
        <v>1217</v>
      </c>
      <c r="F302" s="4">
        <v>8941.9</v>
      </c>
      <c r="G302" s="3" t="s">
        <v>2301</v>
      </c>
      <c r="H302" s="3" t="s">
        <v>1577</v>
      </c>
      <c r="I302" s="3" t="s">
        <v>2055</v>
      </c>
      <c r="J302" s="3" t="s">
        <v>1838</v>
      </c>
      <c r="K302" s="3" t="s">
        <v>14</v>
      </c>
      <c r="L302" s="3" t="s">
        <v>10</v>
      </c>
      <c r="M302" s="3" t="s">
        <v>11</v>
      </c>
      <c r="N302" s="11" t="s">
        <v>2556</v>
      </c>
      <c r="O302" s="3" t="s">
        <v>2553</v>
      </c>
      <c r="P302" s="3" t="str">
        <f>MID(Tabla1[[#This Row],[Aplicación]],14,1)</f>
        <v>2</v>
      </c>
      <c r="Q302" s="3" t="s">
        <v>2530</v>
      </c>
      <c r="R302" s="3" t="str">
        <f>MID(Tabla1[[#This Row],[Aplicación]],6,2)</f>
        <v>07</v>
      </c>
      <c r="S302" s="3" t="str">
        <f>VLOOKUP(Tabla1[[#This Row],[AREA]],Hoja1!A:B,2,FALSE)</f>
        <v>07. Medio Ambiente sostenibilidad</v>
      </c>
      <c r="T302" s="3" t="str">
        <f>MID(Tabla1[[#This Row],[Aplicación]],9,4)</f>
        <v>1701</v>
      </c>
      <c r="U302" s="3" t="str">
        <f>VLOOKUP(Tabla1[[#This Row],[PROGRAMA]],Hoja1!A:B,2,FALSE)</f>
        <v>1701. Dirección del área de medio ambiente</v>
      </c>
      <c r="V302" s="3" t="str">
        <f>MID(Tabla1[[#This Row],[Aplicación]],14,2)</f>
        <v>22</v>
      </c>
      <c r="W302" s="3" t="str">
        <f>MID(Tabla1[[#This Row],[Aplicación]],14,6)</f>
        <v>22699</v>
      </c>
    </row>
    <row r="303" spans="1:23" s="12" customFormat="1" hidden="1" x14ac:dyDescent="0.25">
      <c r="A303" s="1">
        <v>220190000714</v>
      </c>
      <c r="B303" s="3" t="s">
        <v>518</v>
      </c>
      <c r="C303" s="2">
        <v>43497</v>
      </c>
      <c r="D303" s="3">
        <v>22019001185</v>
      </c>
      <c r="E303" s="3" t="s">
        <v>568</v>
      </c>
      <c r="F303" s="4">
        <v>2439.7199999999998</v>
      </c>
      <c r="G303" s="3" t="s">
        <v>2067</v>
      </c>
      <c r="H303" s="3" t="s">
        <v>2071</v>
      </c>
      <c r="I303" s="3" t="s">
        <v>2070</v>
      </c>
      <c r="J303" s="3" t="s">
        <v>1838</v>
      </c>
      <c r="K303" s="3" t="s">
        <v>14</v>
      </c>
      <c r="L303" s="3" t="s">
        <v>15</v>
      </c>
      <c r="M303" s="3" t="s">
        <v>16</v>
      </c>
      <c r="N303" s="3" t="s">
        <v>2555</v>
      </c>
      <c r="O303" s="3" t="s">
        <v>2553</v>
      </c>
      <c r="P303" s="3" t="str">
        <f>MID(Tabla1[[#This Row],[Aplicación]],14,1)</f>
        <v>2</v>
      </c>
      <c r="Q303" s="3" t="s">
        <v>2530</v>
      </c>
      <c r="R303" s="3" t="str">
        <f>MID(Tabla1[[#This Row],[Aplicación]],6,2)</f>
        <v>07</v>
      </c>
      <c r="S303" s="3" t="str">
        <f>VLOOKUP(Tabla1[[#This Row],[AREA]],Hoja1!A:B,2,FALSE)</f>
        <v>07. Medio Ambiente sostenibilidad</v>
      </c>
      <c r="T303" s="3" t="str">
        <f>MID(Tabla1[[#This Row],[Aplicación]],9,4)</f>
        <v>1711</v>
      </c>
      <c r="U303" s="3" t="str">
        <f>VLOOKUP(Tabla1[[#This Row],[PROGRAMA]],Hoja1!A:B,2,FALSE)</f>
        <v>1711. Parques y jardines</v>
      </c>
      <c r="V303" s="3" t="str">
        <f>MID(Tabla1[[#This Row],[Aplicación]],14,2)</f>
        <v>21</v>
      </c>
      <c r="W303" s="3" t="str">
        <f>MID(Tabla1[[#This Row],[Aplicación]],14,6)</f>
        <v>213</v>
      </c>
    </row>
    <row r="304" spans="1:23" s="3" customFormat="1" hidden="1" x14ac:dyDescent="0.25">
      <c r="A304" s="1">
        <v>220190000135</v>
      </c>
      <c r="B304" s="3" t="s">
        <v>518</v>
      </c>
      <c r="C304" s="2">
        <v>43488</v>
      </c>
      <c r="D304" s="3">
        <v>22019000564</v>
      </c>
      <c r="E304" s="3" t="s">
        <v>214</v>
      </c>
      <c r="F304" s="4">
        <v>44.79</v>
      </c>
      <c r="G304" s="3" t="s">
        <v>1691</v>
      </c>
      <c r="H304" s="3" t="s">
        <v>523</v>
      </c>
      <c r="I304" s="3" t="s">
        <v>2055</v>
      </c>
      <c r="J304" s="3" t="s">
        <v>1863</v>
      </c>
      <c r="K304" s="3" t="s">
        <v>14</v>
      </c>
      <c r="L304" s="3" t="s">
        <v>15</v>
      </c>
      <c r="M304" s="3" t="s">
        <v>11</v>
      </c>
      <c r="N304" s="11" t="s">
        <v>2554</v>
      </c>
      <c r="O304" s="3" t="s">
        <v>2553</v>
      </c>
      <c r="P304" s="3" t="str">
        <f>MID(Tabla1[[#This Row],[Aplicación]],14,1)</f>
        <v>2</v>
      </c>
      <c r="Q304" s="3" t="s">
        <v>2530</v>
      </c>
      <c r="R304" s="3" t="str">
        <f>MID(Tabla1[[#This Row],[Aplicación]],6,2)</f>
        <v>06</v>
      </c>
      <c r="S304" s="3" t="str">
        <f>VLOOKUP(Tabla1[[#This Row],[AREA]],Hoja1!A:B,2,FALSE)</f>
        <v>06. Educación, infancia e igualdad</v>
      </c>
      <c r="T304" s="3" t="str">
        <f>MID(Tabla1[[#This Row],[Aplicación]],9,4)</f>
        <v>3232</v>
      </c>
      <c r="U304" s="3" t="str">
        <f>VLOOKUP(Tabla1[[#This Row],[PROGRAMA]],Hoja1!A:B,2,FALSE)</f>
        <v>3232. Conservación y mantenimiento centros educación infantil y primaria</v>
      </c>
      <c r="V304" s="3" t="str">
        <f>MID(Tabla1[[#This Row],[Aplicación]],14,2)</f>
        <v>22</v>
      </c>
      <c r="W304" s="3" t="str">
        <f>MID(Tabla1[[#This Row],[Aplicación]],14,6)</f>
        <v>22102</v>
      </c>
    </row>
    <row r="305" spans="1:23" s="3" customFormat="1" hidden="1" x14ac:dyDescent="0.25">
      <c r="A305" s="1">
        <v>220190000138</v>
      </c>
      <c r="B305" s="3" t="s">
        <v>518</v>
      </c>
      <c r="C305" s="2">
        <v>43488</v>
      </c>
      <c r="D305" s="3">
        <v>22019000565</v>
      </c>
      <c r="E305" s="3" t="s">
        <v>214</v>
      </c>
      <c r="F305" s="4">
        <v>148.44999999999999</v>
      </c>
      <c r="G305" s="3" t="s">
        <v>1691</v>
      </c>
      <c r="H305" s="3" t="s">
        <v>524</v>
      </c>
      <c r="I305" s="3" t="s">
        <v>2055</v>
      </c>
      <c r="J305" s="3" t="s">
        <v>1863</v>
      </c>
      <c r="K305" s="3" t="s">
        <v>14</v>
      </c>
      <c r="L305" s="3" t="s">
        <v>15</v>
      </c>
      <c r="M305" s="3" t="s">
        <v>11</v>
      </c>
      <c r="N305" s="11" t="s">
        <v>2554</v>
      </c>
      <c r="O305" s="3" t="s">
        <v>2553</v>
      </c>
      <c r="P305" s="3" t="str">
        <f>MID(Tabla1[[#This Row],[Aplicación]],14,1)</f>
        <v>2</v>
      </c>
      <c r="Q305" s="3" t="s">
        <v>2530</v>
      </c>
      <c r="R305" s="3" t="str">
        <f>MID(Tabla1[[#This Row],[Aplicación]],6,2)</f>
        <v>06</v>
      </c>
      <c r="S305" s="3" t="str">
        <f>VLOOKUP(Tabla1[[#This Row],[AREA]],Hoja1!A:B,2,FALSE)</f>
        <v>06. Educación, infancia e igualdad</v>
      </c>
      <c r="T305" s="3" t="str">
        <f>MID(Tabla1[[#This Row],[Aplicación]],9,4)</f>
        <v>3232</v>
      </c>
      <c r="U305" s="3" t="str">
        <f>VLOOKUP(Tabla1[[#This Row],[PROGRAMA]],Hoja1!A:B,2,FALSE)</f>
        <v>3232. Conservación y mantenimiento centros educación infantil y primaria</v>
      </c>
      <c r="V305" s="3" t="str">
        <f>MID(Tabla1[[#This Row],[Aplicación]],14,2)</f>
        <v>22</v>
      </c>
      <c r="W305" s="3" t="str">
        <f>MID(Tabla1[[#This Row],[Aplicación]],14,6)</f>
        <v>22102</v>
      </c>
    </row>
    <row r="306" spans="1:23" s="12" customFormat="1" hidden="1" x14ac:dyDescent="0.25">
      <c r="A306" s="1">
        <v>220190000140</v>
      </c>
      <c r="B306" s="3" t="s">
        <v>518</v>
      </c>
      <c r="C306" s="2">
        <v>43488</v>
      </c>
      <c r="D306" s="3">
        <v>22019000566</v>
      </c>
      <c r="E306" s="3" t="s">
        <v>214</v>
      </c>
      <c r="F306" s="4">
        <v>44.79</v>
      </c>
      <c r="G306" s="3" t="s">
        <v>1691</v>
      </c>
      <c r="H306" s="3" t="s">
        <v>525</v>
      </c>
      <c r="I306" s="3" t="s">
        <v>2055</v>
      </c>
      <c r="J306" s="3" t="s">
        <v>1863</v>
      </c>
      <c r="K306" s="3" t="s">
        <v>14</v>
      </c>
      <c r="L306" s="3" t="s">
        <v>15</v>
      </c>
      <c r="M306" s="3" t="s">
        <v>11</v>
      </c>
      <c r="N306" s="11" t="s">
        <v>2554</v>
      </c>
      <c r="O306" s="3" t="s">
        <v>2553</v>
      </c>
      <c r="P306" s="3" t="str">
        <f>MID(Tabla1[[#This Row],[Aplicación]],14,1)</f>
        <v>2</v>
      </c>
      <c r="Q306" s="3" t="s">
        <v>2530</v>
      </c>
      <c r="R306" s="3" t="str">
        <f>MID(Tabla1[[#This Row],[Aplicación]],6,2)</f>
        <v>06</v>
      </c>
      <c r="S306" s="3" t="str">
        <f>VLOOKUP(Tabla1[[#This Row],[AREA]],Hoja1!A:B,2,FALSE)</f>
        <v>06. Educación, infancia e igualdad</v>
      </c>
      <c r="T306" s="3" t="str">
        <f>MID(Tabla1[[#This Row],[Aplicación]],9,4)</f>
        <v>3232</v>
      </c>
      <c r="U306" s="3" t="str">
        <f>VLOOKUP(Tabla1[[#This Row],[PROGRAMA]],Hoja1!A:B,2,FALSE)</f>
        <v>3232. Conservación y mantenimiento centros educación infantil y primaria</v>
      </c>
      <c r="V306" s="3" t="str">
        <f>MID(Tabla1[[#This Row],[Aplicación]],14,2)</f>
        <v>22</v>
      </c>
      <c r="W306" s="3" t="str">
        <f>MID(Tabla1[[#This Row],[Aplicación]],14,6)</f>
        <v>22102</v>
      </c>
    </row>
    <row r="307" spans="1:23" s="12" customFormat="1" hidden="1" x14ac:dyDescent="0.25">
      <c r="A307" s="1">
        <v>220190001179</v>
      </c>
      <c r="B307" s="3" t="s">
        <v>518</v>
      </c>
      <c r="C307" s="2">
        <v>43504</v>
      </c>
      <c r="D307" s="3">
        <v>22019001560</v>
      </c>
      <c r="E307" s="3" t="s">
        <v>169</v>
      </c>
      <c r="F307" s="4">
        <v>4000</v>
      </c>
      <c r="G307" s="3" t="s">
        <v>1884</v>
      </c>
      <c r="H307" s="3" t="s">
        <v>625</v>
      </c>
      <c r="I307" s="3" t="s">
        <v>2055</v>
      </c>
      <c r="J307" s="3" t="s">
        <v>1838</v>
      </c>
      <c r="K307" s="3" t="s">
        <v>14</v>
      </c>
      <c r="L307" s="3" t="s">
        <v>15</v>
      </c>
      <c r="M307" s="3" t="s">
        <v>16</v>
      </c>
      <c r="N307" s="11" t="s">
        <v>2554</v>
      </c>
      <c r="O307" s="3" t="s">
        <v>2553</v>
      </c>
      <c r="P307" s="3" t="str">
        <f>MID(Tabla1[[#This Row],[Aplicación]],14,1)</f>
        <v>2</v>
      </c>
      <c r="Q307" s="3" t="s">
        <v>2530</v>
      </c>
      <c r="R307" s="3" t="str">
        <f>MID(Tabla1[[#This Row],[Aplicación]],6,2)</f>
        <v>07</v>
      </c>
      <c r="S307" s="3" t="str">
        <f>VLOOKUP(Tabla1[[#This Row],[AREA]],Hoja1!A:B,2,FALSE)</f>
        <v>07. Medio Ambiente sostenibilidad</v>
      </c>
      <c r="T307" s="3" t="str">
        <f>MID(Tabla1[[#This Row],[Aplicación]],9,4)</f>
        <v>4312</v>
      </c>
      <c r="U307" s="3" t="str">
        <f>VLOOKUP(Tabla1[[#This Row],[PROGRAMA]],Hoja1!A:B,2,FALSE)</f>
        <v>4312. Mercados, abastos y lonjas</v>
      </c>
      <c r="V307" s="3" t="str">
        <f>MID(Tabla1[[#This Row],[Aplicación]],14,2)</f>
        <v>22</v>
      </c>
      <c r="W307" s="3" t="str">
        <f>MID(Tabla1[[#This Row],[Aplicación]],14,6)</f>
        <v>22606</v>
      </c>
    </row>
    <row r="308" spans="1:23" s="3" customFormat="1" hidden="1" x14ac:dyDescent="0.25">
      <c r="A308" s="1">
        <v>220190000713</v>
      </c>
      <c r="B308" s="3" t="s">
        <v>518</v>
      </c>
      <c r="C308" s="2">
        <v>43497</v>
      </c>
      <c r="D308" s="3">
        <v>22019001185</v>
      </c>
      <c r="E308" s="3" t="s">
        <v>568</v>
      </c>
      <c r="F308" s="4">
        <v>1566.47</v>
      </c>
      <c r="G308" s="3" t="s">
        <v>2067</v>
      </c>
      <c r="H308" s="3" t="s">
        <v>2071</v>
      </c>
      <c r="I308" s="3" t="s">
        <v>2070</v>
      </c>
      <c r="J308" s="3" t="s">
        <v>1838</v>
      </c>
      <c r="K308" s="3" t="s">
        <v>14</v>
      </c>
      <c r="L308" s="3" t="s">
        <v>15</v>
      </c>
      <c r="M308" s="3" t="s">
        <v>16</v>
      </c>
      <c r="N308" s="3" t="s">
        <v>2555</v>
      </c>
      <c r="O308" s="3" t="s">
        <v>2553</v>
      </c>
      <c r="P308" s="3" t="str">
        <f>MID(Tabla1[[#This Row],[Aplicación]],14,1)</f>
        <v>2</v>
      </c>
      <c r="Q308" s="3" t="s">
        <v>2530</v>
      </c>
      <c r="R308" s="3" t="str">
        <f>MID(Tabla1[[#This Row],[Aplicación]],6,2)</f>
        <v>07</v>
      </c>
      <c r="S308" s="3" t="str">
        <f>VLOOKUP(Tabla1[[#This Row],[AREA]],Hoja1!A:B,2,FALSE)</f>
        <v>07. Medio Ambiente sostenibilidad</v>
      </c>
      <c r="T308" s="3" t="str">
        <f>MID(Tabla1[[#This Row],[Aplicación]],9,4)</f>
        <v>1711</v>
      </c>
      <c r="U308" s="3" t="str">
        <f>VLOOKUP(Tabla1[[#This Row],[PROGRAMA]],Hoja1!A:B,2,FALSE)</f>
        <v>1711. Parques y jardines</v>
      </c>
      <c r="V308" s="3" t="str">
        <f>MID(Tabla1[[#This Row],[Aplicación]],14,2)</f>
        <v>21</v>
      </c>
      <c r="W308" s="3" t="str">
        <f>MID(Tabla1[[#This Row],[Aplicación]],14,6)</f>
        <v>213</v>
      </c>
    </row>
    <row r="309" spans="1:23" s="3" customFormat="1" hidden="1" x14ac:dyDescent="0.25">
      <c r="A309" s="1">
        <v>220190006270</v>
      </c>
      <c r="B309" s="3" t="s">
        <v>518</v>
      </c>
      <c r="C309" s="2">
        <v>43543</v>
      </c>
      <c r="D309" s="3">
        <v>22019001379</v>
      </c>
      <c r="E309" s="3" t="s">
        <v>875</v>
      </c>
      <c r="F309" s="4">
        <v>2873.04</v>
      </c>
      <c r="G309" s="3" t="s">
        <v>2137</v>
      </c>
      <c r="H309" s="3" t="s">
        <v>1401</v>
      </c>
      <c r="I309" s="3" t="s">
        <v>2070</v>
      </c>
      <c r="J309" s="3" t="s">
        <v>1838</v>
      </c>
      <c r="K309" s="3" t="s">
        <v>35</v>
      </c>
      <c r="L309" s="3" t="s">
        <v>15</v>
      </c>
      <c r="M309" s="3" t="s">
        <v>16</v>
      </c>
      <c r="N309" s="3" t="s">
        <v>2555</v>
      </c>
      <c r="O309" s="3" t="s">
        <v>2553</v>
      </c>
      <c r="P309" s="3" t="str">
        <f>MID(Tabla1[[#This Row],[Aplicación]],14,1)</f>
        <v>2</v>
      </c>
      <c r="Q309" s="3" t="s">
        <v>2530</v>
      </c>
      <c r="R309" s="3" t="str">
        <f>MID(Tabla1[[#This Row],[Aplicación]],6,2)</f>
        <v>07</v>
      </c>
      <c r="S309" s="3" t="str">
        <f>VLOOKUP(Tabla1[[#This Row],[AREA]],Hoja1!A:B,2,FALSE)</f>
        <v>07. Medio Ambiente sostenibilidad</v>
      </c>
      <c r="T309" s="3" t="str">
        <f>MID(Tabla1[[#This Row],[Aplicación]],9,4)</f>
        <v>1631</v>
      </c>
      <c r="U309" s="3" t="str">
        <f>VLOOKUP(Tabla1[[#This Row],[PROGRAMA]],Hoja1!A:B,2,FALSE)</f>
        <v>1631. Limpieza viaria</v>
      </c>
      <c r="V309" s="3" t="str">
        <f>MID(Tabla1[[#This Row],[Aplicación]],14,2)</f>
        <v>21</v>
      </c>
      <c r="W309" s="3" t="str">
        <f>MID(Tabla1[[#This Row],[Aplicación]],14,6)</f>
        <v>214</v>
      </c>
    </row>
    <row r="310" spans="1:23" s="3" customFormat="1" hidden="1" x14ac:dyDescent="0.25">
      <c r="A310" s="1">
        <v>220190000234</v>
      </c>
      <c r="B310" s="3" t="s">
        <v>518</v>
      </c>
      <c r="C310" s="2">
        <v>43488</v>
      </c>
      <c r="D310" s="3">
        <v>22019000662</v>
      </c>
      <c r="E310" s="3" t="s">
        <v>527</v>
      </c>
      <c r="F310" s="4">
        <v>97.7</v>
      </c>
      <c r="G310" s="3" t="s">
        <v>2058</v>
      </c>
      <c r="H310" s="3" t="s">
        <v>528</v>
      </c>
      <c r="I310" s="3" t="s">
        <v>2055</v>
      </c>
      <c r="J310" s="3" t="s">
        <v>1838</v>
      </c>
      <c r="K310" s="3" t="s">
        <v>35</v>
      </c>
      <c r="L310" s="3" t="s">
        <v>10</v>
      </c>
      <c r="M310" s="3" t="s">
        <v>11</v>
      </c>
      <c r="N310" s="11" t="s">
        <v>2556</v>
      </c>
      <c r="O310" s="3" t="s">
        <v>2553</v>
      </c>
      <c r="P310" s="3" t="str">
        <f>MID(Tabla1[[#This Row],[Aplicación]],14,1)</f>
        <v>2</v>
      </c>
      <c r="Q310" s="3" t="s">
        <v>2530</v>
      </c>
      <c r="R310" s="3" t="str">
        <f>MID(Tabla1[[#This Row],[Aplicación]],6,2)</f>
        <v>06</v>
      </c>
      <c r="S310" s="3" t="str">
        <f>VLOOKUP(Tabla1[[#This Row],[AREA]],Hoja1!A:B,2,FALSE)</f>
        <v>06. Educación, infancia e igualdad</v>
      </c>
      <c r="T310" s="3" t="str">
        <f>MID(Tabla1[[#This Row],[Aplicación]],9,4)</f>
        <v>3232</v>
      </c>
      <c r="U310" s="3" t="str">
        <f>VLOOKUP(Tabla1[[#This Row],[PROGRAMA]],Hoja1!A:B,2,FALSE)</f>
        <v>3232. Conservación y mantenimiento centros educación infantil y primaria</v>
      </c>
      <c r="V310" s="3" t="str">
        <f>MID(Tabla1[[#This Row],[Aplicación]],14,2)</f>
        <v>21</v>
      </c>
      <c r="W310" s="3" t="str">
        <f>MID(Tabla1[[#This Row],[Aplicación]],14,6)</f>
        <v>212</v>
      </c>
    </row>
    <row r="311" spans="1:23" s="3" customFormat="1" hidden="1" x14ac:dyDescent="0.25">
      <c r="A311" s="1">
        <v>220190002500</v>
      </c>
      <c r="B311" s="3" t="s">
        <v>518</v>
      </c>
      <c r="C311" s="2">
        <v>43515</v>
      </c>
      <c r="D311" s="3">
        <v>22019001374</v>
      </c>
      <c r="E311" s="3" t="s">
        <v>110</v>
      </c>
      <c r="F311" s="4">
        <v>2596.85</v>
      </c>
      <c r="G311" s="3" t="s">
        <v>2124</v>
      </c>
      <c r="H311" s="3" t="s">
        <v>907</v>
      </c>
      <c r="I311" s="3" t="s">
        <v>2070</v>
      </c>
      <c r="J311" s="3" t="s">
        <v>1877</v>
      </c>
      <c r="K311" s="3" t="s">
        <v>35</v>
      </c>
      <c r="L311" s="3" t="s">
        <v>15</v>
      </c>
      <c r="M311" s="3" t="s">
        <v>16</v>
      </c>
      <c r="N311" s="3" t="s">
        <v>2555</v>
      </c>
      <c r="O311" s="3" t="s">
        <v>2553</v>
      </c>
      <c r="P311" s="3" t="str">
        <f>MID(Tabla1[[#This Row],[Aplicación]],14,1)</f>
        <v>2</v>
      </c>
      <c r="Q311" s="3" t="s">
        <v>2530</v>
      </c>
      <c r="R311" s="3" t="str">
        <f>MID(Tabla1[[#This Row],[Aplicación]],6,2)</f>
        <v>07</v>
      </c>
      <c r="S311" s="3" t="str">
        <f>VLOOKUP(Tabla1[[#This Row],[AREA]],Hoja1!A:B,2,FALSE)</f>
        <v>07. Medio Ambiente sostenibilidad</v>
      </c>
      <c r="T311" s="3" t="str">
        <f>MID(Tabla1[[#This Row],[Aplicación]],9,4)</f>
        <v>1621</v>
      </c>
      <c r="U311" s="3" t="str">
        <f>VLOOKUP(Tabla1[[#This Row],[PROGRAMA]],Hoja1!A:B,2,FALSE)</f>
        <v>1621. Servicio de limpieza</v>
      </c>
      <c r="V311" s="3" t="str">
        <f>MID(Tabla1[[#This Row],[Aplicación]],14,2)</f>
        <v>22</v>
      </c>
      <c r="W311" s="3" t="str">
        <f>MID(Tabla1[[#This Row],[Aplicación]],14,6)</f>
        <v>22103</v>
      </c>
    </row>
    <row r="312" spans="1:23" s="3" customFormat="1" hidden="1" x14ac:dyDescent="0.25">
      <c r="A312" s="1">
        <v>220190002490</v>
      </c>
      <c r="B312" s="3" t="s">
        <v>518</v>
      </c>
      <c r="C312" s="2">
        <v>43515</v>
      </c>
      <c r="D312" s="3">
        <v>22019001185</v>
      </c>
      <c r="E312" s="3" t="s">
        <v>568</v>
      </c>
      <c r="F312" s="4">
        <v>1321.4</v>
      </c>
      <c r="G312" s="3" t="s">
        <v>2067</v>
      </c>
      <c r="H312" s="3" t="s">
        <v>2138</v>
      </c>
      <c r="I312" s="3" t="s">
        <v>2070</v>
      </c>
      <c r="J312" s="3" t="s">
        <v>1838</v>
      </c>
      <c r="K312" s="3" t="s">
        <v>35</v>
      </c>
      <c r="L312" s="3" t="s">
        <v>15</v>
      </c>
      <c r="M312" s="3" t="s">
        <v>16</v>
      </c>
      <c r="N312" s="3" t="s">
        <v>2555</v>
      </c>
      <c r="O312" s="3" t="s">
        <v>2553</v>
      </c>
      <c r="P312" s="3" t="str">
        <f>MID(Tabla1[[#This Row],[Aplicación]],14,1)</f>
        <v>2</v>
      </c>
      <c r="Q312" s="3" t="s">
        <v>2530</v>
      </c>
      <c r="R312" s="3" t="str">
        <f>MID(Tabla1[[#This Row],[Aplicación]],6,2)</f>
        <v>07</v>
      </c>
      <c r="S312" s="3" t="str">
        <f>VLOOKUP(Tabla1[[#This Row],[AREA]],Hoja1!A:B,2,FALSE)</f>
        <v>07. Medio Ambiente sostenibilidad</v>
      </c>
      <c r="T312" s="3" t="str">
        <f>MID(Tabla1[[#This Row],[Aplicación]],9,4)</f>
        <v>1711</v>
      </c>
      <c r="U312" s="3" t="str">
        <f>VLOOKUP(Tabla1[[#This Row],[PROGRAMA]],Hoja1!A:B,2,FALSE)</f>
        <v>1711. Parques y jardines</v>
      </c>
      <c r="V312" s="3" t="str">
        <f>MID(Tabla1[[#This Row],[Aplicación]],14,2)</f>
        <v>21</v>
      </c>
      <c r="W312" s="3" t="str">
        <f>MID(Tabla1[[#This Row],[Aplicación]],14,6)</f>
        <v>213</v>
      </c>
    </row>
    <row r="313" spans="1:23" s="12" customFormat="1" hidden="1" x14ac:dyDescent="0.25">
      <c r="A313" s="1">
        <v>220190005357</v>
      </c>
      <c r="B313" s="3" t="s">
        <v>518</v>
      </c>
      <c r="C313" s="2">
        <v>43537</v>
      </c>
      <c r="D313" s="3">
        <v>22019001373</v>
      </c>
      <c r="E313" s="3" t="s">
        <v>871</v>
      </c>
      <c r="F313" s="4">
        <v>2520.19</v>
      </c>
      <c r="G313" s="3" t="s">
        <v>2140</v>
      </c>
      <c r="H313" s="3" t="s">
        <v>1320</v>
      </c>
      <c r="I313" s="3" t="s">
        <v>2070</v>
      </c>
      <c r="J313" s="3" t="s">
        <v>1838</v>
      </c>
      <c r="K313" s="3" t="s">
        <v>35</v>
      </c>
      <c r="L313" s="3" t="s">
        <v>15</v>
      </c>
      <c r="M313" s="3" t="s">
        <v>16</v>
      </c>
      <c r="N313" s="3" t="s">
        <v>2555</v>
      </c>
      <c r="O313" s="3" t="s">
        <v>2553</v>
      </c>
      <c r="P313" s="3" t="str">
        <f>MID(Tabla1[[#This Row],[Aplicación]],14,1)</f>
        <v>2</v>
      </c>
      <c r="Q313" s="3" t="s">
        <v>2530</v>
      </c>
      <c r="R313" s="3" t="str">
        <f>MID(Tabla1[[#This Row],[Aplicación]],6,2)</f>
        <v>07</v>
      </c>
      <c r="S313" s="3" t="str">
        <f>VLOOKUP(Tabla1[[#This Row],[AREA]],Hoja1!A:B,2,FALSE)</f>
        <v>07. Medio Ambiente sostenibilidad</v>
      </c>
      <c r="T313" s="3" t="str">
        <f>MID(Tabla1[[#This Row],[Aplicación]],9,4)</f>
        <v>1621</v>
      </c>
      <c r="U313" s="3" t="str">
        <f>VLOOKUP(Tabla1[[#This Row],[PROGRAMA]],Hoja1!A:B,2,FALSE)</f>
        <v>1621. Servicio de limpieza</v>
      </c>
      <c r="V313" s="3" t="str">
        <f>MID(Tabla1[[#This Row],[Aplicación]],14,2)</f>
        <v>21</v>
      </c>
      <c r="W313" s="3" t="str">
        <f>MID(Tabla1[[#This Row],[Aplicación]],14,6)</f>
        <v>214</v>
      </c>
    </row>
    <row r="314" spans="1:23" s="3" customFormat="1" hidden="1" x14ac:dyDescent="0.25">
      <c r="A314" s="1">
        <v>220190000236</v>
      </c>
      <c r="B314" s="3" t="s">
        <v>518</v>
      </c>
      <c r="C314" s="2">
        <v>43488</v>
      </c>
      <c r="D314" s="3">
        <v>22019000664</v>
      </c>
      <c r="E314" s="3" t="s">
        <v>527</v>
      </c>
      <c r="F314" s="4">
        <v>1145.02</v>
      </c>
      <c r="G314" s="3" t="s">
        <v>2057</v>
      </c>
      <c r="H314" s="3" t="s">
        <v>530</v>
      </c>
      <c r="I314" s="3" t="s">
        <v>2055</v>
      </c>
      <c r="J314" s="3" t="s">
        <v>1838</v>
      </c>
      <c r="K314" s="3" t="s">
        <v>35</v>
      </c>
      <c r="L314" s="3" t="s">
        <v>10</v>
      </c>
      <c r="M314" s="3" t="s">
        <v>11</v>
      </c>
      <c r="N314" s="11" t="s">
        <v>2556</v>
      </c>
      <c r="O314" s="3" t="s">
        <v>2553</v>
      </c>
      <c r="P314" s="3" t="str">
        <f>MID(Tabla1[[#This Row],[Aplicación]],14,1)</f>
        <v>2</v>
      </c>
      <c r="Q314" s="3" t="s">
        <v>2530</v>
      </c>
      <c r="R314" s="3" t="str">
        <f>MID(Tabla1[[#This Row],[Aplicación]],6,2)</f>
        <v>06</v>
      </c>
      <c r="S314" s="3" t="str">
        <f>VLOOKUP(Tabla1[[#This Row],[AREA]],Hoja1!A:B,2,FALSE)</f>
        <v>06. Educación, infancia e igualdad</v>
      </c>
      <c r="T314" s="3" t="str">
        <f>MID(Tabla1[[#This Row],[Aplicación]],9,4)</f>
        <v>3232</v>
      </c>
      <c r="U314" s="3" t="str">
        <f>VLOOKUP(Tabla1[[#This Row],[PROGRAMA]],Hoja1!A:B,2,FALSE)</f>
        <v>3232. Conservación y mantenimiento centros educación infantil y primaria</v>
      </c>
      <c r="V314" s="3" t="str">
        <f>MID(Tabla1[[#This Row],[Aplicación]],14,2)</f>
        <v>21</v>
      </c>
      <c r="W314" s="3" t="str">
        <f>MID(Tabla1[[#This Row],[Aplicación]],14,6)</f>
        <v>212</v>
      </c>
    </row>
    <row r="315" spans="1:23" s="12" customFormat="1" hidden="1" x14ac:dyDescent="0.25">
      <c r="A315" s="1">
        <v>220190002689</v>
      </c>
      <c r="B315" s="3" t="s">
        <v>518</v>
      </c>
      <c r="C315" s="2">
        <v>43518</v>
      </c>
      <c r="D315" s="3">
        <v>22019001373</v>
      </c>
      <c r="E315" s="3" t="s">
        <v>871</v>
      </c>
      <c r="F315" s="4">
        <v>2464.2399999999998</v>
      </c>
      <c r="G315" s="3" t="s">
        <v>2137</v>
      </c>
      <c r="H315" s="3" t="s">
        <v>1004</v>
      </c>
      <c r="I315" s="3" t="s">
        <v>2070</v>
      </c>
      <c r="J315" s="3" t="s">
        <v>1838</v>
      </c>
      <c r="K315" s="3" t="s">
        <v>35</v>
      </c>
      <c r="L315" s="3" t="s">
        <v>15</v>
      </c>
      <c r="M315" s="3" t="s">
        <v>16</v>
      </c>
      <c r="N315" s="3" t="s">
        <v>2555</v>
      </c>
      <c r="O315" s="3" t="s">
        <v>2553</v>
      </c>
      <c r="P315" s="3" t="str">
        <f>MID(Tabla1[[#This Row],[Aplicación]],14,1)</f>
        <v>2</v>
      </c>
      <c r="Q315" s="3" t="s">
        <v>2530</v>
      </c>
      <c r="R315" s="3" t="str">
        <f>MID(Tabla1[[#This Row],[Aplicación]],6,2)</f>
        <v>07</v>
      </c>
      <c r="S315" s="3" t="str">
        <f>VLOOKUP(Tabla1[[#This Row],[AREA]],Hoja1!A:B,2,FALSE)</f>
        <v>07. Medio Ambiente sostenibilidad</v>
      </c>
      <c r="T315" s="3" t="str">
        <f>MID(Tabla1[[#This Row],[Aplicación]],9,4)</f>
        <v>1621</v>
      </c>
      <c r="U315" s="3" t="str">
        <f>VLOOKUP(Tabla1[[#This Row],[PROGRAMA]],Hoja1!A:B,2,FALSE)</f>
        <v>1621. Servicio de limpieza</v>
      </c>
      <c r="V315" s="3" t="str">
        <f>MID(Tabla1[[#This Row],[Aplicación]],14,2)</f>
        <v>21</v>
      </c>
      <c r="W315" s="3" t="str">
        <f>MID(Tabla1[[#This Row],[Aplicación]],14,6)</f>
        <v>214</v>
      </c>
    </row>
    <row r="316" spans="1:23" s="12" customFormat="1" hidden="1" x14ac:dyDescent="0.25">
      <c r="A316" s="1">
        <v>220190006247</v>
      </c>
      <c r="B316" s="3" t="s">
        <v>518</v>
      </c>
      <c r="C316" s="2">
        <v>43543</v>
      </c>
      <c r="D316" s="3">
        <v>22019001373</v>
      </c>
      <c r="E316" s="3" t="s">
        <v>871</v>
      </c>
      <c r="F316" s="4">
        <v>2447.04</v>
      </c>
      <c r="G316" s="3" t="s">
        <v>2140</v>
      </c>
      <c r="H316" s="3" t="s">
        <v>903</v>
      </c>
      <c r="I316" s="3" t="s">
        <v>2070</v>
      </c>
      <c r="J316" s="3" t="s">
        <v>1838</v>
      </c>
      <c r="K316" s="3" t="s">
        <v>35</v>
      </c>
      <c r="L316" s="3" t="s">
        <v>15</v>
      </c>
      <c r="M316" s="3" t="s">
        <v>16</v>
      </c>
      <c r="N316" s="3" t="s">
        <v>2555</v>
      </c>
      <c r="O316" s="3" t="s">
        <v>2553</v>
      </c>
      <c r="P316" s="3" t="str">
        <f>MID(Tabla1[[#This Row],[Aplicación]],14,1)</f>
        <v>2</v>
      </c>
      <c r="Q316" s="3" t="s">
        <v>2530</v>
      </c>
      <c r="R316" s="3" t="str">
        <f>MID(Tabla1[[#This Row],[Aplicación]],6,2)</f>
        <v>07</v>
      </c>
      <c r="S316" s="3" t="str">
        <f>VLOOKUP(Tabla1[[#This Row],[AREA]],Hoja1!A:B,2,FALSE)</f>
        <v>07. Medio Ambiente sostenibilidad</v>
      </c>
      <c r="T316" s="3" t="str">
        <f>MID(Tabla1[[#This Row],[Aplicación]],9,4)</f>
        <v>1621</v>
      </c>
      <c r="U316" s="3" t="str">
        <f>VLOOKUP(Tabla1[[#This Row],[PROGRAMA]],Hoja1!A:B,2,FALSE)</f>
        <v>1621. Servicio de limpieza</v>
      </c>
      <c r="V316" s="3" t="str">
        <f>MID(Tabla1[[#This Row],[Aplicación]],14,2)</f>
        <v>21</v>
      </c>
      <c r="W316" s="3" t="str">
        <f>MID(Tabla1[[#This Row],[Aplicación]],14,6)</f>
        <v>214</v>
      </c>
    </row>
    <row r="317" spans="1:23" s="3" customFormat="1" hidden="1" x14ac:dyDescent="0.25">
      <c r="A317" s="1">
        <v>220190003900</v>
      </c>
      <c r="B317" s="3" t="s">
        <v>518</v>
      </c>
      <c r="C317" s="2">
        <v>43523</v>
      </c>
      <c r="D317" s="3">
        <v>22019001185</v>
      </c>
      <c r="E317" s="3" t="s">
        <v>568</v>
      </c>
      <c r="F317" s="4">
        <v>758.38</v>
      </c>
      <c r="G317" s="3" t="s">
        <v>2067</v>
      </c>
      <c r="H317" s="3" t="s">
        <v>2143</v>
      </c>
      <c r="I317" s="3" t="s">
        <v>2070</v>
      </c>
      <c r="J317" s="3" t="s">
        <v>1838</v>
      </c>
      <c r="K317" s="3" t="s">
        <v>14</v>
      </c>
      <c r="L317" s="3" t="s">
        <v>15</v>
      </c>
      <c r="M317" s="3" t="s">
        <v>16</v>
      </c>
      <c r="N317" s="3" t="s">
        <v>2555</v>
      </c>
      <c r="O317" s="3" t="s">
        <v>2553</v>
      </c>
      <c r="P317" s="3" t="str">
        <f>MID(Tabla1[[#This Row],[Aplicación]],14,1)</f>
        <v>2</v>
      </c>
      <c r="Q317" s="3" t="s">
        <v>2530</v>
      </c>
      <c r="R317" s="3" t="str">
        <f>MID(Tabla1[[#This Row],[Aplicación]],6,2)</f>
        <v>07</v>
      </c>
      <c r="S317" s="3" t="str">
        <f>VLOOKUP(Tabla1[[#This Row],[AREA]],Hoja1!A:B,2,FALSE)</f>
        <v>07. Medio Ambiente sostenibilidad</v>
      </c>
      <c r="T317" s="3" t="str">
        <f>MID(Tabla1[[#This Row],[Aplicación]],9,4)</f>
        <v>1711</v>
      </c>
      <c r="U317" s="3" t="str">
        <f>VLOOKUP(Tabla1[[#This Row],[PROGRAMA]],Hoja1!A:B,2,FALSE)</f>
        <v>1711. Parques y jardines</v>
      </c>
      <c r="V317" s="3" t="str">
        <f>MID(Tabla1[[#This Row],[Aplicación]],14,2)</f>
        <v>21</v>
      </c>
      <c r="W317" s="3" t="str">
        <f>MID(Tabla1[[#This Row],[Aplicación]],14,6)</f>
        <v>213</v>
      </c>
    </row>
    <row r="318" spans="1:23" s="3" customFormat="1" hidden="1" x14ac:dyDescent="0.25">
      <c r="A318" s="1">
        <v>220190001133</v>
      </c>
      <c r="B318" s="3" t="s">
        <v>518</v>
      </c>
      <c r="C318" s="2">
        <v>43504</v>
      </c>
      <c r="D318" s="3">
        <v>22019000666</v>
      </c>
      <c r="E318" s="3" t="s">
        <v>588</v>
      </c>
      <c r="F318" s="4">
        <v>3145.52</v>
      </c>
      <c r="G318" s="3" t="s">
        <v>2072</v>
      </c>
      <c r="H318" s="3" t="s">
        <v>589</v>
      </c>
      <c r="I318" s="3" t="s">
        <v>2055</v>
      </c>
      <c r="J318" s="3" t="s">
        <v>1837</v>
      </c>
      <c r="K318" s="3" t="s">
        <v>35</v>
      </c>
      <c r="L318" s="3" t="s">
        <v>10</v>
      </c>
      <c r="M318" s="3" t="s">
        <v>11</v>
      </c>
      <c r="N318" s="11" t="s">
        <v>2556</v>
      </c>
      <c r="O318" s="3" t="s">
        <v>2553</v>
      </c>
      <c r="P318" s="3" t="str">
        <f>MID(Tabla1[[#This Row],[Aplicación]],14,1)</f>
        <v>2</v>
      </c>
      <c r="Q318" s="3" t="s">
        <v>2530</v>
      </c>
      <c r="R318" s="3" t="str">
        <f>MID(Tabla1[[#This Row],[Aplicación]],6,2)</f>
        <v>06</v>
      </c>
      <c r="S318" s="3" t="str">
        <f>VLOOKUP(Tabla1[[#This Row],[AREA]],Hoja1!A:B,2,FALSE)</f>
        <v>06. Educación, infancia e igualdad</v>
      </c>
      <c r="T318" s="3" t="str">
        <f>MID(Tabla1[[#This Row],[Aplicación]],9,4)</f>
        <v>3321</v>
      </c>
      <c r="U318" s="3" t="str">
        <f>VLOOKUP(Tabla1[[#This Row],[PROGRAMA]],Hoja1!A:B,2,FALSE)</f>
        <v>3321. Bibliotecas públicas</v>
      </c>
      <c r="V318" s="3" t="str">
        <f>MID(Tabla1[[#This Row],[Aplicación]],14,2)</f>
        <v>22</v>
      </c>
      <c r="W318" s="3" t="str">
        <f>MID(Tabla1[[#This Row],[Aplicación]],14,6)</f>
        <v>22001</v>
      </c>
    </row>
    <row r="319" spans="1:23" s="3" customFormat="1" hidden="1" x14ac:dyDescent="0.25">
      <c r="A319" s="1">
        <v>220190003890</v>
      </c>
      <c r="B319" s="3" t="s">
        <v>518</v>
      </c>
      <c r="C319" s="2">
        <v>43523</v>
      </c>
      <c r="D319" s="3">
        <v>22019001576</v>
      </c>
      <c r="E319" s="3" t="s">
        <v>527</v>
      </c>
      <c r="F319" s="4">
        <v>720.56</v>
      </c>
      <c r="G319" s="3" t="s">
        <v>2067</v>
      </c>
      <c r="H319" s="3" t="s">
        <v>1118</v>
      </c>
      <c r="I319" s="3" t="s">
        <v>2070</v>
      </c>
      <c r="J319" s="3" t="s">
        <v>1838</v>
      </c>
      <c r="K319" s="3" t="s">
        <v>35</v>
      </c>
      <c r="L319" s="3" t="s">
        <v>15</v>
      </c>
      <c r="M319" s="3" t="s">
        <v>16</v>
      </c>
      <c r="N319" s="3" t="s">
        <v>2555</v>
      </c>
      <c r="O319" s="3" t="s">
        <v>2553</v>
      </c>
      <c r="P319" s="3" t="str">
        <f>MID(Tabla1[[#This Row],[Aplicación]],14,1)</f>
        <v>2</v>
      </c>
      <c r="Q319" s="3" t="s">
        <v>2530</v>
      </c>
      <c r="R319" s="3" t="str">
        <f>MID(Tabla1[[#This Row],[Aplicación]],6,2)</f>
        <v>06</v>
      </c>
      <c r="S319" s="3" t="str">
        <f>VLOOKUP(Tabla1[[#This Row],[AREA]],Hoja1!A:B,2,FALSE)</f>
        <v>06. Educación, infancia e igualdad</v>
      </c>
      <c r="T319" s="3" t="str">
        <f>MID(Tabla1[[#This Row],[Aplicación]],9,4)</f>
        <v>3232</v>
      </c>
      <c r="U319" s="3" t="str">
        <f>VLOOKUP(Tabla1[[#This Row],[PROGRAMA]],Hoja1!A:B,2,FALSE)</f>
        <v>3232. Conservación y mantenimiento centros educación infantil y primaria</v>
      </c>
      <c r="V319" s="3" t="str">
        <f>MID(Tabla1[[#This Row],[Aplicación]],14,2)</f>
        <v>21</v>
      </c>
      <c r="W319" s="3" t="str">
        <f>MID(Tabla1[[#This Row],[Aplicación]],14,6)</f>
        <v>212</v>
      </c>
    </row>
    <row r="320" spans="1:23" hidden="1" x14ac:dyDescent="0.25">
      <c r="A320" s="1">
        <v>220190001184</v>
      </c>
      <c r="B320" s="3" t="s">
        <v>518</v>
      </c>
      <c r="C320" s="2">
        <v>43504</v>
      </c>
      <c r="D320" s="3">
        <v>22019001620</v>
      </c>
      <c r="E320" s="3" t="s">
        <v>629</v>
      </c>
      <c r="F320" s="4">
        <v>2311.87</v>
      </c>
      <c r="G320" s="3" t="s">
        <v>1752</v>
      </c>
      <c r="H320" s="3" t="s">
        <v>630</v>
      </c>
      <c r="I320" s="3" t="s">
        <v>2055</v>
      </c>
      <c r="J320" s="3" t="s">
        <v>1943</v>
      </c>
      <c r="K320" s="3" t="s">
        <v>14</v>
      </c>
      <c r="L320" s="3" t="s">
        <v>10</v>
      </c>
      <c r="M320" s="3" t="s">
        <v>11</v>
      </c>
      <c r="N320" s="11" t="s">
        <v>2556</v>
      </c>
      <c r="O320" s="3" t="s">
        <v>2553</v>
      </c>
      <c r="P320" s="3" t="str">
        <f>MID(Tabla1[[#This Row],[Aplicación]],14,1)</f>
        <v>2</v>
      </c>
      <c r="Q320" s="3" t="s">
        <v>2530</v>
      </c>
      <c r="R320" s="3" t="str">
        <f>MID(Tabla1[[#This Row],[Aplicación]],6,2)</f>
        <v>07</v>
      </c>
      <c r="S320" s="3" t="str">
        <f>VLOOKUP(Tabla1[[#This Row],[AREA]],Hoja1!A:B,2,FALSE)</f>
        <v>07. Medio Ambiente sostenibilidad</v>
      </c>
      <c r="T320" s="3" t="str">
        <f>MID(Tabla1[[#This Row],[Aplicación]],9,4)</f>
        <v>1701</v>
      </c>
      <c r="U320" s="3" t="str">
        <f>VLOOKUP(Tabla1[[#This Row],[PROGRAMA]],Hoja1!A:B,2,FALSE)</f>
        <v>1701. Dirección del área de medio ambiente</v>
      </c>
      <c r="V320" s="3" t="str">
        <f>MID(Tabla1[[#This Row],[Aplicación]],14,2)</f>
        <v>21</v>
      </c>
      <c r="W320" s="3" t="str">
        <f>MID(Tabla1[[#This Row],[Aplicación]],14,6)</f>
        <v>213</v>
      </c>
    </row>
    <row r="321" spans="1:23" s="3" customFormat="1" hidden="1" x14ac:dyDescent="0.25">
      <c r="A321" s="1">
        <v>220190002494</v>
      </c>
      <c r="B321" s="3" t="s">
        <v>518</v>
      </c>
      <c r="C321" s="2">
        <v>43515</v>
      </c>
      <c r="D321" s="3">
        <v>22019001373</v>
      </c>
      <c r="E321" s="3" t="s">
        <v>871</v>
      </c>
      <c r="F321" s="4">
        <v>2284.35</v>
      </c>
      <c r="G321" s="3" t="s">
        <v>2140</v>
      </c>
      <c r="H321" s="3" t="s">
        <v>901</v>
      </c>
      <c r="I321" s="3" t="s">
        <v>2070</v>
      </c>
      <c r="J321" s="3" t="s">
        <v>1838</v>
      </c>
      <c r="K321" s="3" t="s">
        <v>35</v>
      </c>
      <c r="L321" s="3" t="s">
        <v>15</v>
      </c>
      <c r="M321" s="3" t="s">
        <v>16</v>
      </c>
      <c r="N321" s="3" t="s">
        <v>2555</v>
      </c>
      <c r="O321" s="3" t="s">
        <v>2553</v>
      </c>
      <c r="P321" s="3" t="str">
        <f>MID(Tabla1[[#This Row],[Aplicación]],14,1)</f>
        <v>2</v>
      </c>
      <c r="Q321" s="3" t="s">
        <v>2530</v>
      </c>
      <c r="R321" s="3" t="str">
        <f>MID(Tabla1[[#This Row],[Aplicación]],6,2)</f>
        <v>07</v>
      </c>
      <c r="S321" s="3" t="str">
        <f>VLOOKUP(Tabla1[[#This Row],[AREA]],Hoja1!A:B,2,FALSE)</f>
        <v>07. Medio Ambiente sostenibilidad</v>
      </c>
      <c r="T321" s="3" t="str">
        <f>MID(Tabla1[[#This Row],[Aplicación]],9,4)</f>
        <v>1621</v>
      </c>
      <c r="U321" s="3" t="str">
        <f>VLOOKUP(Tabla1[[#This Row],[PROGRAMA]],Hoja1!A:B,2,FALSE)</f>
        <v>1621. Servicio de limpieza</v>
      </c>
      <c r="V321" s="3" t="str">
        <f>MID(Tabla1[[#This Row],[Aplicación]],14,2)</f>
        <v>21</v>
      </c>
      <c r="W321" s="3" t="str">
        <f>MID(Tabla1[[#This Row],[Aplicación]],14,6)</f>
        <v>214</v>
      </c>
    </row>
    <row r="322" spans="1:23" s="12" customFormat="1" hidden="1" x14ac:dyDescent="0.25">
      <c r="A322" s="1">
        <v>220190002543</v>
      </c>
      <c r="B322" s="3" t="s">
        <v>518</v>
      </c>
      <c r="C322" s="2">
        <v>43515</v>
      </c>
      <c r="D322" s="3">
        <v>22019001373</v>
      </c>
      <c r="E322" s="3" t="s">
        <v>871</v>
      </c>
      <c r="F322" s="4">
        <v>2280.54</v>
      </c>
      <c r="G322" s="3" t="s">
        <v>2137</v>
      </c>
      <c r="H322" s="3" t="s">
        <v>928</v>
      </c>
      <c r="I322" s="3" t="s">
        <v>2070</v>
      </c>
      <c r="J322" s="3" t="s">
        <v>1838</v>
      </c>
      <c r="K322" s="3" t="s">
        <v>35</v>
      </c>
      <c r="L322" s="3" t="s">
        <v>15</v>
      </c>
      <c r="M322" s="3" t="s">
        <v>16</v>
      </c>
      <c r="N322" s="3" t="s">
        <v>2555</v>
      </c>
      <c r="O322" s="3" t="s">
        <v>2553</v>
      </c>
      <c r="P322" s="3" t="str">
        <f>MID(Tabla1[[#This Row],[Aplicación]],14,1)</f>
        <v>2</v>
      </c>
      <c r="Q322" s="3" t="s">
        <v>2530</v>
      </c>
      <c r="R322" s="3" t="str">
        <f>MID(Tabla1[[#This Row],[Aplicación]],6,2)</f>
        <v>07</v>
      </c>
      <c r="S322" s="3" t="str">
        <f>VLOOKUP(Tabla1[[#This Row],[AREA]],Hoja1!A:B,2,FALSE)</f>
        <v>07. Medio Ambiente sostenibilidad</v>
      </c>
      <c r="T322" s="3" t="str">
        <f>MID(Tabla1[[#This Row],[Aplicación]],9,4)</f>
        <v>1621</v>
      </c>
      <c r="U322" s="3" t="str">
        <f>VLOOKUP(Tabla1[[#This Row],[PROGRAMA]],Hoja1!A:B,2,FALSE)</f>
        <v>1621. Servicio de limpieza</v>
      </c>
      <c r="V322" s="3" t="str">
        <f>MID(Tabla1[[#This Row],[Aplicación]],14,2)</f>
        <v>21</v>
      </c>
      <c r="W322" s="3" t="str">
        <f>MID(Tabla1[[#This Row],[Aplicación]],14,6)</f>
        <v>214</v>
      </c>
    </row>
    <row r="323" spans="1:23" s="12" customFormat="1" hidden="1" x14ac:dyDescent="0.25">
      <c r="A323" s="1">
        <v>220190002496</v>
      </c>
      <c r="B323" s="3" t="s">
        <v>518</v>
      </c>
      <c r="C323" s="2">
        <v>43515</v>
      </c>
      <c r="D323" s="3">
        <v>22019001373</v>
      </c>
      <c r="E323" s="3" t="s">
        <v>871</v>
      </c>
      <c r="F323" s="4">
        <v>2076.14</v>
      </c>
      <c r="G323" s="3" t="s">
        <v>2137</v>
      </c>
      <c r="H323" s="3" t="s">
        <v>903</v>
      </c>
      <c r="I323" s="3" t="s">
        <v>2070</v>
      </c>
      <c r="J323" s="3" t="s">
        <v>1838</v>
      </c>
      <c r="K323" s="3" t="s">
        <v>35</v>
      </c>
      <c r="L323" s="3" t="s">
        <v>15</v>
      </c>
      <c r="M323" s="3" t="s">
        <v>16</v>
      </c>
      <c r="N323" s="3" t="s">
        <v>2555</v>
      </c>
      <c r="O323" s="3" t="s">
        <v>2553</v>
      </c>
      <c r="P323" s="3" t="str">
        <f>MID(Tabla1[[#This Row],[Aplicación]],14,1)</f>
        <v>2</v>
      </c>
      <c r="Q323" s="3" t="s">
        <v>2530</v>
      </c>
      <c r="R323" s="3" t="str">
        <f>MID(Tabla1[[#This Row],[Aplicación]],6,2)</f>
        <v>07</v>
      </c>
      <c r="S323" s="3" t="str">
        <f>VLOOKUP(Tabla1[[#This Row],[AREA]],Hoja1!A:B,2,FALSE)</f>
        <v>07. Medio Ambiente sostenibilidad</v>
      </c>
      <c r="T323" s="3" t="str">
        <f>MID(Tabla1[[#This Row],[Aplicación]],9,4)</f>
        <v>1621</v>
      </c>
      <c r="U323" s="3" t="str">
        <f>VLOOKUP(Tabla1[[#This Row],[PROGRAMA]],Hoja1!A:B,2,FALSE)</f>
        <v>1621. Servicio de limpieza</v>
      </c>
      <c r="V323" s="3" t="str">
        <f>MID(Tabla1[[#This Row],[Aplicación]],14,2)</f>
        <v>21</v>
      </c>
      <c r="W323" s="3" t="str">
        <f>MID(Tabla1[[#This Row],[Aplicación]],14,6)</f>
        <v>214</v>
      </c>
    </row>
    <row r="324" spans="1:23" s="3" customFormat="1" hidden="1" x14ac:dyDescent="0.25">
      <c r="A324" s="1">
        <v>220190006248</v>
      </c>
      <c r="B324" s="3" t="s">
        <v>518</v>
      </c>
      <c r="C324" s="2">
        <v>43543</v>
      </c>
      <c r="D324" s="3">
        <v>22019001373</v>
      </c>
      <c r="E324" s="3" t="s">
        <v>871</v>
      </c>
      <c r="F324" s="4">
        <v>2019.37</v>
      </c>
      <c r="G324" s="3" t="s">
        <v>2137</v>
      </c>
      <c r="H324" s="3" t="s">
        <v>903</v>
      </c>
      <c r="I324" s="3" t="s">
        <v>2070</v>
      </c>
      <c r="J324" s="3" t="s">
        <v>1838</v>
      </c>
      <c r="K324" s="3" t="s">
        <v>35</v>
      </c>
      <c r="L324" s="3" t="s">
        <v>15</v>
      </c>
      <c r="M324" s="3" t="s">
        <v>16</v>
      </c>
      <c r="N324" s="3" t="s">
        <v>2555</v>
      </c>
      <c r="O324" s="3" t="s">
        <v>2553</v>
      </c>
      <c r="P324" s="3" t="str">
        <f>MID(Tabla1[[#This Row],[Aplicación]],14,1)</f>
        <v>2</v>
      </c>
      <c r="Q324" s="3" t="s">
        <v>2530</v>
      </c>
      <c r="R324" s="3" t="str">
        <f>MID(Tabla1[[#This Row],[Aplicación]],6,2)</f>
        <v>07</v>
      </c>
      <c r="S324" s="3" t="str">
        <f>VLOOKUP(Tabla1[[#This Row],[AREA]],Hoja1!A:B,2,FALSE)</f>
        <v>07. Medio Ambiente sostenibilidad</v>
      </c>
      <c r="T324" s="3" t="str">
        <f>MID(Tabla1[[#This Row],[Aplicación]],9,4)</f>
        <v>1621</v>
      </c>
      <c r="U324" s="3" t="str">
        <f>VLOOKUP(Tabla1[[#This Row],[PROGRAMA]],Hoja1!A:B,2,FALSE)</f>
        <v>1621. Servicio de limpieza</v>
      </c>
      <c r="V324" s="3" t="str">
        <f>MID(Tabla1[[#This Row],[Aplicación]],14,2)</f>
        <v>21</v>
      </c>
      <c r="W324" s="3" t="str">
        <f>MID(Tabla1[[#This Row],[Aplicación]],14,6)</f>
        <v>214</v>
      </c>
    </row>
    <row r="325" spans="1:23" s="3" customFormat="1" hidden="1" x14ac:dyDescent="0.25">
      <c r="A325" s="1">
        <v>220190006232</v>
      </c>
      <c r="B325" s="3" t="s">
        <v>518</v>
      </c>
      <c r="C325" s="2">
        <v>43543</v>
      </c>
      <c r="D325" s="3">
        <v>22019002201</v>
      </c>
      <c r="E325" s="3" t="s">
        <v>1040</v>
      </c>
      <c r="F325" s="4">
        <v>1978.35</v>
      </c>
      <c r="G325" s="3" t="s">
        <v>2094</v>
      </c>
      <c r="H325" s="3" t="s">
        <v>1387</v>
      </c>
      <c r="I325" s="3" t="s">
        <v>2055</v>
      </c>
      <c r="J325" s="3" t="s">
        <v>1838</v>
      </c>
      <c r="K325" s="3" t="s">
        <v>35</v>
      </c>
      <c r="L325" s="3" t="s">
        <v>10</v>
      </c>
      <c r="M325" s="3" t="s">
        <v>39</v>
      </c>
      <c r="N325" s="11" t="s">
        <v>2556</v>
      </c>
      <c r="O325" s="3" t="s">
        <v>2553</v>
      </c>
      <c r="P325" s="3" t="str">
        <f>MID(Tabla1[[#This Row],[Aplicación]],14,1)</f>
        <v>2</v>
      </c>
      <c r="Q325" s="3" t="s">
        <v>2530</v>
      </c>
      <c r="R325" s="3" t="str">
        <f>MID(Tabla1[[#This Row],[Aplicación]],6,2)</f>
        <v>01</v>
      </c>
      <c r="S325" s="3" t="str">
        <f>VLOOKUP(Tabla1[[#This Row],[AREA]],Hoja1!A:B,2,FALSE)</f>
        <v>01. Alcaldía</v>
      </c>
      <c r="T325" s="3" t="str">
        <f>MID(Tabla1[[#This Row],[Aplicación]],9,4)</f>
        <v>9205</v>
      </c>
      <c r="U325" s="3" t="str">
        <f>VLOOKUP(Tabla1[[#This Row],[PROGRAMA]],Hoja1!A:B,2,FALSE)</f>
        <v>9205. Imprenta municipal</v>
      </c>
      <c r="V325" s="3" t="str">
        <f>MID(Tabla1[[#This Row],[Aplicación]],14,2)</f>
        <v>22</v>
      </c>
      <c r="W325" s="3" t="str">
        <f>MID(Tabla1[[#This Row],[Aplicación]],14,6)</f>
        <v>22199</v>
      </c>
    </row>
    <row r="326" spans="1:23" s="12" customFormat="1" hidden="1" x14ac:dyDescent="0.25">
      <c r="A326" s="1">
        <v>220190001135</v>
      </c>
      <c r="B326" s="3" t="s">
        <v>518</v>
      </c>
      <c r="C326" s="2">
        <v>43504</v>
      </c>
      <c r="D326" s="3">
        <v>22019000680</v>
      </c>
      <c r="E326" s="3" t="s">
        <v>588</v>
      </c>
      <c r="F326" s="4">
        <v>199.1</v>
      </c>
      <c r="G326" s="3" t="s">
        <v>2073</v>
      </c>
      <c r="H326" s="3" t="s">
        <v>591</v>
      </c>
      <c r="I326" s="3" t="s">
        <v>2055</v>
      </c>
      <c r="J326" s="3" t="s">
        <v>1837</v>
      </c>
      <c r="K326" s="3" t="s">
        <v>35</v>
      </c>
      <c r="L326" s="3" t="s">
        <v>10</v>
      </c>
      <c r="M326" s="3" t="s">
        <v>11</v>
      </c>
      <c r="N326" s="11" t="s">
        <v>2556</v>
      </c>
      <c r="O326" s="3" t="s">
        <v>2553</v>
      </c>
      <c r="P326" s="3" t="str">
        <f>MID(Tabla1[[#This Row],[Aplicación]],14,1)</f>
        <v>2</v>
      </c>
      <c r="Q326" s="3" t="s">
        <v>2530</v>
      </c>
      <c r="R326" s="3" t="str">
        <f>MID(Tabla1[[#This Row],[Aplicación]],6,2)</f>
        <v>06</v>
      </c>
      <c r="S326" s="3" t="str">
        <f>VLOOKUP(Tabla1[[#This Row],[AREA]],Hoja1!A:B,2,FALSE)</f>
        <v>06. Educación, infancia e igualdad</v>
      </c>
      <c r="T326" s="3" t="str">
        <f>MID(Tabla1[[#This Row],[Aplicación]],9,4)</f>
        <v>3321</v>
      </c>
      <c r="U326" s="3" t="str">
        <f>VLOOKUP(Tabla1[[#This Row],[PROGRAMA]],Hoja1!A:B,2,FALSE)</f>
        <v>3321. Bibliotecas públicas</v>
      </c>
      <c r="V326" s="3" t="str">
        <f>MID(Tabla1[[#This Row],[Aplicación]],14,2)</f>
        <v>22</v>
      </c>
      <c r="W326" s="3" t="str">
        <f>MID(Tabla1[[#This Row],[Aplicación]],14,6)</f>
        <v>22001</v>
      </c>
    </row>
    <row r="327" spans="1:23" s="3" customFormat="1" hidden="1" x14ac:dyDescent="0.25">
      <c r="A327" s="1">
        <v>220190006266</v>
      </c>
      <c r="B327" s="3" t="s">
        <v>518</v>
      </c>
      <c r="C327" s="2">
        <v>43543</v>
      </c>
      <c r="D327" s="3">
        <v>22019001373</v>
      </c>
      <c r="E327" s="3" t="s">
        <v>871</v>
      </c>
      <c r="F327" s="4">
        <v>1938.57</v>
      </c>
      <c r="G327" s="3" t="s">
        <v>2137</v>
      </c>
      <c r="H327" s="3" t="s">
        <v>1399</v>
      </c>
      <c r="I327" s="3" t="s">
        <v>2070</v>
      </c>
      <c r="J327" s="3" t="s">
        <v>1838</v>
      </c>
      <c r="K327" s="3" t="s">
        <v>35</v>
      </c>
      <c r="L327" s="3" t="s">
        <v>15</v>
      </c>
      <c r="M327" s="3" t="s">
        <v>16</v>
      </c>
      <c r="N327" s="3" t="s">
        <v>2555</v>
      </c>
      <c r="O327" s="3" t="s">
        <v>2553</v>
      </c>
      <c r="P327" s="3" t="str">
        <f>MID(Tabla1[[#This Row],[Aplicación]],14,1)</f>
        <v>2</v>
      </c>
      <c r="Q327" s="3" t="s">
        <v>2530</v>
      </c>
      <c r="R327" s="3" t="str">
        <f>MID(Tabla1[[#This Row],[Aplicación]],6,2)</f>
        <v>07</v>
      </c>
      <c r="S327" s="3" t="str">
        <f>VLOOKUP(Tabla1[[#This Row],[AREA]],Hoja1!A:B,2,FALSE)</f>
        <v>07. Medio Ambiente sostenibilidad</v>
      </c>
      <c r="T327" s="3" t="str">
        <f>MID(Tabla1[[#This Row],[Aplicación]],9,4)</f>
        <v>1621</v>
      </c>
      <c r="U327" s="3" t="str">
        <f>VLOOKUP(Tabla1[[#This Row],[PROGRAMA]],Hoja1!A:B,2,FALSE)</f>
        <v>1621. Servicio de limpieza</v>
      </c>
      <c r="V327" s="3" t="str">
        <f>MID(Tabla1[[#This Row],[Aplicación]],14,2)</f>
        <v>21</v>
      </c>
      <c r="W327" s="3" t="str">
        <f>MID(Tabla1[[#This Row],[Aplicación]],14,6)</f>
        <v>214</v>
      </c>
    </row>
    <row r="328" spans="1:23" s="3" customFormat="1" hidden="1" x14ac:dyDescent="0.25">
      <c r="A328" s="1">
        <v>220190001140</v>
      </c>
      <c r="B328" s="3" t="s">
        <v>518</v>
      </c>
      <c r="C328" s="2">
        <v>43504</v>
      </c>
      <c r="D328" s="3">
        <v>22019000728</v>
      </c>
      <c r="E328" s="3" t="s">
        <v>588</v>
      </c>
      <c r="F328" s="4">
        <v>140</v>
      </c>
      <c r="G328" s="3" t="s">
        <v>2075</v>
      </c>
      <c r="H328" s="3" t="s">
        <v>593</v>
      </c>
      <c r="I328" s="3" t="s">
        <v>2055</v>
      </c>
      <c r="J328" s="3" t="s">
        <v>1863</v>
      </c>
      <c r="K328" s="3" t="s">
        <v>35</v>
      </c>
      <c r="L328" s="3" t="s">
        <v>10</v>
      </c>
      <c r="M328" s="3" t="s">
        <v>11</v>
      </c>
      <c r="N328" s="11" t="s">
        <v>2556</v>
      </c>
      <c r="O328" s="3" t="s">
        <v>2553</v>
      </c>
      <c r="P328" s="3" t="str">
        <f>MID(Tabla1[[#This Row],[Aplicación]],14,1)</f>
        <v>2</v>
      </c>
      <c r="Q328" s="3" t="s">
        <v>2530</v>
      </c>
      <c r="R328" s="3" t="str">
        <f>MID(Tabla1[[#This Row],[Aplicación]],6,2)</f>
        <v>06</v>
      </c>
      <c r="S328" s="3" t="str">
        <f>VLOOKUP(Tabla1[[#This Row],[AREA]],Hoja1!A:B,2,FALSE)</f>
        <v>06. Educación, infancia e igualdad</v>
      </c>
      <c r="T328" s="3" t="str">
        <f>MID(Tabla1[[#This Row],[Aplicación]],9,4)</f>
        <v>3321</v>
      </c>
      <c r="U328" s="3" t="str">
        <f>VLOOKUP(Tabla1[[#This Row],[PROGRAMA]],Hoja1!A:B,2,FALSE)</f>
        <v>3321. Bibliotecas públicas</v>
      </c>
      <c r="V328" s="3" t="str">
        <f>MID(Tabla1[[#This Row],[Aplicación]],14,2)</f>
        <v>22</v>
      </c>
      <c r="W328" s="3" t="str">
        <f>MID(Tabla1[[#This Row],[Aplicación]],14,6)</f>
        <v>22001</v>
      </c>
    </row>
    <row r="329" spans="1:23" s="12" customFormat="1" hidden="1" x14ac:dyDescent="0.25">
      <c r="A329" s="1">
        <v>220190001141</v>
      </c>
      <c r="B329" s="3" t="s">
        <v>518</v>
      </c>
      <c r="C329" s="2">
        <v>43504</v>
      </c>
      <c r="D329" s="3">
        <v>22019000729</v>
      </c>
      <c r="E329" s="3" t="s">
        <v>588</v>
      </c>
      <c r="F329" s="4">
        <v>750</v>
      </c>
      <c r="G329" s="3" t="s">
        <v>2076</v>
      </c>
      <c r="H329" s="3" t="s">
        <v>594</v>
      </c>
      <c r="I329" s="3" t="s">
        <v>2055</v>
      </c>
      <c r="J329" s="3" t="s">
        <v>1837</v>
      </c>
      <c r="K329" s="3" t="s">
        <v>35</v>
      </c>
      <c r="L329" s="3" t="s">
        <v>10</v>
      </c>
      <c r="M329" s="3" t="s">
        <v>11</v>
      </c>
      <c r="N329" s="11" t="s">
        <v>2556</v>
      </c>
      <c r="O329" s="3" t="s">
        <v>2553</v>
      </c>
      <c r="P329" s="3" t="str">
        <f>MID(Tabla1[[#This Row],[Aplicación]],14,1)</f>
        <v>2</v>
      </c>
      <c r="Q329" s="3" t="s">
        <v>2530</v>
      </c>
      <c r="R329" s="3" t="str">
        <f>MID(Tabla1[[#This Row],[Aplicación]],6,2)</f>
        <v>06</v>
      </c>
      <c r="S329" s="3" t="str">
        <f>VLOOKUP(Tabla1[[#This Row],[AREA]],Hoja1!A:B,2,FALSE)</f>
        <v>06. Educación, infancia e igualdad</v>
      </c>
      <c r="T329" s="3" t="str">
        <f>MID(Tabla1[[#This Row],[Aplicación]],9,4)</f>
        <v>3321</v>
      </c>
      <c r="U329" s="3" t="str">
        <f>VLOOKUP(Tabla1[[#This Row],[PROGRAMA]],Hoja1!A:B,2,FALSE)</f>
        <v>3321. Bibliotecas públicas</v>
      </c>
      <c r="V329" s="3" t="str">
        <f>MID(Tabla1[[#This Row],[Aplicación]],14,2)</f>
        <v>22</v>
      </c>
      <c r="W329" s="3" t="str">
        <f>MID(Tabla1[[#This Row],[Aplicación]],14,6)</f>
        <v>22001</v>
      </c>
    </row>
    <row r="330" spans="1:23" s="3" customFormat="1" hidden="1" x14ac:dyDescent="0.25">
      <c r="A330" s="1">
        <v>220190007179</v>
      </c>
      <c r="B330" s="3" t="s">
        <v>518</v>
      </c>
      <c r="C330" s="2">
        <v>43549</v>
      </c>
      <c r="D330" s="3">
        <v>22019001373</v>
      </c>
      <c r="E330" s="3" t="s">
        <v>871</v>
      </c>
      <c r="F330" s="4">
        <v>1875.74</v>
      </c>
      <c r="G330" s="3" t="s">
        <v>2137</v>
      </c>
      <c r="H330" s="3" t="s">
        <v>1531</v>
      </c>
      <c r="I330" s="3" t="s">
        <v>2070</v>
      </c>
      <c r="J330" s="3" t="s">
        <v>1838</v>
      </c>
      <c r="K330" s="3" t="s">
        <v>35</v>
      </c>
      <c r="L330" s="3" t="s">
        <v>15</v>
      </c>
      <c r="M330" s="3" t="s">
        <v>16</v>
      </c>
      <c r="N330" s="3" t="s">
        <v>2555</v>
      </c>
      <c r="O330" s="3" t="s">
        <v>2553</v>
      </c>
      <c r="P330" s="3" t="str">
        <f>MID(Tabla1[[#This Row],[Aplicación]],14,1)</f>
        <v>2</v>
      </c>
      <c r="Q330" s="3" t="s">
        <v>2530</v>
      </c>
      <c r="R330" s="3" t="str">
        <f>MID(Tabla1[[#This Row],[Aplicación]],6,2)</f>
        <v>07</v>
      </c>
      <c r="S330" s="3" t="str">
        <f>VLOOKUP(Tabla1[[#This Row],[AREA]],Hoja1!A:B,2,FALSE)</f>
        <v>07. Medio Ambiente sostenibilidad</v>
      </c>
      <c r="T330" s="3" t="str">
        <f>MID(Tabla1[[#This Row],[Aplicación]],9,4)</f>
        <v>1621</v>
      </c>
      <c r="U330" s="3" t="str">
        <f>VLOOKUP(Tabla1[[#This Row],[PROGRAMA]],Hoja1!A:B,2,FALSE)</f>
        <v>1621. Servicio de limpieza</v>
      </c>
      <c r="V330" s="3" t="str">
        <f>MID(Tabla1[[#This Row],[Aplicación]],14,2)</f>
        <v>21</v>
      </c>
      <c r="W330" s="3" t="str">
        <f>MID(Tabla1[[#This Row],[Aplicación]],14,6)</f>
        <v>214</v>
      </c>
    </row>
    <row r="331" spans="1:23" s="3" customFormat="1" hidden="1" x14ac:dyDescent="0.25">
      <c r="A331" s="1">
        <v>220190005427</v>
      </c>
      <c r="B331" s="3" t="s">
        <v>518</v>
      </c>
      <c r="C331" s="2">
        <v>43537</v>
      </c>
      <c r="D331" s="3">
        <v>22019000787</v>
      </c>
      <c r="E331" s="3" t="s">
        <v>1358</v>
      </c>
      <c r="F331" s="4">
        <v>1871.57</v>
      </c>
      <c r="G331" s="3" t="s">
        <v>2069</v>
      </c>
      <c r="H331" s="3" t="s">
        <v>1365</v>
      </c>
      <c r="I331" s="3" t="s">
        <v>2070</v>
      </c>
      <c r="J331" s="3" t="s">
        <v>1838</v>
      </c>
      <c r="K331" s="3" t="s">
        <v>14</v>
      </c>
      <c r="L331" s="3" t="s">
        <v>15</v>
      </c>
      <c r="M331" s="3" t="s">
        <v>16</v>
      </c>
      <c r="N331" s="3" t="s">
        <v>2555</v>
      </c>
      <c r="O331" s="3" t="s">
        <v>2553</v>
      </c>
      <c r="P331" s="3" t="str">
        <f>MID(Tabla1[[#This Row],[Aplicación]],14,1)</f>
        <v>2</v>
      </c>
      <c r="Q331" s="3" t="s">
        <v>2530</v>
      </c>
      <c r="R331" s="3" t="str">
        <f>MID(Tabla1[[#This Row],[Aplicación]],6,2)</f>
        <v>02</v>
      </c>
      <c r="S331" s="3" t="str">
        <f>VLOOKUP(Tabla1[[#This Row],[AREA]],Hoja1!A:B,2,FALSE)</f>
        <v>02. Urbanismo, infraestructura y vivienda</v>
      </c>
      <c r="T331" s="3" t="str">
        <f>MID(Tabla1[[#This Row],[Aplicación]],9,4)</f>
        <v>1532</v>
      </c>
      <c r="U331" s="3" t="str">
        <f>VLOOKUP(Tabla1[[#This Row],[PROGRAMA]],Hoja1!A:B,2,FALSE)</f>
        <v>1532. Pavimentación vias públicas y otros servicios urbanísticos</v>
      </c>
      <c r="V331" s="3" t="str">
        <f>MID(Tabla1[[#This Row],[Aplicación]],14,2)</f>
        <v>21</v>
      </c>
      <c r="W331" s="3" t="str">
        <f>MID(Tabla1[[#This Row],[Aplicación]],14,6)</f>
        <v>214</v>
      </c>
    </row>
    <row r="332" spans="1:23" s="12" customFormat="1" hidden="1" x14ac:dyDescent="0.25">
      <c r="A332" s="1">
        <v>220190001142</v>
      </c>
      <c r="B332" s="3" t="s">
        <v>518</v>
      </c>
      <c r="C332" s="2">
        <v>43504</v>
      </c>
      <c r="D332" s="3">
        <v>22019000730</v>
      </c>
      <c r="E332" s="3" t="s">
        <v>588</v>
      </c>
      <c r="F332" s="4">
        <v>340</v>
      </c>
      <c r="G332" s="3" t="s">
        <v>2077</v>
      </c>
      <c r="H332" s="3" t="s">
        <v>595</v>
      </c>
      <c r="I332" s="3" t="s">
        <v>2055</v>
      </c>
      <c r="J332" s="3" t="s">
        <v>1863</v>
      </c>
      <c r="K332" s="3" t="s">
        <v>35</v>
      </c>
      <c r="L332" s="3" t="s">
        <v>10</v>
      </c>
      <c r="M332" s="3" t="s">
        <v>11</v>
      </c>
      <c r="N332" s="11" t="s">
        <v>2556</v>
      </c>
      <c r="O332" s="3" t="s">
        <v>2553</v>
      </c>
      <c r="P332" s="3" t="str">
        <f>MID(Tabla1[[#This Row],[Aplicación]],14,1)</f>
        <v>2</v>
      </c>
      <c r="Q332" s="3" t="s">
        <v>2530</v>
      </c>
      <c r="R332" s="3" t="str">
        <f>MID(Tabla1[[#This Row],[Aplicación]],6,2)</f>
        <v>06</v>
      </c>
      <c r="S332" s="3" t="str">
        <f>VLOOKUP(Tabla1[[#This Row],[AREA]],Hoja1!A:B,2,FALSE)</f>
        <v>06. Educación, infancia e igualdad</v>
      </c>
      <c r="T332" s="3" t="str">
        <f>MID(Tabla1[[#This Row],[Aplicación]],9,4)</f>
        <v>3321</v>
      </c>
      <c r="U332" s="3" t="str">
        <f>VLOOKUP(Tabla1[[#This Row],[PROGRAMA]],Hoja1!A:B,2,FALSE)</f>
        <v>3321. Bibliotecas públicas</v>
      </c>
      <c r="V332" s="3" t="str">
        <f>MID(Tabla1[[#This Row],[Aplicación]],14,2)</f>
        <v>22</v>
      </c>
      <c r="W332" s="3" t="str">
        <f>MID(Tabla1[[#This Row],[Aplicación]],14,6)</f>
        <v>22001</v>
      </c>
    </row>
    <row r="333" spans="1:23" s="3" customFormat="1" hidden="1" x14ac:dyDescent="0.25">
      <c r="A333" s="1">
        <v>220190001146</v>
      </c>
      <c r="B333" s="3" t="s">
        <v>518</v>
      </c>
      <c r="C333" s="2">
        <v>43504</v>
      </c>
      <c r="D333" s="3">
        <v>22019000774</v>
      </c>
      <c r="E333" s="3" t="s">
        <v>598</v>
      </c>
      <c r="F333" s="4">
        <v>1452</v>
      </c>
      <c r="G333" s="3" t="s">
        <v>2079</v>
      </c>
      <c r="H333" s="3" t="s">
        <v>599</v>
      </c>
      <c r="I333" s="3" t="s">
        <v>2055</v>
      </c>
      <c r="J333" s="3" t="s">
        <v>1838</v>
      </c>
      <c r="K333" s="3" t="s">
        <v>14</v>
      </c>
      <c r="L333" s="3" t="s">
        <v>10</v>
      </c>
      <c r="M333" s="3" t="s">
        <v>11</v>
      </c>
      <c r="N333" s="11" t="s">
        <v>2556</v>
      </c>
      <c r="O333" s="3" t="s">
        <v>2553</v>
      </c>
      <c r="P333" s="3" t="str">
        <f>MID(Tabla1[[#This Row],[Aplicación]],14,1)</f>
        <v>2</v>
      </c>
      <c r="Q333" s="3" t="s">
        <v>2530</v>
      </c>
      <c r="R333" s="3" t="str">
        <f>MID(Tabla1[[#This Row],[Aplicación]],6,2)</f>
        <v>07</v>
      </c>
      <c r="S333" s="3" t="str">
        <f>VLOOKUP(Tabla1[[#This Row],[AREA]],Hoja1!A:B,2,FALSE)</f>
        <v>07. Medio Ambiente sostenibilidad</v>
      </c>
      <c r="T333" s="3" t="str">
        <f>MID(Tabla1[[#This Row],[Aplicación]],9,4)</f>
        <v>1621</v>
      </c>
      <c r="U333" s="3" t="str">
        <f>VLOOKUP(Tabla1[[#This Row],[PROGRAMA]],Hoja1!A:B,2,FALSE)</f>
        <v>1621. Servicio de limpieza</v>
      </c>
      <c r="V333" s="3" t="str">
        <f>MID(Tabla1[[#This Row],[Aplicación]],14,2)</f>
        <v>22</v>
      </c>
      <c r="W333" s="3" t="str">
        <f>MID(Tabla1[[#This Row],[Aplicación]],14,6)</f>
        <v>22706</v>
      </c>
    </row>
    <row r="334" spans="1:23" s="3" customFormat="1" hidden="1" x14ac:dyDescent="0.25">
      <c r="A334" s="1">
        <v>220190001147</v>
      </c>
      <c r="B334" s="3" t="s">
        <v>518</v>
      </c>
      <c r="C334" s="2">
        <v>43504</v>
      </c>
      <c r="D334" s="3">
        <v>22019000778</v>
      </c>
      <c r="E334" s="3" t="s">
        <v>432</v>
      </c>
      <c r="F334" s="4">
        <v>215.68</v>
      </c>
      <c r="G334" s="3" t="s">
        <v>1765</v>
      </c>
      <c r="H334" s="3" t="s">
        <v>600</v>
      </c>
      <c r="I334" s="3" t="s">
        <v>2055</v>
      </c>
      <c r="J334" s="3" t="s">
        <v>1838</v>
      </c>
      <c r="K334" s="3" t="s">
        <v>14</v>
      </c>
      <c r="L334" s="3" t="s">
        <v>10</v>
      </c>
      <c r="M334" s="3" t="s">
        <v>11</v>
      </c>
      <c r="N334" s="11" t="s">
        <v>2556</v>
      </c>
      <c r="O334" s="3" t="s">
        <v>2553</v>
      </c>
      <c r="P334" s="3" t="str">
        <f>MID(Tabla1[[#This Row],[Aplicación]],14,1)</f>
        <v>2</v>
      </c>
      <c r="Q334" s="3" t="s">
        <v>2530</v>
      </c>
      <c r="R334" s="3" t="str">
        <f>MID(Tabla1[[#This Row],[Aplicación]],6,2)</f>
        <v>06</v>
      </c>
      <c r="S334" s="3" t="str">
        <f>VLOOKUP(Tabla1[[#This Row],[AREA]],Hoja1!A:B,2,FALSE)</f>
        <v>06. Educación, infancia e igualdad</v>
      </c>
      <c r="T334" s="3" t="str">
        <f>MID(Tabla1[[#This Row],[Aplicación]],9,4)</f>
        <v>3232</v>
      </c>
      <c r="U334" s="3" t="str">
        <f>VLOOKUP(Tabla1[[#This Row],[PROGRAMA]],Hoja1!A:B,2,FALSE)</f>
        <v>3232. Conservación y mantenimiento centros educación infantil y primaria</v>
      </c>
      <c r="V334" s="3" t="str">
        <f>MID(Tabla1[[#This Row],[Aplicación]],14,2)</f>
        <v>21</v>
      </c>
      <c r="W334" s="3" t="str">
        <f>MID(Tabla1[[#This Row],[Aplicación]],14,6)</f>
        <v>213</v>
      </c>
    </row>
    <row r="335" spans="1:23" s="12" customFormat="1" hidden="1" x14ac:dyDescent="0.25">
      <c r="A335" s="1">
        <v>220190001439</v>
      </c>
      <c r="B335" s="3" t="s">
        <v>518</v>
      </c>
      <c r="C335" s="2">
        <v>43508</v>
      </c>
      <c r="D335" s="3">
        <v>22019000930</v>
      </c>
      <c r="E335" s="3" t="s">
        <v>195</v>
      </c>
      <c r="F335" s="4">
        <v>151.19</v>
      </c>
      <c r="G335" s="3" t="s">
        <v>2092</v>
      </c>
      <c r="H335" s="3" t="s">
        <v>741</v>
      </c>
      <c r="I335" s="3" t="s">
        <v>2055</v>
      </c>
      <c r="J335" s="3" t="s">
        <v>1838</v>
      </c>
      <c r="K335" s="3" t="s">
        <v>14</v>
      </c>
      <c r="L335" s="3" t="s">
        <v>10</v>
      </c>
      <c r="M335" s="3" t="s">
        <v>11</v>
      </c>
      <c r="N335" s="11" t="s">
        <v>2556</v>
      </c>
      <c r="O335" s="3" t="s">
        <v>2553</v>
      </c>
      <c r="P335" s="3" t="str">
        <f>MID(Tabla1[[#This Row],[Aplicación]],14,1)</f>
        <v>2</v>
      </c>
      <c r="Q335" s="3" t="s">
        <v>2530</v>
      </c>
      <c r="R335" s="3" t="str">
        <f>MID(Tabla1[[#This Row],[Aplicación]],6,2)</f>
        <v>06</v>
      </c>
      <c r="S335" s="3" t="str">
        <f>VLOOKUP(Tabla1[[#This Row],[AREA]],Hoja1!A:B,2,FALSE)</f>
        <v>06. Educación, infancia e igualdad</v>
      </c>
      <c r="T335" s="3" t="str">
        <f>MID(Tabla1[[#This Row],[Aplicación]],9,4)</f>
        <v>2315</v>
      </c>
      <c r="U335" s="3" t="str">
        <f>VLOOKUP(Tabla1[[#This Row],[PROGRAMA]],Hoja1!A:B,2,FALSE)</f>
        <v>2315. Políticas de Igualdad e infancia</v>
      </c>
      <c r="V335" s="3" t="str">
        <f>MID(Tabla1[[#This Row],[Aplicación]],14,2)</f>
        <v>22</v>
      </c>
      <c r="W335" s="3" t="str">
        <f>MID(Tabla1[[#This Row],[Aplicación]],14,6)</f>
        <v>22799</v>
      </c>
    </row>
    <row r="336" spans="1:23" s="3" customFormat="1" hidden="1" x14ac:dyDescent="0.25">
      <c r="A336" s="1">
        <v>220190001440</v>
      </c>
      <c r="B336" s="3" t="s">
        <v>518</v>
      </c>
      <c r="C336" s="2">
        <v>43508</v>
      </c>
      <c r="D336" s="3">
        <v>22019000932</v>
      </c>
      <c r="E336" s="3" t="s">
        <v>195</v>
      </c>
      <c r="F336" s="4">
        <v>605</v>
      </c>
      <c r="G336" s="3" t="s">
        <v>2093</v>
      </c>
      <c r="H336" s="3" t="s">
        <v>742</v>
      </c>
      <c r="I336" s="3" t="s">
        <v>2055</v>
      </c>
      <c r="J336" s="3" t="s">
        <v>1838</v>
      </c>
      <c r="K336" s="3" t="s">
        <v>14</v>
      </c>
      <c r="L336" s="3" t="s">
        <v>10</v>
      </c>
      <c r="M336" s="3" t="s">
        <v>11</v>
      </c>
      <c r="N336" s="11" t="s">
        <v>2556</v>
      </c>
      <c r="O336" s="3" t="s">
        <v>2553</v>
      </c>
      <c r="P336" s="3" t="str">
        <f>MID(Tabla1[[#This Row],[Aplicación]],14,1)</f>
        <v>2</v>
      </c>
      <c r="Q336" s="3" t="s">
        <v>2530</v>
      </c>
      <c r="R336" s="3" t="str">
        <f>MID(Tabla1[[#This Row],[Aplicación]],6,2)</f>
        <v>06</v>
      </c>
      <c r="S336" s="3" t="str">
        <f>VLOOKUP(Tabla1[[#This Row],[AREA]],Hoja1!A:B,2,FALSE)</f>
        <v>06. Educación, infancia e igualdad</v>
      </c>
      <c r="T336" s="3" t="str">
        <f>MID(Tabla1[[#This Row],[Aplicación]],9,4)</f>
        <v>2315</v>
      </c>
      <c r="U336" s="3" t="str">
        <f>VLOOKUP(Tabla1[[#This Row],[PROGRAMA]],Hoja1!A:B,2,FALSE)</f>
        <v>2315. Políticas de Igualdad e infancia</v>
      </c>
      <c r="V336" s="3" t="str">
        <f>MID(Tabla1[[#This Row],[Aplicación]],14,2)</f>
        <v>22</v>
      </c>
      <c r="W336" s="3" t="str">
        <f>MID(Tabla1[[#This Row],[Aplicación]],14,6)</f>
        <v>22799</v>
      </c>
    </row>
    <row r="337" spans="1:23" s="3" customFormat="1" hidden="1" x14ac:dyDescent="0.25">
      <c r="A337" s="1">
        <v>220190005422</v>
      </c>
      <c r="B337" s="3" t="s">
        <v>518</v>
      </c>
      <c r="C337" s="2">
        <v>43537</v>
      </c>
      <c r="D337" s="3">
        <v>22019000787</v>
      </c>
      <c r="E337" s="3" t="s">
        <v>1358</v>
      </c>
      <c r="F337" s="4">
        <v>1679.73</v>
      </c>
      <c r="G337" s="3" t="s">
        <v>2069</v>
      </c>
      <c r="H337" s="3" t="s">
        <v>1360</v>
      </c>
      <c r="I337" s="3" t="s">
        <v>2070</v>
      </c>
      <c r="J337" s="3" t="s">
        <v>1838</v>
      </c>
      <c r="K337" s="3" t="s">
        <v>14</v>
      </c>
      <c r="L337" s="3" t="s">
        <v>15</v>
      </c>
      <c r="M337" s="3" t="s">
        <v>16</v>
      </c>
      <c r="N337" s="3" t="s">
        <v>2555</v>
      </c>
      <c r="O337" s="3" t="s">
        <v>2553</v>
      </c>
      <c r="P337" s="3" t="str">
        <f>MID(Tabla1[[#This Row],[Aplicación]],14,1)</f>
        <v>2</v>
      </c>
      <c r="Q337" s="3" t="s">
        <v>2530</v>
      </c>
      <c r="R337" s="3" t="str">
        <f>MID(Tabla1[[#This Row],[Aplicación]],6,2)</f>
        <v>02</v>
      </c>
      <c r="S337" s="3" t="str">
        <f>VLOOKUP(Tabla1[[#This Row],[AREA]],Hoja1!A:B,2,FALSE)</f>
        <v>02. Urbanismo, infraestructura y vivienda</v>
      </c>
      <c r="T337" s="3" t="str">
        <f>MID(Tabla1[[#This Row],[Aplicación]],9,4)</f>
        <v>1532</v>
      </c>
      <c r="U337" s="3" t="str">
        <f>VLOOKUP(Tabla1[[#This Row],[PROGRAMA]],Hoja1!A:B,2,FALSE)</f>
        <v>1532. Pavimentación vias públicas y otros servicios urbanísticos</v>
      </c>
      <c r="V337" s="3" t="str">
        <f>MID(Tabla1[[#This Row],[Aplicación]],14,2)</f>
        <v>21</v>
      </c>
      <c r="W337" s="3" t="str">
        <f>MID(Tabla1[[#This Row],[Aplicación]],14,6)</f>
        <v>214</v>
      </c>
    </row>
    <row r="338" spans="1:23" s="3" customFormat="1" hidden="1" x14ac:dyDescent="0.25">
      <c r="A338" s="1">
        <v>220190001635</v>
      </c>
      <c r="B338" s="3" t="s">
        <v>518</v>
      </c>
      <c r="C338" s="2">
        <v>43509</v>
      </c>
      <c r="D338" s="3">
        <v>22019001765</v>
      </c>
      <c r="E338" s="3" t="s">
        <v>577</v>
      </c>
      <c r="F338" s="4">
        <v>1600</v>
      </c>
      <c r="G338" s="3" t="s">
        <v>2118</v>
      </c>
      <c r="H338" s="3" t="s">
        <v>800</v>
      </c>
      <c r="I338" s="3" t="s">
        <v>2055</v>
      </c>
      <c r="J338" s="3" t="s">
        <v>1838</v>
      </c>
      <c r="K338" s="3" t="s">
        <v>14</v>
      </c>
      <c r="L338" s="3" t="s">
        <v>10</v>
      </c>
      <c r="M338" s="3" t="s">
        <v>11</v>
      </c>
      <c r="N338" s="11" t="s">
        <v>2556</v>
      </c>
      <c r="O338" s="3" t="s">
        <v>2553</v>
      </c>
      <c r="P338" s="3" t="str">
        <f>MID(Tabla1[[#This Row],[Aplicación]],14,1)</f>
        <v>2</v>
      </c>
      <c r="Q338" s="3" t="s">
        <v>2530</v>
      </c>
      <c r="R338" s="3" t="str">
        <f>MID(Tabla1[[#This Row],[Aplicación]],6,2)</f>
        <v>03</v>
      </c>
      <c r="S338" s="3" t="str">
        <f>VLOOKUP(Tabla1[[#This Row],[AREA]],Hoja1!A:B,2,FALSE)</f>
        <v>03. Participación ciudadana, juventud y deportes</v>
      </c>
      <c r="T338" s="3" t="str">
        <f>MID(Tabla1[[#This Row],[Aplicación]],9,4)</f>
        <v>9241</v>
      </c>
      <c r="U338" s="3" t="str">
        <f>VLOOKUP(Tabla1[[#This Row],[PROGRAMA]],Hoja1!A:B,2,FALSE)</f>
        <v>9241. Participación ciudadana</v>
      </c>
      <c r="V338" s="3" t="str">
        <f>MID(Tabla1[[#This Row],[Aplicación]],14,2)</f>
        <v>22</v>
      </c>
      <c r="W338" s="3" t="str">
        <f>MID(Tabla1[[#This Row],[Aplicación]],14,6)</f>
        <v>22609</v>
      </c>
    </row>
    <row r="339" spans="1:23" s="12" customFormat="1" hidden="1" x14ac:dyDescent="0.25">
      <c r="A339" s="1">
        <v>220190003885</v>
      </c>
      <c r="B339" s="3" t="s">
        <v>518</v>
      </c>
      <c r="C339" s="2">
        <v>43523</v>
      </c>
      <c r="D339" s="3">
        <v>22019001576</v>
      </c>
      <c r="E339" s="3" t="s">
        <v>527</v>
      </c>
      <c r="F339" s="4">
        <v>455.48</v>
      </c>
      <c r="G339" s="3" t="s">
        <v>2067</v>
      </c>
      <c r="H339" s="3" t="s">
        <v>1114</v>
      </c>
      <c r="I339" s="3" t="s">
        <v>2070</v>
      </c>
      <c r="J339" s="3" t="s">
        <v>1838</v>
      </c>
      <c r="K339" s="3" t="s">
        <v>35</v>
      </c>
      <c r="L339" s="3" t="s">
        <v>15</v>
      </c>
      <c r="M339" s="3" t="s">
        <v>16</v>
      </c>
      <c r="N339" s="3" t="s">
        <v>2555</v>
      </c>
      <c r="O339" s="3" t="s">
        <v>2553</v>
      </c>
      <c r="P339" s="3" t="str">
        <f>MID(Tabla1[[#This Row],[Aplicación]],14,1)</f>
        <v>2</v>
      </c>
      <c r="Q339" s="3" t="s">
        <v>2530</v>
      </c>
      <c r="R339" s="3" t="str">
        <f>MID(Tabla1[[#This Row],[Aplicación]],6,2)</f>
        <v>06</v>
      </c>
      <c r="S339" s="3" t="str">
        <f>VLOOKUP(Tabla1[[#This Row],[AREA]],Hoja1!A:B,2,FALSE)</f>
        <v>06. Educación, infancia e igualdad</v>
      </c>
      <c r="T339" s="3" t="str">
        <f>MID(Tabla1[[#This Row],[Aplicación]],9,4)</f>
        <v>3232</v>
      </c>
      <c r="U339" s="3" t="str">
        <f>VLOOKUP(Tabla1[[#This Row],[PROGRAMA]],Hoja1!A:B,2,FALSE)</f>
        <v>3232. Conservación y mantenimiento centros educación infantil y primaria</v>
      </c>
      <c r="V339" s="3" t="str">
        <f>MID(Tabla1[[#This Row],[Aplicación]],14,2)</f>
        <v>21</v>
      </c>
      <c r="W339" s="3" t="str">
        <f>MID(Tabla1[[#This Row],[Aplicación]],14,6)</f>
        <v>212</v>
      </c>
    </row>
    <row r="340" spans="1:23" s="3" customFormat="1" hidden="1" x14ac:dyDescent="0.25">
      <c r="A340" s="1">
        <v>220190001155</v>
      </c>
      <c r="B340" s="3" t="s">
        <v>518</v>
      </c>
      <c r="C340" s="2">
        <v>43504</v>
      </c>
      <c r="D340" s="3">
        <v>22019001208</v>
      </c>
      <c r="E340" s="3" t="s">
        <v>538</v>
      </c>
      <c r="F340" s="4">
        <v>447.7</v>
      </c>
      <c r="G340" s="3" t="s">
        <v>2081</v>
      </c>
      <c r="H340" s="3" t="s">
        <v>611</v>
      </c>
      <c r="I340" s="3" t="s">
        <v>2055</v>
      </c>
      <c r="J340" s="3" t="s">
        <v>1838</v>
      </c>
      <c r="K340" s="3" t="s">
        <v>14</v>
      </c>
      <c r="L340" s="3" t="s">
        <v>10</v>
      </c>
      <c r="M340" s="3" t="s">
        <v>11</v>
      </c>
      <c r="N340" s="11" t="s">
        <v>2556</v>
      </c>
      <c r="O340" s="3" t="s">
        <v>2553</v>
      </c>
      <c r="P340" s="3" t="str">
        <f>MID(Tabla1[[#This Row],[Aplicación]],14,1)</f>
        <v>2</v>
      </c>
      <c r="Q340" s="3" t="s">
        <v>2530</v>
      </c>
      <c r="R340" s="3" t="str">
        <f>MID(Tabla1[[#This Row],[Aplicación]],6,2)</f>
        <v>03</v>
      </c>
      <c r="S340" s="3" t="str">
        <f>VLOOKUP(Tabla1[[#This Row],[AREA]],Hoja1!A:B,2,FALSE)</f>
        <v>03. Participación ciudadana, juventud y deportes</v>
      </c>
      <c r="T340" s="3" t="str">
        <f>MID(Tabla1[[#This Row],[Aplicación]],9,4)</f>
        <v>9241</v>
      </c>
      <c r="U340" s="3" t="str">
        <f>VLOOKUP(Tabla1[[#This Row],[PROGRAMA]],Hoja1!A:B,2,FALSE)</f>
        <v>9241. Participación ciudadana</v>
      </c>
      <c r="V340" s="3" t="str">
        <f>MID(Tabla1[[#This Row],[Aplicación]],14,2)</f>
        <v>22</v>
      </c>
      <c r="W340" s="3" t="str">
        <f>MID(Tabla1[[#This Row],[Aplicación]],14,6)</f>
        <v>22602</v>
      </c>
    </row>
    <row r="341" spans="1:23" s="3" customFormat="1" hidden="1" x14ac:dyDescent="0.25">
      <c r="A341" s="1">
        <v>220190002764</v>
      </c>
      <c r="B341" s="3" t="s">
        <v>518</v>
      </c>
      <c r="C341" s="2">
        <v>43518</v>
      </c>
      <c r="D341" s="3">
        <v>22019001253</v>
      </c>
      <c r="E341" s="3" t="s">
        <v>195</v>
      </c>
      <c r="F341" s="4">
        <v>40.659999999999997</v>
      </c>
      <c r="G341" s="3" t="s">
        <v>1715</v>
      </c>
      <c r="H341" s="3" t="s">
        <v>1025</v>
      </c>
      <c r="I341" s="3" t="s">
        <v>2055</v>
      </c>
      <c r="J341" s="3" t="s">
        <v>1838</v>
      </c>
      <c r="K341" s="3" t="s">
        <v>14</v>
      </c>
      <c r="L341" s="3" t="s">
        <v>10</v>
      </c>
      <c r="M341" s="3" t="s">
        <v>11</v>
      </c>
      <c r="N341" s="11" t="s">
        <v>2556</v>
      </c>
      <c r="O341" s="3" t="s">
        <v>2553</v>
      </c>
      <c r="P341" s="3" t="str">
        <f>MID(Tabla1[[#This Row],[Aplicación]],14,1)</f>
        <v>2</v>
      </c>
      <c r="Q341" s="3" t="s">
        <v>2530</v>
      </c>
      <c r="R341" s="3" t="str">
        <f>MID(Tabla1[[#This Row],[Aplicación]],6,2)</f>
        <v>06</v>
      </c>
      <c r="S341" s="3" t="str">
        <f>VLOOKUP(Tabla1[[#This Row],[AREA]],Hoja1!A:B,2,FALSE)</f>
        <v>06. Educación, infancia e igualdad</v>
      </c>
      <c r="T341" s="3" t="str">
        <f>MID(Tabla1[[#This Row],[Aplicación]],9,4)</f>
        <v>2315</v>
      </c>
      <c r="U341" s="3" t="str">
        <f>VLOOKUP(Tabla1[[#This Row],[PROGRAMA]],Hoja1!A:B,2,FALSE)</f>
        <v>2315. Políticas de Igualdad e infancia</v>
      </c>
      <c r="V341" s="3" t="str">
        <f>MID(Tabla1[[#This Row],[Aplicación]],14,2)</f>
        <v>22</v>
      </c>
      <c r="W341" s="3" t="str">
        <f>MID(Tabla1[[#This Row],[Aplicación]],14,6)</f>
        <v>22799</v>
      </c>
    </row>
    <row r="342" spans="1:23" s="12" customFormat="1" hidden="1" x14ac:dyDescent="0.25">
      <c r="A342" s="1">
        <v>220190007223</v>
      </c>
      <c r="B342" s="3" t="s">
        <v>518</v>
      </c>
      <c r="C342" s="2">
        <v>43549</v>
      </c>
      <c r="D342" s="3">
        <v>22019001611</v>
      </c>
      <c r="E342" s="3" t="s">
        <v>415</v>
      </c>
      <c r="F342" s="4">
        <v>1485.53</v>
      </c>
      <c r="G342" s="3" t="s">
        <v>2036</v>
      </c>
      <c r="H342" s="3" t="s">
        <v>1547</v>
      </c>
      <c r="I342" s="3" t="s">
        <v>2070</v>
      </c>
      <c r="J342" s="3" t="s">
        <v>1838</v>
      </c>
      <c r="K342" s="3" t="s">
        <v>35</v>
      </c>
      <c r="L342" s="3" t="s">
        <v>15</v>
      </c>
      <c r="M342" s="3" t="s">
        <v>16</v>
      </c>
      <c r="N342" s="3" t="s">
        <v>2555</v>
      </c>
      <c r="O342" s="3" t="s">
        <v>2553</v>
      </c>
      <c r="P342" s="3" t="str">
        <f>MID(Tabla1[[#This Row],[Aplicación]],14,1)</f>
        <v>2</v>
      </c>
      <c r="Q342" s="3" t="s">
        <v>2530</v>
      </c>
      <c r="R342" s="3" t="str">
        <f>MID(Tabla1[[#This Row],[Aplicación]],6,2)</f>
        <v>03</v>
      </c>
      <c r="S342" s="3" t="str">
        <f>VLOOKUP(Tabla1[[#This Row],[AREA]],Hoja1!A:B,2,FALSE)</f>
        <v>03. Participación ciudadana, juventud y deportes</v>
      </c>
      <c r="T342" s="3" t="str">
        <f>MID(Tabla1[[#This Row],[Aplicación]],9,4)</f>
        <v>9241</v>
      </c>
      <c r="U342" s="3" t="str">
        <f>VLOOKUP(Tabla1[[#This Row],[PROGRAMA]],Hoja1!A:B,2,FALSE)</f>
        <v>9241. Participación ciudadana</v>
      </c>
      <c r="V342" s="3" t="str">
        <f>MID(Tabla1[[#This Row],[Aplicación]],14,2)</f>
        <v>21</v>
      </c>
      <c r="W342" s="3" t="str">
        <f>MID(Tabla1[[#This Row],[Aplicación]],14,6)</f>
        <v>213</v>
      </c>
    </row>
    <row r="343" spans="1:23" s="12" customFormat="1" hidden="1" x14ac:dyDescent="0.25">
      <c r="A343" s="1">
        <v>220190007180</v>
      </c>
      <c r="B343" s="3" t="s">
        <v>518</v>
      </c>
      <c r="C343" s="2">
        <v>43549</v>
      </c>
      <c r="D343" s="3">
        <v>22019001373</v>
      </c>
      <c r="E343" s="3" t="s">
        <v>871</v>
      </c>
      <c r="F343" s="4">
        <v>1443.99</v>
      </c>
      <c r="G343" s="3" t="s">
        <v>2122</v>
      </c>
      <c r="H343" s="3" t="s">
        <v>1532</v>
      </c>
      <c r="I343" s="3" t="s">
        <v>2070</v>
      </c>
      <c r="J343" s="3" t="s">
        <v>1838</v>
      </c>
      <c r="K343" s="3" t="s">
        <v>35</v>
      </c>
      <c r="L343" s="3" t="s">
        <v>15</v>
      </c>
      <c r="M343" s="3" t="s">
        <v>16</v>
      </c>
      <c r="N343" s="3" t="s">
        <v>2555</v>
      </c>
      <c r="O343" s="3" t="s">
        <v>2553</v>
      </c>
      <c r="P343" s="3" t="str">
        <f>MID(Tabla1[[#This Row],[Aplicación]],14,1)</f>
        <v>2</v>
      </c>
      <c r="Q343" s="3" t="s">
        <v>2530</v>
      </c>
      <c r="R343" s="3" t="str">
        <f>MID(Tabla1[[#This Row],[Aplicación]],6,2)</f>
        <v>07</v>
      </c>
      <c r="S343" s="3" t="str">
        <f>VLOOKUP(Tabla1[[#This Row],[AREA]],Hoja1!A:B,2,FALSE)</f>
        <v>07. Medio Ambiente sostenibilidad</v>
      </c>
      <c r="T343" s="3" t="str">
        <f>MID(Tabla1[[#This Row],[Aplicación]],9,4)</f>
        <v>1621</v>
      </c>
      <c r="U343" s="3" t="str">
        <f>VLOOKUP(Tabla1[[#This Row],[PROGRAMA]],Hoja1!A:B,2,FALSE)</f>
        <v>1621. Servicio de limpieza</v>
      </c>
      <c r="V343" s="3" t="str">
        <f>MID(Tabla1[[#This Row],[Aplicación]],14,2)</f>
        <v>21</v>
      </c>
      <c r="W343" s="3" t="str">
        <f>MID(Tabla1[[#This Row],[Aplicación]],14,6)</f>
        <v>214</v>
      </c>
    </row>
    <row r="344" spans="1:23" s="12" customFormat="1" hidden="1" x14ac:dyDescent="0.25">
      <c r="A344" s="1">
        <v>220190001443</v>
      </c>
      <c r="B344" s="3" t="s">
        <v>518</v>
      </c>
      <c r="C344" s="2">
        <v>43508</v>
      </c>
      <c r="D344" s="3">
        <v>22019001383</v>
      </c>
      <c r="E344" s="3" t="s">
        <v>261</v>
      </c>
      <c r="F344" s="4">
        <v>19.97</v>
      </c>
      <c r="G344" s="3" t="s">
        <v>1812</v>
      </c>
      <c r="H344" s="3" t="s">
        <v>743</v>
      </c>
      <c r="I344" s="3" t="s">
        <v>2055</v>
      </c>
      <c r="J344" s="3" t="s">
        <v>1838</v>
      </c>
      <c r="K344" s="3" t="s">
        <v>14</v>
      </c>
      <c r="L344" s="3" t="s">
        <v>10</v>
      </c>
      <c r="M344" s="3" t="s">
        <v>11</v>
      </c>
      <c r="N344" s="11" t="s">
        <v>2556</v>
      </c>
      <c r="O344" s="3" t="s">
        <v>2553</v>
      </c>
      <c r="P344" s="3" t="str">
        <f>MID(Tabla1[[#This Row],[Aplicación]],14,1)</f>
        <v>2</v>
      </c>
      <c r="Q344" s="3" t="s">
        <v>2530</v>
      </c>
      <c r="R344" s="3" t="str">
        <f>MID(Tabla1[[#This Row],[Aplicación]],6,2)</f>
        <v>03</v>
      </c>
      <c r="S344" s="3" t="str">
        <f>VLOOKUP(Tabla1[[#This Row],[AREA]],Hoja1!A:B,2,FALSE)</f>
        <v>03. Participación ciudadana, juventud y deportes</v>
      </c>
      <c r="T344" s="3" t="str">
        <f>MID(Tabla1[[#This Row],[Aplicación]],9,4)</f>
        <v>9231</v>
      </c>
      <c r="U344" s="3" t="str">
        <f>VLOOKUP(Tabla1[[#This Row],[PROGRAMA]],Hoja1!A:B,2,FALSE)</f>
        <v>9231. Información, registro y gestión del padrón</v>
      </c>
      <c r="V344" s="3" t="str">
        <f>MID(Tabla1[[#This Row],[Aplicación]],14,2)</f>
        <v>22</v>
      </c>
      <c r="W344" s="3" t="str">
        <f>MID(Tabla1[[#This Row],[Aplicación]],14,6)</f>
        <v>22799</v>
      </c>
    </row>
    <row r="345" spans="1:23" s="3" customFormat="1" hidden="1" x14ac:dyDescent="0.25">
      <c r="A345" s="1">
        <v>220190005354</v>
      </c>
      <c r="B345" s="3" t="s">
        <v>518</v>
      </c>
      <c r="C345" s="2">
        <v>43537</v>
      </c>
      <c r="D345" s="3">
        <v>22019001376</v>
      </c>
      <c r="E345" s="3" t="s">
        <v>895</v>
      </c>
      <c r="F345" s="4">
        <v>1342.48</v>
      </c>
      <c r="G345" s="3" t="s">
        <v>2139</v>
      </c>
      <c r="H345" s="3" t="s">
        <v>1319</v>
      </c>
      <c r="I345" s="3" t="s">
        <v>2070</v>
      </c>
      <c r="J345" s="3" t="s">
        <v>1838</v>
      </c>
      <c r="K345" s="3" t="s">
        <v>35</v>
      </c>
      <c r="L345" s="3" t="s">
        <v>15</v>
      </c>
      <c r="M345" s="3" t="s">
        <v>16</v>
      </c>
      <c r="N345" s="3" t="s">
        <v>2555</v>
      </c>
      <c r="O345" s="3" t="s">
        <v>2553</v>
      </c>
      <c r="P345" s="3" t="str">
        <f>MID(Tabla1[[#This Row],[Aplicación]],14,1)</f>
        <v>2</v>
      </c>
      <c r="Q345" s="3" t="s">
        <v>2530</v>
      </c>
      <c r="R345" s="3" t="str">
        <f>MID(Tabla1[[#This Row],[Aplicación]],6,2)</f>
        <v>07</v>
      </c>
      <c r="S345" s="3" t="str">
        <f>VLOOKUP(Tabla1[[#This Row],[AREA]],Hoja1!A:B,2,FALSE)</f>
        <v>07. Medio Ambiente sostenibilidad</v>
      </c>
      <c r="T345" s="3" t="str">
        <f>MID(Tabla1[[#This Row],[Aplicación]],9,4)</f>
        <v>1621</v>
      </c>
      <c r="U345" s="3" t="str">
        <f>VLOOKUP(Tabla1[[#This Row],[PROGRAMA]],Hoja1!A:B,2,FALSE)</f>
        <v>1621. Servicio de limpieza</v>
      </c>
      <c r="V345" s="3" t="str">
        <f>MID(Tabla1[[#This Row],[Aplicación]],14,2)</f>
        <v>22</v>
      </c>
      <c r="W345" s="3" t="str">
        <f>MID(Tabla1[[#This Row],[Aplicación]],14,6)</f>
        <v>22199</v>
      </c>
    </row>
    <row r="346" spans="1:23" s="12" customFormat="1" hidden="1" x14ac:dyDescent="0.25">
      <c r="A346" s="1">
        <v>220190002499</v>
      </c>
      <c r="B346" s="3" t="s">
        <v>518</v>
      </c>
      <c r="C346" s="2">
        <v>43515</v>
      </c>
      <c r="D346" s="3">
        <v>22019001374</v>
      </c>
      <c r="E346" s="3" t="s">
        <v>110</v>
      </c>
      <c r="F346" s="4">
        <v>1334.87</v>
      </c>
      <c r="G346" s="3" t="s">
        <v>2124</v>
      </c>
      <c r="H346" s="3" t="s">
        <v>906</v>
      </c>
      <c r="I346" s="3" t="s">
        <v>2070</v>
      </c>
      <c r="J346" s="3" t="s">
        <v>1877</v>
      </c>
      <c r="K346" s="3" t="s">
        <v>35</v>
      </c>
      <c r="L346" s="3" t="s">
        <v>15</v>
      </c>
      <c r="M346" s="3" t="s">
        <v>16</v>
      </c>
      <c r="N346" s="3" t="s">
        <v>2555</v>
      </c>
      <c r="O346" s="3" t="s">
        <v>2553</v>
      </c>
      <c r="P346" s="3" t="str">
        <f>MID(Tabla1[[#This Row],[Aplicación]],14,1)</f>
        <v>2</v>
      </c>
      <c r="Q346" s="3" t="s">
        <v>2530</v>
      </c>
      <c r="R346" s="3" t="str">
        <f>MID(Tabla1[[#This Row],[Aplicación]],6,2)</f>
        <v>07</v>
      </c>
      <c r="S346" s="3" t="str">
        <f>VLOOKUP(Tabla1[[#This Row],[AREA]],Hoja1!A:B,2,FALSE)</f>
        <v>07. Medio Ambiente sostenibilidad</v>
      </c>
      <c r="T346" s="3" t="str">
        <f>MID(Tabla1[[#This Row],[Aplicación]],9,4)</f>
        <v>1621</v>
      </c>
      <c r="U346" s="3" t="str">
        <f>VLOOKUP(Tabla1[[#This Row],[PROGRAMA]],Hoja1!A:B,2,FALSE)</f>
        <v>1621. Servicio de limpieza</v>
      </c>
      <c r="V346" s="3" t="str">
        <f>MID(Tabla1[[#This Row],[Aplicación]],14,2)</f>
        <v>22</v>
      </c>
      <c r="W346" s="3" t="str">
        <f>MID(Tabla1[[#This Row],[Aplicación]],14,6)</f>
        <v>22103</v>
      </c>
    </row>
    <row r="347" spans="1:23" s="3" customFormat="1" hidden="1" x14ac:dyDescent="0.25">
      <c r="A347" s="1">
        <v>220190007113</v>
      </c>
      <c r="B347" s="3" t="s">
        <v>518</v>
      </c>
      <c r="C347" s="2">
        <v>43549</v>
      </c>
      <c r="D347" s="3">
        <v>22019001374</v>
      </c>
      <c r="E347" s="3" t="s">
        <v>110</v>
      </c>
      <c r="F347" s="4">
        <v>1334.87</v>
      </c>
      <c r="G347" s="3" t="s">
        <v>2124</v>
      </c>
      <c r="H347" s="3" t="s">
        <v>1519</v>
      </c>
      <c r="I347" s="3" t="s">
        <v>2070</v>
      </c>
      <c r="J347" s="3" t="s">
        <v>1877</v>
      </c>
      <c r="K347" s="3" t="s">
        <v>35</v>
      </c>
      <c r="L347" s="3" t="s">
        <v>15</v>
      </c>
      <c r="M347" s="3" t="s">
        <v>16</v>
      </c>
      <c r="N347" s="3" t="s">
        <v>2555</v>
      </c>
      <c r="O347" s="3" t="s">
        <v>2553</v>
      </c>
      <c r="P347" s="3" t="str">
        <f>MID(Tabla1[[#This Row],[Aplicación]],14,1)</f>
        <v>2</v>
      </c>
      <c r="Q347" s="3" t="s">
        <v>2530</v>
      </c>
      <c r="R347" s="3" t="str">
        <f>MID(Tabla1[[#This Row],[Aplicación]],6,2)</f>
        <v>07</v>
      </c>
      <c r="S347" s="3" t="str">
        <f>VLOOKUP(Tabla1[[#This Row],[AREA]],Hoja1!A:B,2,FALSE)</f>
        <v>07. Medio Ambiente sostenibilidad</v>
      </c>
      <c r="T347" s="3" t="str">
        <f>MID(Tabla1[[#This Row],[Aplicación]],9,4)</f>
        <v>1621</v>
      </c>
      <c r="U347" s="3" t="str">
        <f>VLOOKUP(Tabla1[[#This Row],[PROGRAMA]],Hoja1!A:B,2,FALSE)</f>
        <v>1621. Servicio de limpieza</v>
      </c>
      <c r="V347" s="3" t="str">
        <f>MID(Tabla1[[#This Row],[Aplicación]],14,2)</f>
        <v>22</v>
      </c>
      <c r="W347" s="3" t="str">
        <f>MID(Tabla1[[#This Row],[Aplicación]],14,6)</f>
        <v>22103</v>
      </c>
    </row>
    <row r="348" spans="1:23" s="3" customFormat="1" hidden="1" x14ac:dyDescent="0.25">
      <c r="A348" s="1">
        <v>220190005436</v>
      </c>
      <c r="B348" s="3" t="s">
        <v>518</v>
      </c>
      <c r="C348" s="2">
        <v>43537</v>
      </c>
      <c r="D348" s="3">
        <v>22019001576</v>
      </c>
      <c r="E348" s="3" t="s">
        <v>527</v>
      </c>
      <c r="F348" s="4">
        <v>429.47</v>
      </c>
      <c r="G348" s="3" t="s">
        <v>2067</v>
      </c>
      <c r="H348" s="3" t="s">
        <v>1367</v>
      </c>
      <c r="I348" s="3" t="s">
        <v>2070</v>
      </c>
      <c r="J348" s="3" t="s">
        <v>1838</v>
      </c>
      <c r="K348" s="3" t="s">
        <v>35</v>
      </c>
      <c r="L348" s="3" t="s">
        <v>15</v>
      </c>
      <c r="M348" s="3" t="s">
        <v>16</v>
      </c>
      <c r="N348" s="3" t="s">
        <v>2555</v>
      </c>
      <c r="O348" s="3" t="s">
        <v>2553</v>
      </c>
      <c r="P348" s="3" t="str">
        <f>MID(Tabla1[[#This Row],[Aplicación]],14,1)</f>
        <v>2</v>
      </c>
      <c r="Q348" s="3" t="s">
        <v>2530</v>
      </c>
      <c r="R348" s="3" t="str">
        <f>MID(Tabla1[[#This Row],[Aplicación]],6,2)</f>
        <v>06</v>
      </c>
      <c r="S348" s="3" t="str">
        <f>VLOOKUP(Tabla1[[#This Row],[AREA]],Hoja1!A:B,2,FALSE)</f>
        <v>06. Educación, infancia e igualdad</v>
      </c>
      <c r="T348" s="3" t="str">
        <f>MID(Tabla1[[#This Row],[Aplicación]],9,4)</f>
        <v>3232</v>
      </c>
      <c r="U348" s="3" t="str">
        <f>VLOOKUP(Tabla1[[#This Row],[PROGRAMA]],Hoja1!A:B,2,FALSE)</f>
        <v>3232. Conservación y mantenimiento centros educación infantil y primaria</v>
      </c>
      <c r="V348" s="3" t="str">
        <f>MID(Tabla1[[#This Row],[Aplicación]],14,2)</f>
        <v>21</v>
      </c>
      <c r="W348" s="3" t="str">
        <f>MID(Tabla1[[#This Row],[Aplicación]],14,6)</f>
        <v>212</v>
      </c>
    </row>
    <row r="349" spans="1:23" s="12" customFormat="1" hidden="1" x14ac:dyDescent="0.25">
      <c r="A349" s="1">
        <v>220190006442</v>
      </c>
      <c r="B349" s="3" t="s">
        <v>518</v>
      </c>
      <c r="C349" s="2">
        <v>43543</v>
      </c>
      <c r="D349" s="3">
        <v>22019001566</v>
      </c>
      <c r="E349" s="3" t="s">
        <v>604</v>
      </c>
      <c r="F349" s="4">
        <v>1313.73</v>
      </c>
      <c r="G349" s="3" t="s">
        <v>2123</v>
      </c>
      <c r="H349" s="3" t="s">
        <v>1461</v>
      </c>
      <c r="I349" s="3" t="s">
        <v>2070</v>
      </c>
      <c r="J349" s="3" t="s">
        <v>1838</v>
      </c>
      <c r="K349" s="3" t="s">
        <v>35</v>
      </c>
      <c r="L349" s="3" t="s">
        <v>15</v>
      </c>
      <c r="M349" s="3" t="s">
        <v>16</v>
      </c>
      <c r="N349" s="3" t="s">
        <v>2555</v>
      </c>
      <c r="O349" s="3" t="s">
        <v>2553</v>
      </c>
      <c r="P349" s="3" t="str">
        <f>MID(Tabla1[[#This Row],[Aplicación]],14,1)</f>
        <v>2</v>
      </c>
      <c r="Q349" s="3" t="s">
        <v>2530</v>
      </c>
      <c r="R349" s="3" t="str">
        <f>MID(Tabla1[[#This Row],[Aplicación]],6,2)</f>
        <v>08</v>
      </c>
      <c r="S349" s="3" t="str">
        <f>VLOOKUP(Tabla1[[#This Row],[AREA]],Hoja1!A:B,2,FALSE)</f>
        <v>08. Seguridad y movilidad</v>
      </c>
      <c r="T349" s="3" t="str">
        <f>MID(Tabla1[[#This Row],[Aplicación]],9,4)</f>
        <v>1321</v>
      </c>
      <c r="U349" s="3" t="str">
        <f>VLOOKUP(Tabla1[[#This Row],[PROGRAMA]],Hoja1!A:B,2,FALSE)</f>
        <v>1321. Policía municipal</v>
      </c>
      <c r="V349" s="3" t="str">
        <f>MID(Tabla1[[#This Row],[Aplicación]],14,2)</f>
        <v>21</v>
      </c>
      <c r="W349" s="3" t="str">
        <f>MID(Tabla1[[#This Row],[Aplicación]],14,6)</f>
        <v>214</v>
      </c>
    </row>
    <row r="350" spans="1:23" s="3" customFormat="1" hidden="1" x14ac:dyDescent="0.25">
      <c r="A350" s="1">
        <v>220190001444</v>
      </c>
      <c r="B350" s="3" t="s">
        <v>518</v>
      </c>
      <c r="C350" s="2">
        <v>43508</v>
      </c>
      <c r="D350" s="3">
        <v>22019001384</v>
      </c>
      <c r="E350" s="3" t="s">
        <v>261</v>
      </c>
      <c r="F350" s="4">
        <v>79.86</v>
      </c>
      <c r="G350" s="3" t="s">
        <v>1812</v>
      </c>
      <c r="H350" s="3" t="s">
        <v>744</v>
      </c>
      <c r="I350" s="3" t="s">
        <v>2055</v>
      </c>
      <c r="J350" s="3" t="s">
        <v>1838</v>
      </c>
      <c r="K350" s="3" t="s">
        <v>14</v>
      </c>
      <c r="L350" s="3" t="s">
        <v>10</v>
      </c>
      <c r="M350" s="3" t="s">
        <v>11</v>
      </c>
      <c r="N350" s="11" t="s">
        <v>2556</v>
      </c>
      <c r="O350" s="3" t="s">
        <v>2553</v>
      </c>
      <c r="P350" s="3" t="str">
        <f>MID(Tabla1[[#This Row],[Aplicación]],14,1)</f>
        <v>2</v>
      </c>
      <c r="Q350" s="3" t="s">
        <v>2530</v>
      </c>
      <c r="R350" s="3" t="str">
        <f>MID(Tabla1[[#This Row],[Aplicación]],6,2)</f>
        <v>03</v>
      </c>
      <c r="S350" s="3" t="str">
        <f>VLOOKUP(Tabla1[[#This Row],[AREA]],Hoja1!A:B,2,FALSE)</f>
        <v>03. Participación ciudadana, juventud y deportes</v>
      </c>
      <c r="T350" s="3" t="str">
        <f>MID(Tabla1[[#This Row],[Aplicación]],9,4)</f>
        <v>9231</v>
      </c>
      <c r="U350" s="3" t="str">
        <f>VLOOKUP(Tabla1[[#This Row],[PROGRAMA]],Hoja1!A:B,2,FALSE)</f>
        <v>9231. Información, registro y gestión del padrón</v>
      </c>
      <c r="V350" s="3" t="str">
        <f>MID(Tabla1[[#This Row],[Aplicación]],14,2)</f>
        <v>22</v>
      </c>
      <c r="W350" s="3" t="str">
        <f>MID(Tabla1[[#This Row],[Aplicación]],14,6)</f>
        <v>22799</v>
      </c>
    </row>
    <row r="351" spans="1:23" s="3" customFormat="1" hidden="1" x14ac:dyDescent="0.25">
      <c r="A351" s="1">
        <v>220190007851</v>
      </c>
      <c r="B351" s="3" t="s">
        <v>518</v>
      </c>
      <c r="C351" s="2">
        <v>43551</v>
      </c>
      <c r="D351" s="3">
        <v>22019002522</v>
      </c>
      <c r="E351" s="3" t="s">
        <v>747</v>
      </c>
      <c r="F351" s="4">
        <v>1100</v>
      </c>
      <c r="G351" s="3" t="s">
        <v>2311</v>
      </c>
      <c r="H351" s="3" t="s">
        <v>1601</v>
      </c>
      <c r="I351" s="3" t="s">
        <v>2055</v>
      </c>
      <c r="J351" s="3" t="s">
        <v>1863</v>
      </c>
      <c r="K351" s="3" t="s">
        <v>14</v>
      </c>
      <c r="L351" s="3" t="s">
        <v>10</v>
      </c>
      <c r="M351" s="3" t="s">
        <v>11</v>
      </c>
      <c r="N351" s="11" t="s">
        <v>2556</v>
      </c>
      <c r="O351" s="3" t="s">
        <v>2553</v>
      </c>
      <c r="P351" s="3" t="str">
        <f>MID(Tabla1[[#This Row],[Aplicación]],14,1)</f>
        <v>2</v>
      </c>
      <c r="Q351" s="3" t="s">
        <v>2530</v>
      </c>
      <c r="R351" s="3" t="str">
        <f>MID(Tabla1[[#This Row],[Aplicación]],6,2)</f>
        <v>06</v>
      </c>
      <c r="S351" s="3" t="str">
        <f>VLOOKUP(Tabla1[[#This Row],[AREA]],Hoja1!A:B,2,FALSE)</f>
        <v>06. Educación, infancia e igualdad</v>
      </c>
      <c r="T351" s="3" t="str">
        <f>MID(Tabla1[[#This Row],[Aplicación]],9,4)</f>
        <v>3261</v>
      </c>
      <c r="U351" s="3" t="str">
        <f>VLOOKUP(Tabla1[[#This Row],[PROGRAMA]],Hoja1!A:B,2,FALSE)</f>
        <v>3261. Servicios complementarios de educación</v>
      </c>
      <c r="V351" s="3" t="str">
        <f>MID(Tabla1[[#This Row],[Aplicación]],14,2)</f>
        <v>22</v>
      </c>
      <c r="W351" s="3" t="str">
        <f>MID(Tabla1[[#This Row],[Aplicación]],14,6)</f>
        <v>22699</v>
      </c>
    </row>
    <row r="352" spans="1:23" s="12" customFormat="1" hidden="1" x14ac:dyDescent="0.25">
      <c r="A352" s="1">
        <v>220190005413</v>
      </c>
      <c r="B352" s="3" t="s">
        <v>518</v>
      </c>
      <c r="C352" s="2">
        <v>43537</v>
      </c>
      <c r="D352" s="3">
        <v>22019001585</v>
      </c>
      <c r="E352" s="3" t="s">
        <v>1073</v>
      </c>
      <c r="F352" s="4">
        <v>1095.29</v>
      </c>
      <c r="G352" s="3" t="s">
        <v>2141</v>
      </c>
      <c r="H352" s="3" t="s">
        <v>1351</v>
      </c>
      <c r="I352" s="3" t="s">
        <v>2070</v>
      </c>
      <c r="J352" s="3" t="s">
        <v>1838</v>
      </c>
      <c r="K352" s="3" t="s">
        <v>35</v>
      </c>
      <c r="L352" s="3" t="s">
        <v>15</v>
      </c>
      <c r="M352" s="3" t="s">
        <v>16</v>
      </c>
      <c r="N352" s="3" t="s">
        <v>2555</v>
      </c>
      <c r="O352" s="3" t="s">
        <v>2553</v>
      </c>
      <c r="P352" s="3" t="str">
        <f>MID(Tabla1[[#This Row],[Aplicación]],14,1)</f>
        <v>2</v>
      </c>
      <c r="Q352" s="3" t="s">
        <v>2530</v>
      </c>
      <c r="R352" s="3" t="str">
        <f>MID(Tabla1[[#This Row],[Aplicación]],6,2)</f>
        <v>08</v>
      </c>
      <c r="S352" s="3" t="str">
        <f>VLOOKUP(Tabla1[[#This Row],[AREA]],Hoja1!A:B,2,FALSE)</f>
        <v>08. Seguridad y movilidad</v>
      </c>
      <c r="T352" s="3" t="str">
        <f>MID(Tabla1[[#This Row],[Aplicación]],9,4)</f>
        <v>1361</v>
      </c>
      <c r="U352" s="3" t="str">
        <f>VLOOKUP(Tabla1[[#This Row],[PROGRAMA]],Hoja1!A:B,2,FALSE)</f>
        <v>1361. Prevención y extinción de incencios</v>
      </c>
      <c r="V352" s="3" t="str">
        <f>MID(Tabla1[[#This Row],[Aplicación]],14,2)</f>
        <v>22</v>
      </c>
      <c r="W352" s="3" t="str">
        <f>MID(Tabla1[[#This Row],[Aplicación]],14,6)</f>
        <v>22199</v>
      </c>
    </row>
    <row r="353" spans="1:23" s="3" customFormat="1" hidden="1" x14ac:dyDescent="0.25">
      <c r="A353" s="1">
        <v>220190001580</v>
      </c>
      <c r="B353" s="3" t="s">
        <v>518</v>
      </c>
      <c r="C353" s="2">
        <v>43509</v>
      </c>
      <c r="D353" s="3">
        <v>22019001535</v>
      </c>
      <c r="E353" s="3" t="s">
        <v>527</v>
      </c>
      <c r="F353" s="4">
        <v>136.58000000000001</v>
      </c>
      <c r="G353" s="3" t="s">
        <v>2101</v>
      </c>
      <c r="H353" s="3" t="s">
        <v>775</v>
      </c>
      <c r="I353" s="3" t="s">
        <v>2055</v>
      </c>
      <c r="J353" s="3" t="s">
        <v>1838</v>
      </c>
      <c r="K353" s="3" t="s">
        <v>35</v>
      </c>
      <c r="L353" s="3" t="s">
        <v>10</v>
      </c>
      <c r="M353" s="3" t="s">
        <v>11</v>
      </c>
      <c r="N353" s="11" t="s">
        <v>2556</v>
      </c>
      <c r="O353" s="3" t="s">
        <v>2553</v>
      </c>
      <c r="P353" s="3" t="str">
        <f>MID(Tabla1[[#This Row],[Aplicación]],14,1)</f>
        <v>2</v>
      </c>
      <c r="Q353" s="3" t="s">
        <v>2530</v>
      </c>
      <c r="R353" s="3" t="str">
        <f>MID(Tabla1[[#This Row],[Aplicación]],6,2)</f>
        <v>06</v>
      </c>
      <c r="S353" s="3" t="str">
        <f>VLOOKUP(Tabla1[[#This Row],[AREA]],Hoja1!A:B,2,FALSE)</f>
        <v>06. Educación, infancia e igualdad</v>
      </c>
      <c r="T353" s="3" t="str">
        <f>MID(Tabla1[[#This Row],[Aplicación]],9,4)</f>
        <v>3232</v>
      </c>
      <c r="U353" s="3" t="str">
        <f>VLOOKUP(Tabla1[[#This Row],[PROGRAMA]],Hoja1!A:B,2,FALSE)</f>
        <v>3232. Conservación y mantenimiento centros educación infantil y primaria</v>
      </c>
      <c r="V353" s="3" t="str">
        <f>MID(Tabla1[[#This Row],[Aplicación]],14,2)</f>
        <v>21</v>
      </c>
      <c r="W353" s="3" t="str">
        <f>MID(Tabla1[[#This Row],[Aplicación]],14,6)</f>
        <v>212</v>
      </c>
    </row>
    <row r="354" spans="1:23" s="3" customFormat="1" hidden="1" x14ac:dyDescent="0.25">
      <c r="A354" s="1">
        <v>220190001176</v>
      </c>
      <c r="B354" s="3" t="s">
        <v>518</v>
      </c>
      <c r="C354" s="2">
        <v>43504</v>
      </c>
      <c r="D354" s="3">
        <v>22019001545</v>
      </c>
      <c r="E354" s="3" t="s">
        <v>99</v>
      </c>
      <c r="F354" s="4">
        <v>319.51</v>
      </c>
      <c r="G354" s="3" t="s">
        <v>1727</v>
      </c>
      <c r="H354" s="3" t="s">
        <v>622</v>
      </c>
      <c r="I354" s="3" t="s">
        <v>2055</v>
      </c>
      <c r="J354" s="3" t="s">
        <v>1838</v>
      </c>
      <c r="K354" s="3" t="s">
        <v>14</v>
      </c>
      <c r="L354" s="3" t="s">
        <v>10</v>
      </c>
      <c r="M354" s="3" t="s">
        <v>11</v>
      </c>
      <c r="N354" s="11" t="s">
        <v>2556</v>
      </c>
      <c r="O354" s="3" t="s">
        <v>2553</v>
      </c>
      <c r="P354" s="3" t="str">
        <f>MID(Tabla1[[#This Row],[Aplicación]],14,1)</f>
        <v>2</v>
      </c>
      <c r="Q354" s="3" t="s">
        <v>2530</v>
      </c>
      <c r="R354" s="3" t="str">
        <f>MID(Tabla1[[#This Row],[Aplicación]],6,2)</f>
        <v>08</v>
      </c>
      <c r="S354" s="3" t="str">
        <f>VLOOKUP(Tabla1[[#This Row],[AREA]],Hoja1!A:B,2,FALSE)</f>
        <v>08. Seguridad y movilidad</v>
      </c>
      <c r="T354" s="3" t="str">
        <f>MID(Tabla1[[#This Row],[Aplicación]],9,4)</f>
        <v>1321</v>
      </c>
      <c r="U354" s="3" t="str">
        <f>VLOOKUP(Tabla1[[#This Row],[PROGRAMA]],Hoja1!A:B,2,FALSE)</f>
        <v>1321. Policía municipal</v>
      </c>
      <c r="V354" s="3" t="str">
        <f>MID(Tabla1[[#This Row],[Aplicación]],14,2)</f>
        <v>21</v>
      </c>
      <c r="W354" s="3" t="str">
        <f>MID(Tabla1[[#This Row],[Aplicación]],14,6)</f>
        <v>213</v>
      </c>
    </row>
    <row r="355" spans="1:23" s="12" customFormat="1" hidden="1" x14ac:dyDescent="0.25">
      <c r="A355" s="1">
        <v>220190001180</v>
      </c>
      <c r="B355" s="3" t="s">
        <v>518</v>
      </c>
      <c r="C355" s="2">
        <v>43504</v>
      </c>
      <c r="D355" s="3">
        <v>22019001569</v>
      </c>
      <c r="E355" s="3" t="s">
        <v>626</v>
      </c>
      <c r="F355" s="4">
        <v>1089</v>
      </c>
      <c r="G355" s="3" t="s">
        <v>2085</v>
      </c>
      <c r="H355" s="3" t="s">
        <v>627</v>
      </c>
      <c r="I355" s="3" t="s">
        <v>2055</v>
      </c>
      <c r="J355" s="3" t="s">
        <v>1837</v>
      </c>
      <c r="K355" s="3" t="s">
        <v>14</v>
      </c>
      <c r="L355" s="3" t="s">
        <v>10</v>
      </c>
      <c r="M355" s="3" t="s">
        <v>11</v>
      </c>
      <c r="N355" s="11" t="s">
        <v>2556</v>
      </c>
      <c r="O355" s="3" t="s">
        <v>2553</v>
      </c>
      <c r="P355" s="3" t="str">
        <f>MID(Tabla1[[#This Row],[Aplicación]],14,1)</f>
        <v>2</v>
      </c>
      <c r="Q355" s="3" t="s">
        <v>2530</v>
      </c>
      <c r="R355" s="3" t="str">
        <f>MID(Tabla1[[#This Row],[Aplicación]],6,2)</f>
        <v>08</v>
      </c>
      <c r="S355" s="3" t="str">
        <f>VLOOKUP(Tabla1[[#This Row],[AREA]],Hoja1!A:B,2,FALSE)</f>
        <v>08. Seguridad y movilidad</v>
      </c>
      <c r="T355" s="3" t="str">
        <f>MID(Tabla1[[#This Row],[Aplicación]],9,4)</f>
        <v>1321</v>
      </c>
      <c r="U355" s="3" t="str">
        <f>VLOOKUP(Tabla1[[#This Row],[PROGRAMA]],Hoja1!A:B,2,FALSE)</f>
        <v>1321. Policía municipal</v>
      </c>
      <c r="V355" s="3" t="str">
        <f>MID(Tabla1[[#This Row],[Aplicación]],14,2)</f>
        <v>22</v>
      </c>
      <c r="W355" s="3" t="str">
        <f>MID(Tabla1[[#This Row],[Aplicación]],14,6)</f>
        <v>22699</v>
      </c>
    </row>
    <row r="356" spans="1:23" s="12" customFormat="1" hidden="1" x14ac:dyDescent="0.25">
      <c r="A356" s="1">
        <v>220190002489</v>
      </c>
      <c r="B356" s="3" t="s">
        <v>518</v>
      </c>
      <c r="C356" s="2">
        <v>43515</v>
      </c>
      <c r="D356" s="3">
        <v>22019001373</v>
      </c>
      <c r="E356" s="3" t="s">
        <v>871</v>
      </c>
      <c r="F356" s="4">
        <v>1074.1300000000001</v>
      </c>
      <c r="G356" s="3" t="s">
        <v>2137</v>
      </c>
      <c r="H356" s="3" t="s">
        <v>898</v>
      </c>
      <c r="I356" s="3" t="s">
        <v>2070</v>
      </c>
      <c r="J356" s="3" t="s">
        <v>1838</v>
      </c>
      <c r="K356" s="3" t="s">
        <v>35</v>
      </c>
      <c r="L356" s="3" t="s">
        <v>15</v>
      </c>
      <c r="M356" s="3" t="s">
        <v>16</v>
      </c>
      <c r="N356" s="3" t="s">
        <v>2555</v>
      </c>
      <c r="O356" s="3" t="s">
        <v>2553</v>
      </c>
      <c r="P356" s="3" t="str">
        <f>MID(Tabla1[[#This Row],[Aplicación]],14,1)</f>
        <v>2</v>
      </c>
      <c r="Q356" s="3" t="s">
        <v>2530</v>
      </c>
      <c r="R356" s="3" t="str">
        <f>MID(Tabla1[[#This Row],[Aplicación]],6,2)</f>
        <v>07</v>
      </c>
      <c r="S356" s="3" t="str">
        <f>VLOOKUP(Tabla1[[#This Row],[AREA]],Hoja1!A:B,2,FALSE)</f>
        <v>07. Medio Ambiente sostenibilidad</v>
      </c>
      <c r="T356" s="3" t="str">
        <f>MID(Tabla1[[#This Row],[Aplicación]],9,4)</f>
        <v>1621</v>
      </c>
      <c r="U356" s="3" t="str">
        <f>VLOOKUP(Tabla1[[#This Row],[PROGRAMA]],Hoja1!A:B,2,FALSE)</f>
        <v>1621. Servicio de limpieza</v>
      </c>
      <c r="V356" s="3" t="str">
        <f>MID(Tabla1[[#This Row],[Aplicación]],14,2)</f>
        <v>21</v>
      </c>
      <c r="W356" s="3" t="str">
        <f>MID(Tabla1[[#This Row],[Aplicación]],14,6)</f>
        <v>214</v>
      </c>
    </row>
    <row r="357" spans="1:23" s="12" customFormat="1" hidden="1" x14ac:dyDescent="0.25">
      <c r="A357" s="1">
        <v>220190001181</v>
      </c>
      <c r="B357" s="3" t="s">
        <v>518</v>
      </c>
      <c r="C357" s="2">
        <v>43504</v>
      </c>
      <c r="D357" s="3">
        <v>22019001570</v>
      </c>
      <c r="E357" s="3" t="s">
        <v>626</v>
      </c>
      <c r="F357" s="4">
        <v>2450.25</v>
      </c>
      <c r="G357" s="3" t="s">
        <v>2085</v>
      </c>
      <c r="H357" s="3" t="s">
        <v>627</v>
      </c>
      <c r="I357" s="3" t="s">
        <v>2055</v>
      </c>
      <c r="J357" s="3" t="s">
        <v>1837</v>
      </c>
      <c r="K357" s="3" t="s">
        <v>14</v>
      </c>
      <c r="L357" s="3" t="s">
        <v>10</v>
      </c>
      <c r="M357" s="3" t="s">
        <v>11</v>
      </c>
      <c r="N357" s="11" t="s">
        <v>2556</v>
      </c>
      <c r="O357" s="3" t="s">
        <v>2553</v>
      </c>
      <c r="P357" s="3" t="str">
        <f>MID(Tabla1[[#This Row],[Aplicación]],14,1)</f>
        <v>2</v>
      </c>
      <c r="Q357" s="3" t="s">
        <v>2530</v>
      </c>
      <c r="R357" s="3" t="str">
        <f>MID(Tabla1[[#This Row],[Aplicación]],6,2)</f>
        <v>08</v>
      </c>
      <c r="S357" s="3" t="str">
        <f>VLOOKUP(Tabla1[[#This Row],[AREA]],Hoja1!A:B,2,FALSE)</f>
        <v>08. Seguridad y movilidad</v>
      </c>
      <c r="T357" s="3" t="str">
        <f>MID(Tabla1[[#This Row],[Aplicación]],9,4)</f>
        <v>1321</v>
      </c>
      <c r="U357" s="3" t="str">
        <f>VLOOKUP(Tabla1[[#This Row],[PROGRAMA]],Hoja1!A:B,2,FALSE)</f>
        <v>1321. Policía municipal</v>
      </c>
      <c r="V357" s="3" t="str">
        <f>MID(Tabla1[[#This Row],[Aplicación]],14,2)</f>
        <v>22</v>
      </c>
      <c r="W357" s="3" t="str">
        <f>MID(Tabla1[[#This Row],[Aplicación]],14,6)</f>
        <v>22699</v>
      </c>
    </row>
    <row r="358" spans="1:23" s="12" customFormat="1" hidden="1" x14ac:dyDescent="0.25">
      <c r="A358" s="1">
        <v>220190001185</v>
      </c>
      <c r="B358" s="3" t="s">
        <v>518</v>
      </c>
      <c r="C358" s="2">
        <v>43504</v>
      </c>
      <c r="D358" s="3">
        <v>22019001624</v>
      </c>
      <c r="E358" s="3" t="s">
        <v>508</v>
      </c>
      <c r="F358" s="4">
        <v>4811.01</v>
      </c>
      <c r="G358" s="3" t="s">
        <v>1957</v>
      </c>
      <c r="H358" s="3" t="s">
        <v>631</v>
      </c>
      <c r="I358" s="3" t="s">
        <v>2055</v>
      </c>
      <c r="J358" s="3" t="s">
        <v>1958</v>
      </c>
      <c r="K358" s="3" t="s">
        <v>14</v>
      </c>
      <c r="L358" s="3" t="s">
        <v>15</v>
      </c>
      <c r="M358" s="3" t="s">
        <v>11</v>
      </c>
      <c r="N358" s="11" t="s">
        <v>2554</v>
      </c>
      <c r="O358" s="3" t="s">
        <v>2553</v>
      </c>
      <c r="P358" s="3" t="str">
        <f>MID(Tabla1[[#This Row],[Aplicación]],14,1)</f>
        <v>2</v>
      </c>
      <c r="Q358" s="3" t="s">
        <v>2530</v>
      </c>
      <c r="R358" s="3" t="str">
        <f>MID(Tabla1[[#This Row],[Aplicación]],6,2)</f>
        <v>07</v>
      </c>
      <c r="S358" s="3" t="str">
        <f>VLOOKUP(Tabla1[[#This Row],[AREA]],Hoja1!A:B,2,FALSE)</f>
        <v>07. Medio Ambiente sostenibilidad</v>
      </c>
      <c r="T358" s="3" t="str">
        <f>MID(Tabla1[[#This Row],[Aplicación]],9,4)</f>
        <v>1701</v>
      </c>
      <c r="U358" s="3" t="str">
        <f>VLOOKUP(Tabla1[[#This Row],[PROGRAMA]],Hoja1!A:B,2,FALSE)</f>
        <v>1701. Dirección del área de medio ambiente</v>
      </c>
      <c r="V358" s="3" t="str">
        <f>MID(Tabla1[[#This Row],[Aplicación]],14,2)</f>
        <v>22</v>
      </c>
      <c r="W358" s="3" t="str">
        <f>MID(Tabla1[[#This Row],[Aplicación]],14,6)</f>
        <v>22700</v>
      </c>
    </row>
    <row r="359" spans="1:23" s="3" customFormat="1" hidden="1" x14ac:dyDescent="0.25">
      <c r="A359" s="1">
        <v>220190000716</v>
      </c>
      <c r="B359" s="3" t="s">
        <v>518</v>
      </c>
      <c r="C359" s="2">
        <v>43497</v>
      </c>
      <c r="D359" s="3">
        <v>22019000781</v>
      </c>
      <c r="E359" s="3" t="s">
        <v>566</v>
      </c>
      <c r="F359" s="4">
        <v>1054.3399999999999</v>
      </c>
      <c r="G359" s="3" t="s">
        <v>2069</v>
      </c>
      <c r="H359" s="3" t="s">
        <v>569</v>
      </c>
      <c r="I359" s="3" t="s">
        <v>2070</v>
      </c>
      <c r="J359" s="3" t="s">
        <v>1838</v>
      </c>
      <c r="K359" s="3" t="s">
        <v>14</v>
      </c>
      <c r="L359" s="3" t="s">
        <v>15</v>
      </c>
      <c r="M359" s="3" t="s">
        <v>16</v>
      </c>
      <c r="N359" s="3" t="s">
        <v>2555</v>
      </c>
      <c r="O359" s="3" t="s">
        <v>2553</v>
      </c>
      <c r="P359" s="3" t="str">
        <f>MID(Tabla1[[#This Row],[Aplicación]],14,1)</f>
        <v>2</v>
      </c>
      <c r="Q359" s="3" t="s">
        <v>2530</v>
      </c>
      <c r="R359" s="3" t="str">
        <f>MID(Tabla1[[#This Row],[Aplicación]],6,2)</f>
        <v>07</v>
      </c>
      <c r="S359" s="3" t="str">
        <f>VLOOKUP(Tabla1[[#This Row],[AREA]],Hoja1!A:B,2,FALSE)</f>
        <v>07. Medio Ambiente sostenibilidad</v>
      </c>
      <c r="T359" s="3" t="str">
        <f>MID(Tabla1[[#This Row],[Aplicación]],9,4)</f>
        <v>1711</v>
      </c>
      <c r="U359" s="3" t="str">
        <f>VLOOKUP(Tabla1[[#This Row],[PROGRAMA]],Hoja1!A:B,2,FALSE)</f>
        <v>1711. Parques y jardines</v>
      </c>
      <c r="V359" s="3" t="str">
        <f>MID(Tabla1[[#This Row],[Aplicación]],14,2)</f>
        <v>21</v>
      </c>
      <c r="W359" s="3" t="str">
        <f>MID(Tabla1[[#This Row],[Aplicación]],14,6)</f>
        <v>214</v>
      </c>
    </row>
    <row r="360" spans="1:23" hidden="1" x14ac:dyDescent="0.25">
      <c r="A360" s="1">
        <v>220190001190</v>
      </c>
      <c r="B360" s="3" t="s">
        <v>518</v>
      </c>
      <c r="C360" s="2">
        <v>43504</v>
      </c>
      <c r="D360" s="3">
        <v>22019001632</v>
      </c>
      <c r="E360" s="3" t="s">
        <v>626</v>
      </c>
      <c r="F360" s="4">
        <v>1210</v>
      </c>
      <c r="G360" s="3" t="s">
        <v>2085</v>
      </c>
      <c r="H360" s="3" t="s">
        <v>635</v>
      </c>
      <c r="I360" s="3" t="s">
        <v>2055</v>
      </c>
      <c r="J360" s="3" t="s">
        <v>1837</v>
      </c>
      <c r="K360" s="3" t="s">
        <v>35</v>
      </c>
      <c r="L360" s="3" t="s">
        <v>10</v>
      </c>
      <c r="M360" s="3" t="s">
        <v>11</v>
      </c>
      <c r="N360" s="11" t="s">
        <v>2556</v>
      </c>
      <c r="O360" s="3" t="s">
        <v>2553</v>
      </c>
      <c r="P360" s="3" t="str">
        <f>MID(Tabla1[[#This Row],[Aplicación]],14,1)</f>
        <v>2</v>
      </c>
      <c r="Q360" s="3" t="s">
        <v>2530</v>
      </c>
      <c r="R360" s="3" t="str">
        <f>MID(Tabla1[[#This Row],[Aplicación]],6,2)</f>
        <v>08</v>
      </c>
      <c r="S360" s="3" t="str">
        <f>VLOOKUP(Tabla1[[#This Row],[AREA]],Hoja1!A:B,2,FALSE)</f>
        <v>08. Seguridad y movilidad</v>
      </c>
      <c r="T360" s="3" t="str">
        <f>MID(Tabla1[[#This Row],[Aplicación]],9,4)</f>
        <v>1321</v>
      </c>
      <c r="U360" s="3" t="str">
        <f>VLOOKUP(Tabla1[[#This Row],[PROGRAMA]],Hoja1!A:B,2,FALSE)</f>
        <v>1321. Policía municipal</v>
      </c>
      <c r="V360" s="3" t="str">
        <f>MID(Tabla1[[#This Row],[Aplicación]],14,2)</f>
        <v>22</v>
      </c>
      <c r="W360" s="3" t="str">
        <f>MID(Tabla1[[#This Row],[Aplicación]],14,6)</f>
        <v>22699</v>
      </c>
    </row>
    <row r="361" spans="1:23" hidden="1" x14ac:dyDescent="0.25">
      <c r="A361" s="1">
        <v>220190002491</v>
      </c>
      <c r="B361" s="3" t="s">
        <v>518</v>
      </c>
      <c r="C361" s="2">
        <v>43515</v>
      </c>
      <c r="D361" s="3">
        <v>22019001373</v>
      </c>
      <c r="E361" s="3" t="s">
        <v>871</v>
      </c>
      <c r="F361" s="4">
        <v>1015.26</v>
      </c>
      <c r="G361" s="3" t="s">
        <v>2137</v>
      </c>
      <c r="H361" s="3" t="s">
        <v>898</v>
      </c>
      <c r="I361" s="3" t="s">
        <v>2070</v>
      </c>
      <c r="J361" s="3" t="s">
        <v>1838</v>
      </c>
      <c r="K361" s="3" t="s">
        <v>35</v>
      </c>
      <c r="L361" s="3" t="s">
        <v>15</v>
      </c>
      <c r="M361" s="3" t="s">
        <v>16</v>
      </c>
      <c r="N361" s="3" t="s">
        <v>2555</v>
      </c>
      <c r="O361" s="3" t="s">
        <v>2553</v>
      </c>
      <c r="P361" s="3" t="str">
        <f>MID(Tabla1[[#This Row],[Aplicación]],14,1)</f>
        <v>2</v>
      </c>
      <c r="Q361" s="3" t="s">
        <v>2530</v>
      </c>
      <c r="R361" s="3" t="str">
        <f>MID(Tabla1[[#This Row],[Aplicación]],6,2)</f>
        <v>07</v>
      </c>
      <c r="S361" s="3" t="str">
        <f>VLOOKUP(Tabla1[[#This Row],[AREA]],Hoja1!A:B,2,FALSE)</f>
        <v>07. Medio Ambiente sostenibilidad</v>
      </c>
      <c r="T361" s="3" t="str">
        <f>MID(Tabla1[[#This Row],[Aplicación]],9,4)</f>
        <v>1621</v>
      </c>
      <c r="U361" s="3" t="str">
        <f>VLOOKUP(Tabla1[[#This Row],[PROGRAMA]],Hoja1!A:B,2,FALSE)</f>
        <v>1621. Servicio de limpieza</v>
      </c>
      <c r="V361" s="3" t="str">
        <f>MID(Tabla1[[#This Row],[Aplicación]],14,2)</f>
        <v>21</v>
      </c>
      <c r="W361" s="3" t="str">
        <f>MID(Tabla1[[#This Row],[Aplicación]],14,6)</f>
        <v>214</v>
      </c>
    </row>
    <row r="362" spans="1:23" hidden="1" x14ac:dyDescent="0.25">
      <c r="A362" s="1">
        <v>220190001579</v>
      </c>
      <c r="B362" s="3" t="s">
        <v>518</v>
      </c>
      <c r="C362" s="2">
        <v>43509</v>
      </c>
      <c r="D362" s="3">
        <v>22019000926</v>
      </c>
      <c r="E362" s="3" t="s">
        <v>195</v>
      </c>
      <c r="F362" s="4">
        <v>1000</v>
      </c>
      <c r="G362" s="3" t="s">
        <v>2100</v>
      </c>
      <c r="H362" s="3" t="s">
        <v>774</v>
      </c>
      <c r="I362" s="3" t="s">
        <v>2055</v>
      </c>
      <c r="J362" s="3" t="s">
        <v>1899</v>
      </c>
      <c r="K362" s="3" t="s">
        <v>14</v>
      </c>
      <c r="L362" s="3" t="s">
        <v>10</v>
      </c>
      <c r="M362" s="3" t="s">
        <v>11</v>
      </c>
      <c r="N362" s="11" t="s">
        <v>2556</v>
      </c>
      <c r="O362" s="3" t="s">
        <v>2553</v>
      </c>
      <c r="P362" s="3" t="str">
        <f>MID(Tabla1[[#This Row],[Aplicación]],14,1)</f>
        <v>2</v>
      </c>
      <c r="Q362" s="3" t="s">
        <v>2530</v>
      </c>
      <c r="R362" s="3" t="str">
        <f>MID(Tabla1[[#This Row],[Aplicación]],6,2)</f>
        <v>06</v>
      </c>
      <c r="S362" s="3" t="str">
        <f>VLOOKUP(Tabla1[[#This Row],[AREA]],Hoja1!A:B,2,FALSE)</f>
        <v>06. Educación, infancia e igualdad</v>
      </c>
      <c r="T362" s="3" t="str">
        <f>MID(Tabla1[[#This Row],[Aplicación]],9,4)</f>
        <v>2315</v>
      </c>
      <c r="U362" s="3" t="str">
        <f>VLOOKUP(Tabla1[[#This Row],[PROGRAMA]],Hoja1!A:B,2,FALSE)</f>
        <v>2315. Políticas de Igualdad e infancia</v>
      </c>
      <c r="V362" s="3" t="str">
        <f>MID(Tabla1[[#This Row],[Aplicación]],14,2)</f>
        <v>22</v>
      </c>
      <c r="W362" s="3" t="str">
        <f>MID(Tabla1[[#This Row],[Aplicación]],14,6)</f>
        <v>22799</v>
      </c>
    </row>
    <row r="363" spans="1:23" s="12" customFormat="1" hidden="1" x14ac:dyDescent="0.25">
      <c r="A363" s="1">
        <v>220190001206</v>
      </c>
      <c r="B363" s="3" t="s">
        <v>518</v>
      </c>
      <c r="C363" s="2">
        <v>43504</v>
      </c>
      <c r="D363" s="3">
        <v>22019001689</v>
      </c>
      <c r="E363" s="3" t="s">
        <v>604</v>
      </c>
      <c r="F363" s="4">
        <v>1068.43</v>
      </c>
      <c r="G363" s="3" t="s">
        <v>2089</v>
      </c>
      <c r="H363" s="3" t="s">
        <v>642</v>
      </c>
      <c r="I363" s="3" t="s">
        <v>2055</v>
      </c>
      <c r="J363" s="3" t="s">
        <v>1838</v>
      </c>
      <c r="K363" s="3" t="s">
        <v>14</v>
      </c>
      <c r="L363" s="3" t="s">
        <v>10</v>
      </c>
      <c r="M363" s="3" t="s">
        <v>11</v>
      </c>
      <c r="N363" s="11" t="s">
        <v>2556</v>
      </c>
      <c r="O363" s="3" t="s">
        <v>2553</v>
      </c>
      <c r="P363" s="3" t="str">
        <f>MID(Tabla1[[#This Row],[Aplicación]],14,1)</f>
        <v>2</v>
      </c>
      <c r="Q363" s="3" t="s">
        <v>2530</v>
      </c>
      <c r="R363" s="3" t="str">
        <f>MID(Tabla1[[#This Row],[Aplicación]],6,2)</f>
        <v>08</v>
      </c>
      <c r="S363" s="3" t="str">
        <f>VLOOKUP(Tabla1[[#This Row],[AREA]],Hoja1!A:B,2,FALSE)</f>
        <v>08. Seguridad y movilidad</v>
      </c>
      <c r="T363" s="3" t="str">
        <f>MID(Tabla1[[#This Row],[Aplicación]],9,4)</f>
        <v>1321</v>
      </c>
      <c r="U363" s="3" t="str">
        <f>VLOOKUP(Tabla1[[#This Row],[PROGRAMA]],Hoja1!A:B,2,FALSE)</f>
        <v>1321. Policía municipal</v>
      </c>
      <c r="V363" s="3" t="str">
        <f>MID(Tabla1[[#This Row],[Aplicación]],14,2)</f>
        <v>21</v>
      </c>
      <c r="W363" s="3" t="str">
        <f>MID(Tabla1[[#This Row],[Aplicación]],14,6)</f>
        <v>214</v>
      </c>
    </row>
    <row r="364" spans="1:23" hidden="1" x14ac:dyDescent="0.25">
      <c r="A364" s="1">
        <v>220190006969</v>
      </c>
      <c r="B364" s="3" t="s">
        <v>518</v>
      </c>
      <c r="C364" s="2">
        <v>43549</v>
      </c>
      <c r="D364" s="3">
        <v>22019001576</v>
      </c>
      <c r="E364" s="3" t="s">
        <v>527</v>
      </c>
      <c r="F364" s="4">
        <v>976.62</v>
      </c>
      <c r="G364" s="3" t="s">
        <v>2181</v>
      </c>
      <c r="H364" s="3" t="s">
        <v>1501</v>
      </c>
      <c r="I364" s="3" t="s">
        <v>2070</v>
      </c>
      <c r="J364" s="3" t="s">
        <v>1838</v>
      </c>
      <c r="K364" s="3" t="s">
        <v>35</v>
      </c>
      <c r="L364" s="3" t="s">
        <v>15</v>
      </c>
      <c r="M364" s="3" t="s">
        <v>16</v>
      </c>
      <c r="N364" s="3" t="s">
        <v>2555</v>
      </c>
      <c r="O364" s="3" t="s">
        <v>2553</v>
      </c>
      <c r="P364" s="3" t="str">
        <f>MID(Tabla1[[#This Row],[Aplicación]],14,1)</f>
        <v>2</v>
      </c>
      <c r="Q364" s="3" t="s">
        <v>2530</v>
      </c>
      <c r="R364" s="3" t="str">
        <f>MID(Tabla1[[#This Row],[Aplicación]],6,2)</f>
        <v>06</v>
      </c>
      <c r="S364" s="3" t="str">
        <f>VLOOKUP(Tabla1[[#This Row],[AREA]],Hoja1!A:B,2,FALSE)</f>
        <v>06. Educación, infancia e igualdad</v>
      </c>
      <c r="T364" s="3" t="str">
        <f>MID(Tabla1[[#This Row],[Aplicación]],9,4)</f>
        <v>3232</v>
      </c>
      <c r="U364" s="3" t="str">
        <f>VLOOKUP(Tabla1[[#This Row],[PROGRAMA]],Hoja1!A:B,2,FALSE)</f>
        <v>3232. Conservación y mantenimiento centros educación infantil y primaria</v>
      </c>
      <c r="V364" s="3" t="str">
        <f>MID(Tabla1[[#This Row],[Aplicación]],14,2)</f>
        <v>21</v>
      </c>
      <c r="W364" s="3" t="str">
        <f>MID(Tabla1[[#This Row],[Aplicación]],14,6)</f>
        <v>212</v>
      </c>
    </row>
    <row r="365" spans="1:23" s="12" customFormat="1" hidden="1" x14ac:dyDescent="0.25">
      <c r="A365" s="1">
        <v>220190001207</v>
      </c>
      <c r="B365" s="3" t="s">
        <v>518</v>
      </c>
      <c r="C365" s="2">
        <v>43504</v>
      </c>
      <c r="D365" s="3">
        <v>22019001692</v>
      </c>
      <c r="E365" s="3" t="s">
        <v>643</v>
      </c>
      <c r="F365" s="4">
        <v>22.16</v>
      </c>
      <c r="G365" s="3" t="s">
        <v>2090</v>
      </c>
      <c r="H365" s="3" t="s">
        <v>644</v>
      </c>
      <c r="I365" s="3" t="s">
        <v>2055</v>
      </c>
      <c r="J365" s="3" t="s">
        <v>1838</v>
      </c>
      <c r="K365" s="3" t="s">
        <v>14</v>
      </c>
      <c r="L365" s="3" t="s">
        <v>10</v>
      </c>
      <c r="M365" s="3" t="s">
        <v>11</v>
      </c>
      <c r="N365" s="11" t="s">
        <v>2556</v>
      </c>
      <c r="O365" s="3" t="s">
        <v>2553</v>
      </c>
      <c r="P365" s="3" t="str">
        <f>MID(Tabla1[[#This Row],[Aplicación]],14,1)</f>
        <v>2</v>
      </c>
      <c r="Q365" s="3" t="s">
        <v>2530</v>
      </c>
      <c r="R365" s="3" t="str">
        <f>MID(Tabla1[[#This Row],[Aplicación]],6,2)</f>
        <v>08</v>
      </c>
      <c r="S365" s="3" t="str">
        <f>VLOOKUP(Tabla1[[#This Row],[AREA]],Hoja1!A:B,2,FALSE)</f>
        <v>08. Seguridad y movilidad</v>
      </c>
      <c r="T365" s="3" t="str">
        <f>MID(Tabla1[[#This Row],[Aplicación]],9,4)</f>
        <v>1321</v>
      </c>
      <c r="U365" s="3" t="str">
        <f>VLOOKUP(Tabla1[[#This Row],[PROGRAMA]],Hoja1!A:B,2,FALSE)</f>
        <v>1321. Policía municipal</v>
      </c>
      <c r="V365" s="3" t="str">
        <f>MID(Tabla1[[#This Row],[Aplicación]],14,2)</f>
        <v>22</v>
      </c>
      <c r="W365" s="3" t="str">
        <f>MID(Tabla1[[#This Row],[Aplicación]],14,6)</f>
        <v>223</v>
      </c>
    </row>
    <row r="366" spans="1:23" s="12" customFormat="1" hidden="1" x14ac:dyDescent="0.25">
      <c r="A366" s="1">
        <v>220190001208</v>
      </c>
      <c r="B366" s="3" t="s">
        <v>518</v>
      </c>
      <c r="C366" s="2">
        <v>43504</v>
      </c>
      <c r="D366" s="3">
        <v>22019001694</v>
      </c>
      <c r="E366" s="3" t="s">
        <v>99</v>
      </c>
      <c r="F366" s="4">
        <v>198.83</v>
      </c>
      <c r="G366" s="3" t="s">
        <v>2091</v>
      </c>
      <c r="H366" s="3" t="s">
        <v>645</v>
      </c>
      <c r="I366" s="3" t="s">
        <v>2055</v>
      </c>
      <c r="J366" s="3" t="s">
        <v>1863</v>
      </c>
      <c r="K366" s="3" t="s">
        <v>14</v>
      </c>
      <c r="L366" s="3" t="s">
        <v>10</v>
      </c>
      <c r="M366" s="3" t="s">
        <v>11</v>
      </c>
      <c r="N366" s="11" t="s">
        <v>2556</v>
      </c>
      <c r="O366" s="3" t="s">
        <v>2553</v>
      </c>
      <c r="P366" s="3" t="str">
        <f>MID(Tabla1[[#This Row],[Aplicación]],14,1)</f>
        <v>2</v>
      </c>
      <c r="Q366" s="3" t="s">
        <v>2530</v>
      </c>
      <c r="R366" s="3" t="str">
        <f>MID(Tabla1[[#This Row],[Aplicación]],6,2)</f>
        <v>08</v>
      </c>
      <c r="S366" s="3" t="str">
        <f>VLOOKUP(Tabla1[[#This Row],[AREA]],Hoja1!A:B,2,FALSE)</f>
        <v>08. Seguridad y movilidad</v>
      </c>
      <c r="T366" s="3" t="str">
        <f>MID(Tabla1[[#This Row],[Aplicación]],9,4)</f>
        <v>1321</v>
      </c>
      <c r="U366" s="3" t="str">
        <f>VLOOKUP(Tabla1[[#This Row],[PROGRAMA]],Hoja1!A:B,2,FALSE)</f>
        <v>1321. Policía municipal</v>
      </c>
      <c r="V366" s="3" t="str">
        <f>MID(Tabla1[[#This Row],[Aplicación]],14,2)</f>
        <v>21</v>
      </c>
      <c r="W366" s="3" t="str">
        <f>MID(Tabla1[[#This Row],[Aplicación]],14,6)</f>
        <v>213</v>
      </c>
    </row>
    <row r="367" spans="1:23" s="12" customFormat="1" hidden="1" x14ac:dyDescent="0.25">
      <c r="A367" s="1">
        <v>220190006968</v>
      </c>
      <c r="B367" s="3" t="s">
        <v>518</v>
      </c>
      <c r="C367" s="2">
        <v>43549</v>
      </c>
      <c r="D367" s="3">
        <v>22019001576</v>
      </c>
      <c r="E367" s="3" t="s">
        <v>527</v>
      </c>
      <c r="F367" s="4">
        <v>969.98</v>
      </c>
      <c r="G367" s="3" t="s">
        <v>2057</v>
      </c>
      <c r="H367" s="3" t="s">
        <v>1500</v>
      </c>
      <c r="I367" s="3" t="s">
        <v>2070</v>
      </c>
      <c r="J367" s="3" t="s">
        <v>1838</v>
      </c>
      <c r="K367" s="3" t="s">
        <v>35</v>
      </c>
      <c r="L367" s="3" t="s">
        <v>15</v>
      </c>
      <c r="M367" s="3" t="s">
        <v>16</v>
      </c>
      <c r="N367" s="3" t="s">
        <v>2555</v>
      </c>
      <c r="O367" s="3" t="s">
        <v>2553</v>
      </c>
      <c r="P367" s="3" t="str">
        <f>MID(Tabla1[[#This Row],[Aplicación]],14,1)</f>
        <v>2</v>
      </c>
      <c r="Q367" s="3" t="s">
        <v>2530</v>
      </c>
      <c r="R367" s="3" t="str">
        <f>MID(Tabla1[[#This Row],[Aplicación]],6,2)</f>
        <v>06</v>
      </c>
      <c r="S367" s="3" t="str">
        <f>VLOOKUP(Tabla1[[#This Row],[AREA]],Hoja1!A:B,2,FALSE)</f>
        <v>06. Educación, infancia e igualdad</v>
      </c>
      <c r="T367" s="3" t="str">
        <f>MID(Tabla1[[#This Row],[Aplicación]],9,4)</f>
        <v>3232</v>
      </c>
      <c r="U367" s="3" t="str">
        <f>VLOOKUP(Tabla1[[#This Row],[PROGRAMA]],Hoja1!A:B,2,FALSE)</f>
        <v>3232. Conservación y mantenimiento centros educación infantil y primaria</v>
      </c>
      <c r="V367" s="3" t="str">
        <f>MID(Tabla1[[#This Row],[Aplicación]],14,2)</f>
        <v>21</v>
      </c>
      <c r="W367" s="3" t="str">
        <f>MID(Tabla1[[#This Row],[Aplicación]],14,6)</f>
        <v>212</v>
      </c>
    </row>
    <row r="368" spans="1:23" s="3" customFormat="1" hidden="1" x14ac:dyDescent="0.25">
      <c r="A368" s="1">
        <v>220190001455</v>
      </c>
      <c r="B368" s="3" t="s">
        <v>518</v>
      </c>
      <c r="C368" s="2">
        <v>43508</v>
      </c>
      <c r="D368" s="3">
        <v>22019001636</v>
      </c>
      <c r="E368" s="3" t="s">
        <v>747</v>
      </c>
      <c r="F368" s="4">
        <v>1128.33</v>
      </c>
      <c r="G368" s="3" t="s">
        <v>2094</v>
      </c>
      <c r="H368" s="3" t="s">
        <v>748</v>
      </c>
      <c r="I368" s="3" t="s">
        <v>2055</v>
      </c>
      <c r="J368" s="3" t="s">
        <v>1838</v>
      </c>
      <c r="K368" s="3" t="s">
        <v>35</v>
      </c>
      <c r="L368" s="3" t="s">
        <v>10</v>
      </c>
      <c r="M368" s="3" t="s">
        <v>11</v>
      </c>
      <c r="N368" s="11" t="s">
        <v>2556</v>
      </c>
      <c r="O368" s="3" t="s">
        <v>2553</v>
      </c>
      <c r="P368" s="3" t="str">
        <f>MID(Tabla1[[#This Row],[Aplicación]],14,1)</f>
        <v>2</v>
      </c>
      <c r="Q368" s="3" t="s">
        <v>2530</v>
      </c>
      <c r="R368" s="3" t="str">
        <f>MID(Tabla1[[#This Row],[Aplicación]],6,2)</f>
        <v>06</v>
      </c>
      <c r="S368" s="3" t="str">
        <f>VLOOKUP(Tabla1[[#This Row],[AREA]],Hoja1!A:B,2,FALSE)</f>
        <v>06. Educación, infancia e igualdad</v>
      </c>
      <c r="T368" s="3" t="str">
        <f>MID(Tabla1[[#This Row],[Aplicación]],9,4)</f>
        <v>3261</v>
      </c>
      <c r="U368" s="3" t="str">
        <f>VLOOKUP(Tabla1[[#This Row],[PROGRAMA]],Hoja1!A:B,2,FALSE)</f>
        <v>3261. Servicios complementarios de educación</v>
      </c>
      <c r="V368" s="3" t="str">
        <f>MID(Tabla1[[#This Row],[Aplicación]],14,2)</f>
        <v>22</v>
      </c>
      <c r="W368" s="3" t="str">
        <f>MID(Tabla1[[#This Row],[Aplicación]],14,6)</f>
        <v>22699</v>
      </c>
    </row>
    <row r="369" spans="1:23" s="12" customFormat="1" hidden="1" x14ac:dyDescent="0.25">
      <c r="A369" s="1">
        <v>220190001606</v>
      </c>
      <c r="B369" s="3" t="s">
        <v>518</v>
      </c>
      <c r="C369" s="2">
        <v>43509</v>
      </c>
      <c r="D369" s="3">
        <v>22019000781</v>
      </c>
      <c r="E369" s="3" t="s">
        <v>566</v>
      </c>
      <c r="F369" s="4">
        <v>931.39</v>
      </c>
      <c r="G369" s="3" t="s">
        <v>2111</v>
      </c>
      <c r="H369" s="3" t="s">
        <v>796</v>
      </c>
      <c r="I369" s="3" t="s">
        <v>2070</v>
      </c>
      <c r="J369" s="3" t="s">
        <v>1838</v>
      </c>
      <c r="K369" s="3" t="s">
        <v>14</v>
      </c>
      <c r="L369" s="3" t="s">
        <v>15</v>
      </c>
      <c r="M369" s="3" t="s">
        <v>16</v>
      </c>
      <c r="N369" s="3" t="s">
        <v>2555</v>
      </c>
      <c r="O369" s="3" t="s">
        <v>2553</v>
      </c>
      <c r="P369" s="3" t="str">
        <f>MID(Tabla1[[#This Row],[Aplicación]],14,1)</f>
        <v>2</v>
      </c>
      <c r="Q369" s="3" t="s">
        <v>2530</v>
      </c>
      <c r="R369" s="3" t="str">
        <f>MID(Tabla1[[#This Row],[Aplicación]],6,2)</f>
        <v>07</v>
      </c>
      <c r="S369" s="3" t="str">
        <f>VLOOKUP(Tabla1[[#This Row],[AREA]],Hoja1!A:B,2,FALSE)</f>
        <v>07. Medio Ambiente sostenibilidad</v>
      </c>
      <c r="T369" s="3" t="str">
        <f>MID(Tabla1[[#This Row],[Aplicación]],9,4)</f>
        <v>1711</v>
      </c>
      <c r="U369" s="3" t="str">
        <f>VLOOKUP(Tabla1[[#This Row],[PROGRAMA]],Hoja1!A:B,2,FALSE)</f>
        <v>1711. Parques y jardines</v>
      </c>
      <c r="V369" s="3" t="str">
        <f>MID(Tabla1[[#This Row],[Aplicación]],14,2)</f>
        <v>21</v>
      </c>
      <c r="W369" s="3" t="str">
        <f>MID(Tabla1[[#This Row],[Aplicación]],14,6)</f>
        <v>214</v>
      </c>
    </row>
    <row r="370" spans="1:23" hidden="1" x14ac:dyDescent="0.25">
      <c r="A370" s="1">
        <v>220190001457</v>
      </c>
      <c r="B370" s="3" t="s">
        <v>518</v>
      </c>
      <c r="C370" s="2">
        <v>43508</v>
      </c>
      <c r="D370" s="3">
        <v>22019001638</v>
      </c>
      <c r="E370" s="3" t="s">
        <v>747</v>
      </c>
      <c r="F370" s="4">
        <v>393.25</v>
      </c>
      <c r="G370" s="3" t="s">
        <v>2095</v>
      </c>
      <c r="H370" s="3" t="s">
        <v>750</v>
      </c>
      <c r="I370" s="3" t="s">
        <v>2055</v>
      </c>
      <c r="J370" s="3" t="s">
        <v>1838</v>
      </c>
      <c r="K370" s="3" t="s">
        <v>35</v>
      </c>
      <c r="L370" s="3" t="s">
        <v>10</v>
      </c>
      <c r="M370" s="3" t="s">
        <v>11</v>
      </c>
      <c r="N370" s="11" t="s">
        <v>2556</v>
      </c>
      <c r="O370" s="3" t="s">
        <v>2553</v>
      </c>
      <c r="P370" s="3" t="str">
        <f>MID(Tabla1[[#This Row],[Aplicación]],14,1)</f>
        <v>2</v>
      </c>
      <c r="Q370" s="3" t="s">
        <v>2530</v>
      </c>
      <c r="R370" s="3" t="str">
        <f>MID(Tabla1[[#This Row],[Aplicación]],6,2)</f>
        <v>06</v>
      </c>
      <c r="S370" s="3" t="str">
        <f>VLOOKUP(Tabla1[[#This Row],[AREA]],Hoja1!A:B,2,FALSE)</f>
        <v>06. Educación, infancia e igualdad</v>
      </c>
      <c r="T370" s="3" t="str">
        <f>MID(Tabla1[[#This Row],[Aplicación]],9,4)</f>
        <v>3261</v>
      </c>
      <c r="U370" s="3" t="str">
        <f>VLOOKUP(Tabla1[[#This Row],[PROGRAMA]],Hoja1!A:B,2,FALSE)</f>
        <v>3261. Servicios complementarios de educación</v>
      </c>
      <c r="V370" s="3" t="str">
        <f>MID(Tabla1[[#This Row],[Aplicación]],14,2)</f>
        <v>22</v>
      </c>
      <c r="W370" s="3" t="str">
        <f>MID(Tabla1[[#This Row],[Aplicación]],14,6)</f>
        <v>22699</v>
      </c>
    </row>
    <row r="371" spans="1:23" s="3" customFormat="1" hidden="1" x14ac:dyDescent="0.25">
      <c r="A371" s="1">
        <v>220190002512</v>
      </c>
      <c r="B371" s="3" t="s">
        <v>518</v>
      </c>
      <c r="C371" s="2">
        <v>43515</v>
      </c>
      <c r="D371" s="3">
        <v>22019001381</v>
      </c>
      <c r="E371" s="3" t="s">
        <v>877</v>
      </c>
      <c r="F371" s="4">
        <v>907.5</v>
      </c>
      <c r="G371" s="3" t="s">
        <v>2141</v>
      </c>
      <c r="H371" s="3" t="s">
        <v>914</v>
      </c>
      <c r="I371" s="3" t="s">
        <v>2070</v>
      </c>
      <c r="J371" s="3" t="s">
        <v>1838</v>
      </c>
      <c r="K371" s="3" t="s">
        <v>35</v>
      </c>
      <c r="L371" s="3" t="s">
        <v>15</v>
      </c>
      <c r="M371" s="3" t="s">
        <v>16</v>
      </c>
      <c r="N371" s="3" t="s">
        <v>2555</v>
      </c>
      <c r="O371" s="3" t="s">
        <v>2553</v>
      </c>
      <c r="P371" s="3" t="str">
        <f>MID(Tabla1[[#This Row],[Aplicación]],14,1)</f>
        <v>2</v>
      </c>
      <c r="Q371" s="3" t="s">
        <v>2530</v>
      </c>
      <c r="R371" s="3" t="str">
        <f>MID(Tabla1[[#This Row],[Aplicación]],6,2)</f>
        <v>07</v>
      </c>
      <c r="S371" s="3" t="str">
        <f>VLOOKUP(Tabla1[[#This Row],[AREA]],Hoja1!A:B,2,FALSE)</f>
        <v>07. Medio Ambiente sostenibilidad</v>
      </c>
      <c r="T371" s="3" t="str">
        <f>MID(Tabla1[[#This Row],[Aplicación]],9,4)</f>
        <v>1631</v>
      </c>
      <c r="U371" s="3" t="str">
        <f>VLOOKUP(Tabla1[[#This Row],[PROGRAMA]],Hoja1!A:B,2,FALSE)</f>
        <v>1631. Limpieza viaria</v>
      </c>
      <c r="V371" s="3" t="str">
        <f>MID(Tabla1[[#This Row],[Aplicación]],14,2)</f>
        <v>22</v>
      </c>
      <c r="W371" s="3" t="str">
        <f>MID(Tabla1[[#This Row],[Aplicación]],14,6)</f>
        <v>22110</v>
      </c>
    </row>
    <row r="372" spans="1:23" s="3" customFormat="1" hidden="1" x14ac:dyDescent="0.25">
      <c r="A372" s="1">
        <v>220190002120</v>
      </c>
      <c r="B372" s="3" t="s">
        <v>518</v>
      </c>
      <c r="C372" s="2">
        <v>43514</v>
      </c>
      <c r="D372" s="3">
        <v>22019001566</v>
      </c>
      <c r="E372" s="3" t="s">
        <v>604</v>
      </c>
      <c r="F372" s="4">
        <v>878.91</v>
      </c>
      <c r="G372" s="3" t="s">
        <v>2086</v>
      </c>
      <c r="H372" s="3" t="s">
        <v>844</v>
      </c>
      <c r="I372" s="3" t="s">
        <v>2070</v>
      </c>
      <c r="J372" s="3" t="s">
        <v>1838</v>
      </c>
      <c r="K372" s="3" t="s">
        <v>35</v>
      </c>
      <c r="L372" s="3" t="s">
        <v>15</v>
      </c>
      <c r="M372" s="3" t="s">
        <v>16</v>
      </c>
      <c r="N372" s="3" t="s">
        <v>2555</v>
      </c>
      <c r="O372" s="3" t="s">
        <v>2553</v>
      </c>
      <c r="P372" s="3" t="str">
        <f>MID(Tabla1[[#This Row],[Aplicación]],14,1)</f>
        <v>2</v>
      </c>
      <c r="Q372" s="3" t="s">
        <v>2530</v>
      </c>
      <c r="R372" s="3" t="str">
        <f>MID(Tabla1[[#This Row],[Aplicación]],6,2)</f>
        <v>08</v>
      </c>
      <c r="S372" s="3" t="str">
        <f>VLOOKUP(Tabla1[[#This Row],[AREA]],Hoja1!A:B,2,FALSE)</f>
        <v>08. Seguridad y movilidad</v>
      </c>
      <c r="T372" s="3" t="str">
        <f>MID(Tabla1[[#This Row],[Aplicación]],9,4)</f>
        <v>1321</v>
      </c>
      <c r="U372" s="3" t="str">
        <f>VLOOKUP(Tabla1[[#This Row],[PROGRAMA]],Hoja1!A:B,2,FALSE)</f>
        <v>1321. Policía municipal</v>
      </c>
      <c r="V372" s="3" t="str">
        <f>MID(Tabla1[[#This Row],[Aplicación]],14,2)</f>
        <v>21</v>
      </c>
      <c r="W372" s="3" t="str">
        <f>MID(Tabla1[[#This Row],[Aplicación]],14,6)</f>
        <v>214</v>
      </c>
    </row>
    <row r="373" spans="1:23" s="3" customFormat="1" hidden="1" x14ac:dyDescent="0.25">
      <c r="A373" s="1">
        <v>220190002688</v>
      </c>
      <c r="B373" s="3" t="s">
        <v>518</v>
      </c>
      <c r="C373" s="2">
        <v>43518</v>
      </c>
      <c r="D373" s="3">
        <v>22019001376</v>
      </c>
      <c r="E373" s="3" t="s">
        <v>895</v>
      </c>
      <c r="F373" s="4">
        <v>871.3</v>
      </c>
      <c r="G373" s="3" t="s">
        <v>2141</v>
      </c>
      <c r="H373" s="3" t="s">
        <v>1003</v>
      </c>
      <c r="I373" s="3" t="s">
        <v>2070</v>
      </c>
      <c r="J373" s="3" t="s">
        <v>1838</v>
      </c>
      <c r="K373" s="3" t="s">
        <v>35</v>
      </c>
      <c r="L373" s="3" t="s">
        <v>15</v>
      </c>
      <c r="M373" s="3" t="s">
        <v>16</v>
      </c>
      <c r="N373" s="3" t="s">
        <v>2555</v>
      </c>
      <c r="O373" s="3" t="s">
        <v>2553</v>
      </c>
      <c r="P373" s="3" t="str">
        <f>MID(Tabla1[[#This Row],[Aplicación]],14,1)</f>
        <v>2</v>
      </c>
      <c r="Q373" s="3" t="s">
        <v>2530</v>
      </c>
      <c r="R373" s="3" t="str">
        <f>MID(Tabla1[[#This Row],[Aplicación]],6,2)</f>
        <v>07</v>
      </c>
      <c r="S373" s="3" t="str">
        <f>VLOOKUP(Tabla1[[#This Row],[AREA]],Hoja1!A:B,2,FALSE)</f>
        <v>07. Medio Ambiente sostenibilidad</v>
      </c>
      <c r="T373" s="3" t="str">
        <f>MID(Tabla1[[#This Row],[Aplicación]],9,4)</f>
        <v>1621</v>
      </c>
      <c r="U373" s="3" t="str">
        <f>VLOOKUP(Tabla1[[#This Row],[PROGRAMA]],Hoja1!A:B,2,FALSE)</f>
        <v>1621. Servicio de limpieza</v>
      </c>
      <c r="V373" s="3" t="str">
        <f>MID(Tabla1[[#This Row],[Aplicación]],14,2)</f>
        <v>22</v>
      </c>
      <c r="W373" s="3" t="str">
        <f>MID(Tabla1[[#This Row],[Aplicación]],14,6)</f>
        <v>22199</v>
      </c>
    </row>
    <row r="374" spans="1:23" s="3" customFormat="1" hidden="1" x14ac:dyDescent="0.25">
      <c r="A374" s="1">
        <v>220190005364</v>
      </c>
      <c r="B374" s="3" t="s">
        <v>518</v>
      </c>
      <c r="C374" s="2">
        <v>43537</v>
      </c>
      <c r="D374" s="3">
        <v>22019001381</v>
      </c>
      <c r="E374" s="3" t="s">
        <v>877</v>
      </c>
      <c r="F374" s="4">
        <v>860.31</v>
      </c>
      <c r="G374" s="3" t="s">
        <v>2141</v>
      </c>
      <c r="H374" s="3" t="s">
        <v>1327</v>
      </c>
      <c r="I374" s="3" t="s">
        <v>2070</v>
      </c>
      <c r="J374" s="3" t="s">
        <v>1838</v>
      </c>
      <c r="K374" s="3" t="s">
        <v>35</v>
      </c>
      <c r="L374" s="3" t="s">
        <v>15</v>
      </c>
      <c r="M374" s="3" t="s">
        <v>16</v>
      </c>
      <c r="N374" s="3" t="s">
        <v>2555</v>
      </c>
      <c r="O374" s="3" t="s">
        <v>2553</v>
      </c>
      <c r="P374" s="3" t="str">
        <f>MID(Tabla1[[#This Row],[Aplicación]],14,1)</f>
        <v>2</v>
      </c>
      <c r="Q374" s="3" t="s">
        <v>2530</v>
      </c>
      <c r="R374" s="3" t="str">
        <f>MID(Tabla1[[#This Row],[Aplicación]],6,2)</f>
        <v>07</v>
      </c>
      <c r="S374" s="3" t="str">
        <f>VLOOKUP(Tabla1[[#This Row],[AREA]],Hoja1!A:B,2,FALSE)</f>
        <v>07. Medio Ambiente sostenibilidad</v>
      </c>
      <c r="T374" s="3" t="str">
        <f>MID(Tabla1[[#This Row],[Aplicación]],9,4)</f>
        <v>1631</v>
      </c>
      <c r="U374" s="3" t="str">
        <f>VLOOKUP(Tabla1[[#This Row],[PROGRAMA]],Hoja1!A:B,2,FALSE)</f>
        <v>1631. Limpieza viaria</v>
      </c>
      <c r="V374" s="3" t="str">
        <f>MID(Tabla1[[#This Row],[Aplicación]],14,2)</f>
        <v>22</v>
      </c>
      <c r="W374" s="3" t="str">
        <f>MID(Tabla1[[#This Row],[Aplicación]],14,6)</f>
        <v>22110</v>
      </c>
    </row>
    <row r="375" spans="1:23" s="12" customFormat="1" hidden="1" x14ac:dyDescent="0.25">
      <c r="A375" s="1">
        <v>220190002716</v>
      </c>
      <c r="B375" s="3" t="s">
        <v>518</v>
      </c>
      <c r="C375" s="2">
        <v>43518</v>
      </c>
      <c r="D375" s="3">
        <v>22019000781</v>
      </c>
      <c r="E375" s="3" t="s">
        <v>566</v>
      </c>
      <c r="F375" s="4">
        <v>849.76</v>
      </c>
      <c r="G375" s="3" t="s">
        <v>2069</v>
      </c>
      <c r="H375" s="3" t="s">
        <v>1013</v>
      </c>
      <c r="I375" s="3" t="s">
        <v>2070</v>
      </c>
      <c r="J375" s="3" t="s">
        <v>1838</v>
      </c>
      <c r="K375" s="3" t="s">
        <v>14</v>
      </c>
      <c r="L375" s="3" t="s">
        <v>15</v>
      </c>
      <c r="M375" s="3" t="s">
        <v>16</v>
      </c>
      <c r="N375" s="3" t="s">
        <v>2555</v>
      </c>
      <c r="O375" s="3" t="s">
        <v>2553</v>
      </c>
      <c r="P375" s="3" t="str">
        <f>MID(Tabla1[[#This Row],[Aplicación]],14,1)</f>
        <v>2</v>
      </c>
      <c r="Q375" s="3" t="s">
        <v>2530</v>
      </c>
      <c r="R375" s="3" t="str">
        <f>MID(Tabla1[[#This Row],[Aplicación]],6,2)</f>
        <v>07</v>
      </c>
      <c r="S375" s="3" t="str">
        <f>VLOOKUP(Tabla1[[#This Row],[AREA]],Hoja1!A:B,2,FALSE)</f>
        <v>07. Medio Ambiente sostenibilidad</v>
      </c>
      <c r="T375" s="3" t="str">
        <f>MID(Tabla1[[#This Row],[Aplicación]],9,4)</f>
        <v>1711</v>
      </c>
      <c r="U375" s="3" t="str">
        <f>VLOOKUP(Tabla1[[#This Row],[PROGRAMA]],Hoja1!A:B,2,FALSE)</f>
        <v>1711. Parques y jardines</v>
      </c>
      <c r="V375" s="3" t="str">
        <f>MID(Tabla1[[#This Row],[Aplicación]],14,2)</f>
        <v>21</v>
      </c>
      <c r="W375" s="3" t="str">
        <f>MID(Tabla1[[#This Row],[Aplicación]],14,6)</f>
        <v>214</v>
      </c>
    </row>
    <row r="376" spans="1:23" s="12" customFormat="1" hidden="1" x14ac:dyDescent="0.25">
      <c r="A376" s="1">
        <v>220190002119</v>
      </c>
      <c r="B376" s="3" t="s">
        <v>518</v>
      </c>
      <c r="C376" s="2">
        <v>43514</v>
      </c>
      <c r="D376" s="3">
        <v>22019001566</v>
      </c>
      <c r="E376" s="3" t="s">
        <v>604</v>
      </c>
      <c r="F376" s="4">
        <v>847.69</v>
      </c>
      <c r="G376" s="3" t="s">
        <v>2086</v>
      </c>
      <c r="H376" s="3" t="s">
        <v>843</v>
      </c>
      <c r="I376" s="3" t="s">
        <v>2070</v>
      </c>
      <c r="J376" s="3" t="s">
        <v>1838</v>
      </c>
      <c r="K376" s="3" t="s">
        <v>35</v>
      </c>
      <c r="L376" s="3" t="s">
        <v>15</v>
      </c>
      <c r="M376" s="3" t="s">
        <v>16</v>
      </c>
      <c r="N376" s="3" t="s">
        <v>2555</v>
      </c>
      <c r="O376" s="3" t="s">
        <v>2553</v>
      </c>
      <c r="P376" s="3" t="str">
        <f>MID(Tabla1[[#This Row],[Aplicación]],14,1)</f>
        <v>2</v>
      </c>
      <c r="Q376" s="3" t="s">
        <v>2530</v>
      </c>
      <c r="R376" s="3" t="str">
        <f>MID(Tabla1[[#This Row],[Aplicación]],6,2)</f>
        <v>08</v>
      </c>
      <c r="S376" s="3" t="str">
        <f>VLOOKUP(Tabla1[[#This Row],[AREA]],Hoja1!A:B,2,FALSE)</f>
        <v>08. Seguridad y movilidad</v>
      </c>
      <c r="T376" s="3" t="str">
        <f>MID(Tabla1[[#This Row],[Aplicación]],9,4)</f>
        <v>1321</v>
      </c>
      <c r="U376" s="3" t="str">
        <f>VLOOKUP(Tabla1[[#This Row],[PROGRAMA]],Hoja1!A:B,2,FALSE)</f>
        <v>1321. Policía municipal</v>
      </c>
      <c r="V376" s="3" t="str">
        <f>MID(Tabla1[[#This Row],[Aplicación]],14,2)</f>
        <v>21</v>
      </c>
      <c r="W376" s="3" t="str">
        <f>MID(Tabla1[[#This Row],[Aplicación]],14,6)</f>
        <v>214</v>
      </c>
    </row>
    <row r="377" spans="1:23" s="12" customFormat="1" hidden="1" x14ac:dyDescent="0.25">
      <c r="A377" s="1">
        <v>220190002858</v>
      </c>
      <c r="B377" s="3" t="s">
        <v>518</v>
      </c>
      <c r="C377" s="2">
        <v>43518</v>
      </c>
      <c r="D377" s="3">
        <v>22019001566</v>
      </c>
      <c r="E377" s="3" t="s">
        <v>604</v>
      </c>
      <c r="F377" s="4">
        <v>800.77</v>
      </c>
      <c r="G377" s="3" t="s">
        <v>2123</v>
      </c>
      <c r="H377" s="3" t="s">
        <v>1046</v>
      </c>
      <c r="I377" s="3" t="s">
        <v>2070</v>
      </c>
      <c r="J377" s="3" t="s">
        <v>1838</v>
      </c>
      <c r="K377" s="3" t="s">
        <v>35</v>
      </c>
      <c r="L377" s="3" t="s">
        <v>15</v>
      </c>
      <c r="M377" s="3" t="s">
        <v>16</v>
      </c>
      <c r="N377" s="3" t="s">
        <v>2555</v>
      </c>
      <c r="O377" s="3" t="s">
        <v>2553</v>
      </c>
      <c r="P377" s="3" t="str">
        <f>MID(Tabla1[[#This Row],[Aplicación]],14,1)</f>
        <v>2</v>
      </c>
      <c r="Q377" s="3" t="s">
        <v>2530</v>
      </c>
      <c r="R377" s="3" t="str">
        <f>MID(Tabla1[[#This Row],[Aplicación]],6,2)</f>
        <v>08</v>
      </c>
      <c r="S377" s="3" t="str">
        <f>VLOOKUP(Tabla1[[#This Row],[AREA]],Hoja1!A:B,2,FALSE)</f>
        <v>08. Seguridad y movilidad</v>
      </c>
      <c r="T377" s="3" t="str">
        <f>MID(Tabla1[[#This Row],[Aplicación]],9,4)</f>
        <v>1321</v>
      </c>
      <c r="U377" s="3" t="str">
        <f>VLOOKUP(Tabla1[[#This Row],[PROGRAMA]],Hoja1!A:B,2,FALSE)</f>
        <v>1321. Policía municipal</v>
      </c>
      <c r="V377" s="3" t="str">
        <f>MID(Tabla1[[#This Row],[Aplicación]],14,2)</f>
        <v>21</v>
      </c>
      <c r="W377" s="3" t="str">
        <f>MID(Tabla1[[#This Row],[Aplicación]],14,6)</f>
        <v>214</v>
      </c>
    </row>
    <row r="378" spans="1:23" s="12" customFormat="1" hidden="1" x14ac:dyDescent="0.25">
      <c r="A378" s="1">
        <v>220190007071</v>
      </c>
      <c r="B378" s="3" t="s">
        <v>518</v>
      </c>
      <c r="C378" s="2">
        <v>43549</v>
      </c>
      <c r="D378" s="3">
        <v>22019001566</v>
      </c>
      <c r="E378" s="3" t="s">
        <v>604</v>
      </c>
      <c r="F378" s="4">
        <v>769.22</v>
      </c>
      <c r="G378" s="3" t="s">
        <v>2086</v>
      </c>
      <c r="H378" s="3" t="s">
        <v>1508</v>
      </c>
      <c r="I378" s="3" t="s">
        <v>2070</v>
      </c>
      <c r="J378" s="3" t="s">
        <v>1838</v>
      </c>
      <c r="K378" s="3" t="s">
        <v>35</v>
      </c>
      <c r="L378" s="3" t="s">
        <v>15</v>
      </c>
      <c r="M378" s="3" t="s">
        <v>16</v>
      </c>
      <c r="N378" s="3" t="s">
        <v>2555</v>
      </c>
      <c r="O378" s="3" t="s">
        <v>2553</v>
      </c>
      <c r="P378" s="3" t="str">
        <f>MID(Tabla1[[#This Row],[Aplicación]],14,1)</f>
        <v>2</v>
      </c>
      <c r="Q378" s="3" t="s">
        <v>2530</v>
      </c>
      <c r="R378" s="3" t="str">
        <f>MID(Tabla1[[#This Row],[Aplicación]],6,2)</f>
        <v>08</v>
      </c>
      <c r="S378" s="3" t="str">
        <f>VLOOKUP(Tabla1[[#This Row],[AREA]],Hoja1!A:B,2,FALSE)</f>
        <v>08. Seguridad y movilidad</v>
      </c>
      <c r="T378" s="3" t="str">
        <f>MID(Tabla1[[#This Row],[Aplicación]],9,4)</f>
        <v>1321</v>
      </c>
      <c r="U378" s="3" t="str">
        <f>VLOOKUP(Tabla1[[#This Row],[PROGRAMA]],Hoja1!A:B,2,FALSE)</f>
        <v>1321. Policía municipal</v>
      </c>
      <c r="V378" s="3" t="str">
        <f>MID(Tabla1[[#This Row],[Aplicación]],14,2)</f>
        <v>21</v>
      </c>
      <c r="W378" s="3" t="str">
        <f>MID(Tabla1[[#This Row],[Aplicación]],14,6)</f>
        <v>214</v>
      </c>
    </row>
    <row r="379" spans="1:23" s="12" customFormat="1" hidden="1" x14ac:dyDescent="0.25">
      <c r="A379" s="1">
        <v>220190001581</v>
      </c>
      <c r="B379" s="3" t="s">
        <v>518</v>
      </c>
      <c r="C379" s="2">
        <v>43509</v>
      </c>
      <c r="D379" s="3">
        <v>22019001571</v>
      </c>
      <c r="E379" s="3" t="s">
        <v>776</v>
      </c>
      <c r="F379" s="4">
        <v>223.32</v>
      </c>
      <c r="G379" s="3" t="s">
        <v>2102</v>
      </c>
      <c r="H379" s="3" t="s">
        <v>777</v>
      </c>
      <c r="I379" s="3" t="s">
        <v>2055</v>
      </c>
      <c r="J379" s="3" t="s">
        <v>1838</v>
      </c>
      <c r="K379" s="3" t="s">
        <v>35</v>
      </c>
      <c r="L379" s="3" t="s">
        <v>10</v>
      </c>
      <c r="M379" s="3" t="s">
        <v>11</v>
      </c>
      <c r="N379" s="11" t="s">
        <v>2556</v>
      </c>
      <c r="O379" s="3" t="s">
        <v>2553</v>
      </c>
      <c r="P379" s="3" t="str">
        <f>MID(Tabla1[[#This Row],[Aplicación]],14,1)</f>
        <v>2</v>
      </c>
      <c r="Q379" s="3" t="s">
        <v>2530</v>
      </c>
      <c r="R379" s="3" t="str">
        <f>MID(Tabla1[[#This Row],[Aplicación]],6,2)</f>
        <v>08</v>
      </c>
      <c r="S379" s="3" t="str">
        <f>VLOOKUP(Tabla1[[#This Row],[AREA]],Hoja1!A:B,2,FALSE)</f>
        <v>08. Seguridad y movilidad</v>
      </c>
      <c r="T379" s="3" t="str">
        <f>MID(Tabla1[[#This Row],[Aplicación]],9,4)</f>
        <v>1321</v>
      </c>
      <c r="U379" s="3" t="str">
        <f>VLOOKUP(Tabla1[[#This Row],[PROGRAMA]],Hoja1!A:B,2,FALSE)</f>
        <v>1321. Policía municipal</v>
      </c>
      <c r="V379" s="3" t="str">
        <f>MID(Tabla1[[#This Row],[Aplicación]],14,2)</f>
        <v>22</v>
      </c>
      <c r="W379" s="3" t="str">
        <f>MID(Tabla1[[#This Row],[Aplicación]],14,6)</f>
        <v>22199</v>
      </c>
    </row>
    <row r="380" spans="1:23" s="12" customFormat="1" hidden="1" x14ac:dyDescent="0.25">
      <c r="A380" s="1">
        <v>220190002501</v>
      </c>
      <c r="B380" s="3" t="s">
        <v>518</v>
      </c>
      <c r="C380" s="2">
        <v>43515</v>
      </c>
      <c r="D380" s="3">
        <v>22019001185</v>
      </c>
      <c r="E380" s="3" t="s">
        <v>568</v>
      </c>
      <c r="F380" s="4">
        <v>417.6</v>
      </c>
      <c r="G380" s="3" t="s">
        <v>2067</v>
      </c>
      <c r="H380" s="3" t="s">
        <v>2143</v>
      </c>
      <c r="I380" s="3" t="s">
        <v>2070</v>
      </c>
      <c r="J380" s="3" t="s">
        <v>1838</v>
      </c>
      <c r="K380" s="3" t="s">
        <v>14</v>
      </c>
      <c r="L380" s="3" t="s">
        <v>15</v>
      </c>
      <c r="M380" s="3" t="s">
        <v>16</v>
      </c>
      <c r="N380" s="3" t="s">
        <v>2555</v>
      </c>
      <c r="O380" s="3" t="s">
        <v>2553</v>
      </c>
      <c r="P380" s="3" t="str">
        <f>MID(Tabla1[[#This Row],[Aplicación]],14,1)</f>
        <v>2</v>
      </c>
      <c r="Q380" s="3" t="s">
        <v>2530</v>
      </c>
      <c r="R380" s="3" t="str">
        <f>MID(Tabla1[[#This Row],[Aplicación]],6,2)</f>
        <v>07</v>
      </c>
      <c r="S380" s="3" t="str">
        <f>VLOOKUP(Tabla1[[#This Row],[AREA]],Hoja1!A:B,2,FALSE)</f>
        <v>07. Medio Ambiente sostenibilidad</v>
      </c>
      <c r="T380" s="3" t="str">
        <f>MID(Tabla1[[#This Row],[Aplicación]],9,4)</f>
        <v>1711</v>
      </c>
      <c r="U380" s="3" t="str">
        <f>VLOOKUP(Tabla1[[#This Row],[PROGRAMA]],Hoja1!A:B,2,FALSE)</f>
        <v>1711. Parques y jardines</v>
      </c>
      <c r="V380" s="3" t="str">
        <f>MID(Tabla1[[#This Row],[Aplicación]],14,2)</f>
        <v>21</v>
      </c>
      <c r="W380" s="3" t="str">
        <f>MID(Tabla1[[#This Row],[Aplicación]],14,6)</f>
        <v>213</v>
      </c>
    </row>
    <row r="381" spans="1:23" s="3" customFormat="1" hidden="1" x14ac:dyDescent="0.25">
      <c r="A381" s="1">
        <v>220190002129</v>
      </c>
      <c r="B381" s="3" t="s">
        <v>518</v>
      </c>
      <c r="C381" s="2">
        <v>43514</v>
      </c>
      <c r="D381" s="3">
        <v>22019000786</v>
      </c>
      <c r="E381" s="3" t="s">
        <v>604</v>
      </c>
      <c r="F381" s="4">
        <v>753.69</v>
      </c>
      <c r="G381" s="3" t="s">
        <v>2069</v>
      </c>
      <c r="H381" s="3" t="s">
        <v>851</v>
      </c>
      <c r="I381" s="3" t="s">
        <v>2070</v>
      </c>
      <c r="J381" s="3" t="s">
        <v>1838</v>
      </c>
      <c r="K381" s="3" t="s">
        <v>14</v>
      </c>
      <c r="L381" s="3" t="s">
        <v>15</v>
      </c>
      <c r="M381" s="3" t="s">
        <v>16</v>
      </c>
      <c r="N381" s="3" t="s">
        <v>2555</v>
      </c>
      <c r="O381" s="3" t="s">
        <v>2553</v>
      </c>
      <c r="P381" s="3" t="str">
        <f>MID(Tabla1[[#This Row],[Aplicación]],14,1)</f>
        <v>2</v>
      </c>
      <c r="Q381" s="3" t="s">
        <v>2530</v>
      </c>
      <c r="R381" s="3" t="str">
        <f>MID(Tabla1[[#This Row],[Aplicación]],6,2)</f>
        <v>08</v>
      </c>
      <c r="S381" s="3" t="str">
        <f>VLOOKUP(Tabla1[[#This Row],[AREA]],Hoja1!A:B,2,FALSE)</f>
        <v>08. Seguridad y movilidad</v>
      </c>
      <c r="T381" s="3" t="str">
        <f>MID(Tabla1[[#This Row],[Aplicación]],9,4)</f>
        <v>1321</v>
      </c>
      <c r="U381" s="3" t="str">
        <f>VLOOKUP(Tabla1[[#This Row],[PROGRAMA]],Hoja1!A:B,2,FALSE)</f>
        <v>1321. Policía municipal</v>
      </c>
      <c r="V381" s="3" t="str">
        <f>MID(Tabla1[[#This Row],[Aplicación]],14,2)</f>
        <v>21</v>
      </c>
      <c r="W381" s="3" t="str">
        <f>MID(Tabla1[[#This Row],[Aplicación]],14,6)</f>
        <v>214</v>
      </c>
    </row>
    <row r="382" spans="1:23" s="3" customFormat="1" hidden="1" x14ac:dyDescent="0.25">
      <c r="A382" s="1">
        <v>220190001582</v>
      </c>
      <c r="B382" s="3" t="s">
        <v>518</v>
      </c>
      <c r="C382" s="2">
        <v>43509</v>
      </c>
      <c r="D382" s="3">
        <v>22019001575</v>
      </c>
      <c r="E382" s="3" t="s">
        <v>776</v>
      </c>
      <c r="F382" s="4">
        <v>194.28</v>
      </c>
      <c r="G382" s="3" t="s">
        <v>2102</v>
      </c>
      <c r="H382" s="3" t="s">
        <v>778</v>
      </c>
      <c r="I382" s="3" t="s">
        <v>2055</v>
      </c>
      <c r="J382" s="3" t="s">
        <v>1838</v>
      </c>
      <c r="K382" s="3" t="s">
        <v>35</v>
      </c>
      <c r="L382" s="3" t="s">
        <v>10</v>
      </c>
      <c r="M382" s="3" t="s">
        <v>11</v>
      </c>
      <c r="N382" s="11" t="s">
        <v>2556</v>
      </c>
      <c r="O382" s="3" t="s">
        <v>2553</v>
      </c>
      <c r="P382" s="3" t="str">
        <f>MID(Tabla1[[#This Row],[Aplicación]],14,1)</f>
        <v>2</v>
      </c>
      <c r="Q382" s="3" t="s">
        <v>2530</v>
      </c>
      <c r="R382" s="3" t="str">
        <f>MID(Tabla1[[#This Row],[Aplicación]],6,2)</f>
        <v>08</v>
      </c>
      <c r="S382" s="3" t="str">
        <f>VLOOKUP(Tabla1[[#This Row],[AREA]],Hoja1!A:B,2,FALSE)</f>
        <v>08. Seguridad y movilidad</v>
      </c>
      <c r="T382" s="3" t="str">
        <f>MID(Tabla1[[#This Row],[Aplicación]],9,4)</f>
        <v>1321</v>
      </c>
      <c r="U382" s="3" t="str">
        <f>VLOOKUP(Tabla1[[#This Row],[PROGRAMA]],Hoja1!A:B,2,FALSE)</f>
        <v>1321. Policía municipal</v>
      </c>
      <c r="V382" s="3" t="str">
        <f>MID(Tabla1[[#This Row],[Aplicación]],14,2)</f>
        <v>22</v>
      </c>
      <c r="W382" s="3" t="str">
        <f>MID(Tabla1[[#This Row],[Aplicación]],14,6)</f>
        <v>22199</v>
      </c>
    </row>
    <row r="383" spans="1:23" hidden="1" x14ac:dyDescent="0.25">
      <c r="A383" s="1">
        <v>220190001144</v>
      </c>
      <c r="B383" s="3" t="s">
        <v>518</v>
      </c>
      <c r="C383" s="2">
        <v>43504</v>
      </c>
      <c r="D383" s="3">
        <v>22019000732</v>
      </c>
      <c r="E383" s="3" t="s">
        <v>588</v>
      </c>
      <c r="F383" s="4">
        <v>748.44</v>
      </c>
      <c r="G383" s="3" t="s">
        <v>2074</v>
      </c>
      <c r="H383" s="3" t="s">
        <v>597</v>
      </c>
      <c r="I383" s="3" t="s">
        <v>2055</v>
      </c>
      <c r="J383" s="3" t="s">
        <v>1837</v>
      </c>
      <c r="K383" s="3" t="s">
        <v>35</v>
      </c>
      <c r="L383" s="3" t="s">
        <v>10</v>
      </c>
      <c r="M383" s="3" t="s">
        <v>11</v>
      </c>
      <c r="N383" s="11" t="s">
        <v>2556</v>
      </c>
      <c r="O383" s="3" t="s">
        <v>2553</v>
      </c>
      <c r="P383" s="3" t="str">
        <f>MID(Tabla1[[#This Row],[Aplicación]],14,1)</f>
        <v>2</v>
      </c>
      <c r="Q383" s="3" t="s">
        <v>2530</v>
      </c>
      <c r="R383" s="3" t="str">
        <f>MID(Tabla1[[#This Row],[Aplicación]],6,2)</f>
        <v>06</v>
      </c>
      <c r="S383" s="3" t="str">
        <f>VLOOKUP(Tabla1[[#This Row],[AREA]],Hoja1!A:B,2,FALSE)</f>
        <v>06. Educación, infancia e igualdad</v>
      </c>
      <c r="T383" s="3" t="str">
        <f>MID(Tabla1[[#This Row],[Aplicación]],9,4)</f>
        <v>3321</v>
      </c>
      <c r="U383" s="3" t="str">
        <f>VLOOKUP(Tabla1[[#This Row],[PROGRAMA]],Hoja1!A:B,2,FALSE)</f>
        <v>3321. Bibliotecas públicas</v>
      </c>
      <c r="V383" s="3" t="str">
        <f>MID(Tabla1[[#This Row],[Aplicación]],14,2)</f>
        <v>22</v>
      </c>
      <c r="W383" s="3" t="str">
        <f>MID(Tabla1[[#This Row],[Aplicación]],14,6)</f>
        <v>22001</v>
      </c>
    </row>
    <row r="384" spans="1:23" s="3" customFormat="1" hidden="1" x14ac:dyDescent="0.25">
      <c r="A384" s="1">
        <v>220190002095</v>
      </c>
      <c r="B384" s="3" t="s">
        <v>518</v>
      </c>
      <c r="C384" s="2">
        <v>43514</v>
      </c>
      <c r="D384" s="3">
        <v>22019001572</v>
      </c>
      <c r="E384" s="3" t="s">
        <v>519</v>
      </c>
      <c r="F384" s="4">
        <v>368.64</v>
      </c>
      <c r="G384" s="3" t="s">
        <v>2067</v>
      </c>
      <c r="H384" s="3" t="s">
        <v>839</v>
      </c>
      <c r="I384" s="3" t="s">
        <v>2070</v>
      </c>
      <c r="J384" s="3" t="s">
        <v>1838</v>
      </c>
      <c r="K384" s="3" t="s">
        <v>35</v>
      </c>
      <c r="L384" s="3" t="s">
        <v>15</v>
      </c>
      <c r="M384" s="3" t="s">
        <v>16</v>
      </c>
      <c r="N384" s="3" t="s">
        <v>2555</v>
      </c>
      <c r="O384" s="3" t="s">
        <v>2553</v>
      </c>
      <c r="P384" s="3" t="str">
        <f>MID(Tabla1[[#This Row],[Aplicación]],14,1)</f>
        <v>2</v>
      </c>
      <c r="Q384" s="3" t="s">
        <v>2530</v>
      </c>
      <c r="R384" s="3" t="str">
        <f>MID(Tabla1[[#This Row],[Aplicación]],6,2)</f>
        <v>02</v>
      </c>
      <c r="S384" s="3" t="str">
        <f>VLOOKUP(Tabla1[[#This Row],[AREA]],Hoja1!A:B,2,FALSE)</f>
        <v>02. Urbanismo, infraestructura y vivienda</v>
      </c>
      <c r="T384" s="3" t="str">
        <f>MID(Tabla1[[#This Row],[Aplicación]],9,4)</f>
        <v>9332</v>
      </c>
      <c r="U384" s="3" t="str">
        <f>VLOOKUP(Tabla1[[#This Row],[PROGRAMA]],Hoja1!A:B,2,FALSE)</f>
        <v>9332. Mantenimiento de edificios e instalaciones municipales</v>
      </c>
      <c r="V384" s="3" t="str">
        <f>MID(Tabla1[[#This Row],[Aplicación]],14,2)</f>
        <v>21</v>
      </c>
      <c r="W384" s="3" t="str">
        <f>MID(Tabla1[[#This Row],[Aplicación]],14,6)</f>
        <v>212</v>
      </c>
    </row>
    <row r="385" spans="1:23" s="3" customFormat="1" hidden="1" x14ac:dyDescent="0.25">
      <c r="A385" s="1">
        <v>220190004019</v>
      </c>
      <c r="B385" s="3" t="s">
        <v>518</v>
      </c>
      <c r="C385" s="2">
        <v>43524</v>
      </c>
      <c r="D385" s="3">
        <v>22019001899</v>
      </c>
      <c r="E385" s="3" t="s">
        <v>195</v>
      </c>
      <c r="F385" s="4">
        <v>696.05</v>
      </c>
      <c r="G385" s="3" t="s">
        <v>2199</v>
      </c>
      <c r="H385" s="3" t="s">
        <v>1160</v>
      </c>
      <c r="I385" s="3" t="s">
        <v>2055</v>
      </c>
      <c r="J385" s="3" t="s">
        <v>1838</v>
      </c>
      <c r="K385" s="3" t="s">
        <v>14</v>
      </c>
      <c r="L385" s="3" t="s">
        <v>10</v>
      </c>
      <c r="M385" s="3" t="s">
        <v>11</v>
      </c>
      <c r="N385" s="11" t="s">
        <v>2556</v>
      </c>
      <c r="O385" s="3" t="s">
        <v>2553</v>
      </c>
      <c r="P385" s="3" t="str">
        <f>MID(Tabla1[[#This Row],[Aplicación]],14,1)</f>
        <v>2</v>
      </c>
      <c r="Q385" s="3" t="s">
        <v>2530</v>
      </c>
      <c r="R385" s="3" t="str">
        <f>MID(Tabla1[[#This Row],[Aplicación]],6,2)</f>
        <v>06</v>
      </c>
      <c r="S385" s="3" t="str">
        <f>VLOOKUP(Tabla1[[#This Row],[AREA]],Hoja1!A:B,2,FALSE)</f>
        <v>06. Educación, infancia e igualdad</v>
      </c>
      <c r="T385" s="3" t="str">
        <f>MID(Tabla1[[#This Row],[Aplicación]],9,4)</f>
        <v>2315</v>
      </c>
      <c r="U385" s="3" t="str">
        <f>VLOOKUP(Tabla1[[#This Row],[PROGRAMA]],Hoja1!A:B,2,FALSE)</f>
        <v>2315. Políticas de Igualdad e infancia</v>
      </c>
      <c r="V385" s="3" t="str">
        <f>MID(Tabla1[[#This Row],[Aplicación]],14,2)</f>
        <v>22</v>
      </c>
      <c r="W385" s="3" t="str">
        <f>MID(Tabla1[[#This Row],[Aplicación]],14,6)</f>
        <v>22799</v>
      </c>
    </row>
    <row r="386" spans="1:23" s="3" customFormat="1" hidden="1" x14ac:dyDescent="0.25">
      <c r="A386" s="1">
        <v>220190002492</v>
      </c>
      <c r="B386" s="3" t="s">
        <v>518</v>
      </c>
      <c r="C386" s="2">
        <v>43515</v>
      </c>
      <c r="D386" s="3">
        <v>22019001376</v>
      </c>
      <c r="E386" s="3" t="s">
        <v>895</v>
      </c>
      <c r="F386" s="4">
        <v>693.04</v>
      </c>
      <c r="G386" s="3" t="s">
        <v>2139</v>
      </c>
      <c r="H386" s="3" t="s">
        <v>899</v>
      </c>
      <c r="I386" s="3" t="s">
        <v>2070</v>
      </c>
      <c r="J386" s="3" t="s">
        <v>1838</v>
      </c>
      <c r="K386" s="3" t="s">
        <v>35</v>
      </c>
      <c r="L386" s="3" t="s">
        <v>15</v>
      </c>
      <c r="M386" s="3" t="s">
        <v>16</v>
      </c>
      <c r="N386" s="3" t="s">
        <v>2555</v>
      </c>
      <c r="O386" s="3" t="s">
        <v>2553</v>
      </c>
      <c r="P386" s="3" t="str">
        <f>MID(Tabla1[[#This Row],[Aplicación]],14,1)</f>
        <v>2</v>
      </c>
      <c r="Q386" s="3" t="s">
        <v>2530</v>
      </c>
      <c r="R386" s="3" t="str">
        <f>MID(Tabla1[[#This Row],[Aplicación]],6,2)</f>
        <v>07</v>
      </c>
      <c r="S386" s="3" t="str">
        <f>VLOOKUP(Tabla1[[#This Row],[AREA]],Hoja1!A:B,2,FALSE)</f>
        <v>07. Medio Ambiente sostenibilidad</v>
      </c>
      <c r="T386" s="3" t="str">
        <f>MID(Tabla1[[#This Row],[Aplicación]],9,4)</f>
        <v>1621</v>
      </c>
      <c r="U386" s="3" t="str">
        <f>VLOOKUP(Tabla1[[#This Row],[PROGRAMA]],Hoja1!A:B,2,FALSE)</f>
        <v>1621. Servicio de limpieza</v>
      </c>
      <c r="V386" s="3" t="str">
        <f>MID(Tabla1[[#This Row],[Aplicación]],14,2)</f>
        <v>22</v>
      </c>
      <c r="W386" s="3" t="str">
        <f>MID(Tabla1[[#This Row],[Aplicación]],14,6)</f>
        <v>22199</v>
      </c>
    </row>
    <row r="387" spans="1:23" s="12" customFormat="1" hidden="1" x14ac:dyDescent="0.25">
      <c r="A387" s="1">
        <v>220190005410</v>
      </c>
      <c r="B387" s="3" t="s">
        <v>518</v>
      </c>
      <c r="C387" s="2">
        <v>43537</v>
      </c>
      <c r="D387" s="3">
        <v>22019000781</v>
      </c>
      <c r="E387" s="3" t="s">
        <v>566</v>
      </c>
      <c r="F387" s="4">
        <v>685.88</v>
      </c>
      <c r="G387" s="3" t="s">
        <v>2111</v>
      </c>
      <c r="H387" s="3" t="s">
        <v>796</v>
      </c>
      <c r="I387" s="3" t="s">
        <v>2070</v>
      </c>
      <c r="J387" s="3" t="s">
        <v>1838</v>
      </c>
      <c r="K387" s="3" t="s">
        <v>14</v>
      </c>
      <c r="L387" s="3" t="s">
        <v>15</v>
      </c>
      <c r="M387" s="3" t="s">
        <v>16</v>
      </c>
      <c r="N387" s="3" t="s">
        <v>2555</v>
      </c>
      <c r="O387" s="3" t="s">
        <v>2553</v>
      </c>
      <c r="P387" s="3" t="str">
        <f>MID(Tabla1[[#This Row],[Aplicación]],14,1)</f>
        <v>2</v>
      </c>
      <c r="Q387" s="3" t="s">
        <v>2530</v>
      </c>
      <c r="R387" s="3" t="str">
        <f>MID(Tabla1[[#This Row],[Aplicación]],6,2)</f>
        <v>07</v>
      </c>
      <c r="S387" s="3" t="str">
        <f>VLOOKUP(Tabla1[[#This Row],[AREA]],Hoja1!A:B,2,FALSE)</f>
        <v>07. Medio Ambiente sostenibilidad</v>
      </c>
      <c r="T387" s="3" t="str">
        <f>MID(Tabla1[[#This Row],[Aplicación]],9,4)</f>
        <v>1711</v>
      </c>
      <c r="U387" s="3" t="str">
        <f>VLOOKUP(Tabla1[[#This Row],[PROGRAMA]],Hoja1!A:B,2,FALSE)</f>
        <v>1711. Parques y jardines</v>
      </c>
      <c r="V387" s="3" t="str">
        <f>MID(Tabla1[[#This Row],[Aplicación]],14,2)</f>
        <v>21</v>
      </c>
      <c r="W387" s="3" t="str">
        <f>MID(Tabla1[[#This Row],[Aplicación]],14,6)</f>
        <v>214</v>
      </c>
    </row>
    <row r="388" spans="1:23" s="3" customFormat="1" hidden="1" x14ac:dyDescent="0.25">
      <c r="A388" s="1">
        <v>220190006443</v>
      </c>
      <c r="B388" s="3" t="s">
        <v>518</v>
      </c>
      <c r="C388" s="2">
        <v>43543</v>
      </c>
      <c r="D388" s="3">
        <v>22019001185</v>
      </c>
      <c r="E388" s="3" t="s">
        <v>568</v>
      </c>
      <c r="F388" s="4">
        <v>667.01</v>
      </c>
      <c r="G388" s="3" t="s">
        <v>2189</v>
      </c>
      <c r="H388" s="3" t="s">
        <v>2190</v>
      </c>
      <c r="I388" s="3" t="s">
        <v>2070</v>
      </c>
      <c r="J388" s="3" t="s">
        <v>1838</v>
      </c>
      <c r="K388" s="3" t="s">
        <v>35</v>
      </c>
      <c r="L388" s="3" t="s">
        <v>15</v>
      </c>
      <c r="M388" s="3" t="s">
        <v>16</v>
      </c>
      <c r="N388" s="3" t="s">
        <v>2555</v>
      </c>
      <c r="O388" s="3" t="s">
        <v>2553</v>
      </c>
      <c r="P388" s="3" t="str">
        <f>MID(Tabla1[[#This Row],[Aplicación]],14,1)</f>
        <v>2</v>
      </c>
      <c r="Q388" s="3" t="s">
        <v>2530</v>
      </c>
      <c r="R388" s="3" t="str">
        <f>MID(Tabla1[[#This Row],[Aplicación]],6,2)</f>
        <v>07</v>
      </c>
      <c r="S388" s="3" t="str">
        <f>VLOOKUP(Tabla1[[#This Row],[AREA]],Hoja1!A:B,2,FALSE)</f>
        <v>07. Medio Ambiente sostenibilidad</v>
      </c>
      <c r="T388" s="3" t="str">
        <f>MID(Tabla1[[#This Row],[Aplicación]],9,4)</f>
        <v>1711</v>
      </c>
      <c r="U388" s="3" t="str">
        <f>VLOOKUP(Tabla1[[#This Row],[PROGRAMA]],Hoja1!A:B,2,FALSE)</f>
        <v>1711. Parques y jardines</v>
      </c>
      <c r="V388" s="3" t="str">
        <f>MID(Tabla1[[#This Row],[Aplicación]],14,2)</f>
        <v>21</v>
      </c>
      <c r="W388" s="3" t="str">
        <f>MID(Tabla1[[#This Row],[Aplicación]],14,6)</f>
        <v>213</v>
      </c>
    </row>
    <row r="389" spans="1:23" s="3" customFormat="1" hidden="1" x14ac:dyDescent="0.25">
      <c r="A389" s="1">
        <v>220190007999</v>
      </c>
      <c r="B389" s="3" t="s">
        <v>518</v>
      </c>
      <c r="C389" s="2">
        <v>43551</v>
      </c>
      <c r="D389" s="3">
        <v>22019000786</v>
      </c>
      <c r="E389" s="3" t="s">
        <v>604</v>
      </c>
      <c r="F389" s="4">
        <v>656.59</v>
      </c>
      <c r="G389" s="3" t="s">
        <v>2082</v>
      </c>
      <c r="H389" s="3" t="s">
        <v>1670</v>
      </c>
      <c r="I389" s="3" t="s">
        <v>2070</v>
      </c>
      <c r="J389" s="3" t="s">
        <v>1838</v>
      </c>
      <c r="K389" s="3" t="s">
        <v>14</v>
      </c>
      <c r="L389" s="3" t="s">
        <v>15</v>
      </c>
      <c r="M389" s="3" t="s">
        <v>16</v>
      </c>
      <c r="N389" s="3" t="s">
        <v>2555</v>
      </c>
      <c r="O389" s="3" t="s">
        <v>2553</v>
      </c>
      <c r="P389" s="3" t="str">
        <f>MID(Tabla1[[#This Row],[Aplicación]],14,1)</f>
        <v>2</v>
      </c>
      <c r="Q389" s="3" t="s">
        <v>2530</v>
      </c>
      <c r="R389" s="3" t="str">
        <f>MID(Tabla1[[#This Row],[Aplicación]],6,2)</f>
        <v>08</v>
      </c>
      <c r="S389" s="3" t="str">
        <f>VLOOKUP(Tabla1[[#This Row],[AREA]],Hoja1!A:B,2,FALSE)</f>
        <v>08. Seguridad y movilidad</v>
      </c>
      <c r="T389" s="3" t="str">
        <f>MID(Tabla1[[#This Row],[Aplicación]],9,4)</f>
        <v>1321</v>
      </c>
      <c r="U389" s="3" t="str">
        <f>VLOOKUP(Tabla1[[#This Row],[PROGRAMA]],Hoja1!A:B,2,FALSE)</f>
        <v>1321. Policía municipal</v>
      </c>
      <c r="V389" s="3" t="str">
        <f>MID(Tabla1[[#This Row],[Aplicación]],14,2)</f>
        <v>21</v>
      </c>
      <c r="W389" s="3" t="str">
        <f>MID(Tabla1[[#This Row],[Aplicación]],14,6)</f>
        <v>214</v>
      </c>
    </row>
    <row r="390" spans="1:23" s="12" customFormat="1" hidden="1" x14ac:dyDescent="0.25">
      <c r="A390" s="1">
        <v>220190002126</v>
      </c>
      <c r="B390" s="3" t="s">
        <v>518</v>
      </c>
      <c r="C390" s="2">
        <v>43514</v>
      </c>
      <c r="D390" s="3">
        <v>22019001841</v>
      </c>
      <c r="E390" s="3" t="s">
        <v>604</v>
      </c>
      <c r="F390" s="4">
        <v>1897.76</v>
      </c>
      <c r="G390" s="3" t="s">
        <v>2125</v>
      </c>
      <c r="H390" s="3" t="s">
        <v>849</v>
      </c>
      <c r="I390" s="3" t="s">
        <v>2055</v>
      </c>
      <c r="J390" s="3" t="s">
        <v>1838</v>
      </c>
      <c r="K390" s="3" t="s">
        <v>14</v>
      </c>
      <c r="L390" s="3" t="s">
        <v>10</v>
      </c>
      <c r="M390" s="3" t="s">
        <v>11</v>
      </c>
      <c r="N390" s="11" t="s">
        <v>2556</v>
      </c>
      <c r="O390" s="3" t="s">
        <v>2553</v>
      </c>
      <c r="P390" s="3" t="str">
        <f>MID(Tabla1[[#This Row],[Aplicación]],14,1)</f>
        <v>2</v>
      </c>
      <c r="Q390" s="3" t="s">
        <v>2530</v>
      </c>
      <c r="R390" s="3" t="str">
        <f>MID(Tabla1[[#This Row],[Aplicación]],6,2)</f>
        <v>08</v>
      </c>
      <c r="S390" s="3" t="str">
        <f>VLOOKUP(Tabla1[[#This Row],[AREA]],Hoja1!A:B,2,FALSE)</f>
        <v>08. Seguridad y movilidad</v>
      </c>
      <c r="T390" s="3" t="str">
        <f>MID(Tabla1[[#This Row],[Aplicación]],9,4)</f>
        <v>1321</v>
      </c>
      <c r="U390" s="3" t="str">
        <f>VLOOKUP(Tabla1[[#This Row],[PROGRAMA]],Hoja1!A:B,2,FALSE)</f>
        <v>1321. Policía municipal</v>
      </c>
      <c r="V390" s="3" t="str">
        <f>MID(Tabla1[[#This Row],[Aplicación]],14,2)</f>
        <v>21</v>
      </c>
      <c r="W390" s="3" t="str">
        <f>MID(Tabla1[[#This Row],[Aplicación]],14,6)</f>
        <v>214</v>
      </c>
    </row>
    <row r="391" spans="1:23" s="12" customFormat="1" hidden="1" x14ac:dyDescent="0.25">
      <c r="A391" s="1">
        <v>220190006337</v>
      </c>
      <c r="B391" s="3" t="s">
        <v>518</v>
      </c>
      <c r="C391" s="2">
        <v>43543</v>
      </c>
      <c r="D391" s="3">
        <v>22019000786</v>
      </c>
      <c r="E391" s="3" t="s">
        <v>604</v>
      </c>
      <c r="F391" s="4">
        <v>637.66999999999996</v>
      </c>
      <c r="G391" s="3" t="s">
        <v>2082</v>
      </c>
      <c r="H391" s="3" t="s">
        <v>1426</v>
      </c>
      <c r="I391" s="3" t="s">
        <v>2070</v>
      </c>
      <c r="J391" s="3" t="s">
        <v>1838</v>
      </c>
      <c r="K391" s="3" t="s">
        <v>14</v>
      </c>
      <c r="L391" s="3" t="s">
        <v>15</v>
      </c>
      <c r="M391" s="3" t="s">
        <v>16</v>
      </c>
      <c r="N391" s="3" t="s">
        <v>2555</v>
      </c>
      <c r="O391" s="3" t="s">
        <v>2553</v>
      </c>
      <c r="P391" s="3" t="str">
        <f>MID(Tabla1[[#This Row],[Aplicación]],14,1)</f>
        <v>2</v>
      </c>
      <c r="Q391" s="3" t="s">
        <v>2530</v>
      </c>
      <c r="R391" s="3" t="str">
        <f>MID(Tabla1[[#This Row],[Aplicación]],6,2)</f>
        <v>08</v>
      </c>
      <c r="S391" s="3" t="str">
        <f>VLOOKUP(Tabla1[[#This Row],[AREA]],Hoja1!A:B,2,FALSE)</f>
        <v>08. Seguridad y movilidad</v>
      </c>
      <c r="T391" s="3" t="str">
        <f>MID(Tabla1[[#This Row],[Aplicación]],9,4)</f>
        <v>1321</v>
      </c>
      <c r="U391" s="3" t="str">
        <f>VLOOKUP(Tabla1[[#This Row],[PROGRAMA]],Hoja1!A:B,2,FALSE)</f>
        <v>1321. Policía municipal</v>
      </c>
      <c r="V391" s="3" t="str">
        <f>MID(Tabla1[[#This Row],[Aplicación]],14,2)</f>
        <v>21</v>
      </c>
      <c r="W391" s="3" t="str">
        <f>MID(Tabla1[[#This Row],[Aplicación]],14,6)</f>
        <v>214</v>
      </c>
    </row>
    <row r="392" spans="1:23" s="3" customFormat="1" hidden="1" x14ac:dyDescent="0.25">
      <c r="A392" s="1">
        <v>220190001188</v>
      </c>
      <c r="B392" s="3" t="s">
        <v>518</v>
      </c>
      <c r="C392" s="2">
        <v>43504</v>
      </c>
      <c r="D392" s="3">
        <v>22019000781</v>
      </c>
      <c r="E392" s="3" t="s">
        <v>566</v>
      </c>
      <c r="F392" s="4">
        <v>630.86</v>
      </c>
      <c r="G392" s="3" t="s">
        <v>2069</v>
      </c>
      <c r="H392" s="3" t="s">
        <v>633</v>
      </c>
      <c r="I392" s="3" t="s">
        <v>2070</v>
      </c>
      <c r="J392" s="3" t="s">
        <v>1838</v>
      </c>
      <c r="K392" s="3" t="s">
        <v>14</v>
      </c>
      <c r="L392" s="3" t="s">
        <v>15</v>
      </c>
      <c r="M392" s="3" t="s">
        <v>16</v>
      </c>
      <c r="N392" s="3" t="s">
        <v>2555</v>
      </c>
      <c r="O392" s="3" t="s">
        <v>2553</v>
      </c>
      <c r="P392" s="3" t="str">
        <f>MID(Tabla1[[#This Row],[Aplicación]],14,1)</f>
        <v>2</v>
      </c>
      <c r="Q392" s="3" t="s">
        <v>2530</v>
      </c>
      <c r="R392" s="3" t="str">
        <f>MID(Tabla1[[#This Row],[Aplicación]],6,2)</f>
        <v>07</v>
      </c>
      <c r="S392" s="3" t="str">
        <f>VLOOKUP(Tabla1[[#This Row],[AREA]],Hoja1!A:B,2,FALSE)</f>
        <v>07. Medio Ambiente sostenibilidad</v>
      </c>
      <c r="T392" s="3" t="str">
        <f>MID(Tabla1[[#This Row],[Aplicación]],9,4)</f>
        <v>1711</v>
      </c>
      <c r="U392" s="3" t="str">
        <f>VLOOKUP(Tabla1[[#This Row],[PROGRAMA]],Hoja1!A:B,2,FALSE)</f>
        <v>1711. Parques y jardines</v>
      </c>
      <c r="V392" s="3" t="str">
        <f>MID(Tabla1[[#This Row],[Aplicación]],14,2)</f>
        <v>21</v>
      </c>
      <c r="W392" s="3" t="str">
        <f>MID(Tabla1[[#This Row],[Aplicación]],14,6)</f>
        <v>214</v>
      </c>
    </row>
    <row r="393" spans="1:23" s="12" customFormat="1" hidden="1" x14ac:dyDescent="0.25">
      <c r="A393" s="1">
        <v>220190007095</v>
      </c>
      <c r="B393" s="3" t="s">
        <v>518</v>
      </c>
      <c r="C393" s="2">
        <v>43549</v>
      </c>
      <c r="D393" s="3">
        <v>22019001376</v>
      </c>
      <c r="E393" s="3" t="s">
        <v>895</v>
      </c>
      <c r="F393" s="4">
        <v>622.98</v>
      </c>
      <c r="G393" s="3" t="s">
        <v>2139</v>
      </c>
      <c r="H393" s="3" t="s">
        <v>900</v>
      </c>
      <c r="I393" s="3" t="s">
        <v>2070</v>
      </c>
      <c r="J393" s="3" t="s">
        <v>1838</v>
      </c>
      <c r="K393" s="3" t="s">
        <v>35</v>
      </c>
      <c r="L393" s="3" t="s">
        <v>15</v>
      </c>
      <c r="M393" s="3" t="s">
        <v>16</v>
      </c>
      <c r="N393" s="3" t="s">
        <v>2555</v>
      </c>
      <c r="O393" s="3" t="s">
        <v>2553</v>
      </c>
      <c r="P393" s="3" t="str">
        <f>MID(Tabla1[[#This Row],[Aplicación]],14,1)</f>
        <v>2</v>
      </c>
      <c r="Q393" s="3" t="s">
        <v>2530</v>
      </c>
      <c r="R393" s="3" t="str">
        <f>MID(Tabla1[[#This Row],[Aplicación]],6,2)</f>
        <v>07</v>
      </c>
      <c r="S393" s="3" t="str">
        <f>VLOOKUP(Tabla1[[#This Row],[AREA]],Hoja1!A:B,2,FALSE)</f>
        <v>07. Medio Ambiente sostenibilidad</v>
      </c>
      <c r="T393" s="3" t="str">
        <f>MID(Tabla1[[#This Row],[Aplicación]],9,4)</f>
        <v>1621</v>
      </c>
      <c r="U393" s="3" t="str">
        <f>VLOOKUP(Tabla1[[#This Row],[PROGRAMA]],Hoja1!A:B,2,FALSE)</f>
        <v>1621. Servicio de limpieza</v>
      </c>
      <c r="V393" s="3" t="str">
        <f>MID(Tabla1[[#This Row],[Aplicación]],14,2)</f>
        <v>22</v>
      </c>
      <c r="W393" s="3" t="str">
        <f>MID(Tabla1[[#This Row],[Aplicación]],14,6)</f>
        <v>22199</v>
      </c>
    </row>
    <row r="394" spans="1:23" s="3" customFormat="1" hidden="1" x14ac:dyDescent="0.25">
      <c r="A394" s="1">
        <v>220190007993</v>
      </c>
      <c r="B394" s="3" t="s">
        <v>518</v>
      </c>
      <c r="C394" s="2">
        <v>43551</v>
      </c>
      <c r="D394" s="3">
        <v>22019001572</v>
      </c>
      <c r="E394" s="3" t="s">
        <v>519</v>
      </c>
      <c r="F394" s="4">
        <v>616.70000000000005</v>
      </c>
      <c r="G394" s="3" t="s">
        <v>2110</v>
      </c>
      <c r="H394" s="3" t="s">
        <v>838</v>
      </c>
      <c r="I394" s="3" t="s">
        <v>2070</v>
      </c>
      <c r="J394" s="3" t="s">
        <v>1838</v>
      </c>
      <c r="K394" s="3" t="s">
        <v>35</v>
      </c>
      <c r="L394" s="3" t="s">
        <v>15</v>
      </c>
      <c r="M394" s="3" t="s">
        <v>16</v>
      </c>
      <c r="N394" s="3" t="s">
        <v>2555</v>
      </c>
      <c r="O394" s="3" t="s">
        <v>2553</v>
      </c>
      <c r="P394" s="3" t="str">
        <f>MID(Tabla1[[#This Row],[Aplicación]],14,1)</f>
        <v>2</v>
      </c>
      <c r="Q394" s="3" t="s">
        <v>2530</v>
      </c>
      <c r="R394" s="3" t="str">
        <f>MID(Tabla1[[#This Row],[Aplicación]],6,2)</f>
        <v>02</v>
      </c>
      <c r="S394" s="3" t="str">
        <f>VLOOKUP(Tabla1[[#This Row],[AREA]],Hoja1!A:B,2,FALSE)</f>
        <v>02. Urbanismo, infraestructura y vivienda</v>
      </c>
      <c r="T394" s="3" t="str">
        <f>MID(Tabla1[[#This Row],[Aplicación]],9,4)</f>
        <v>9332</v>
      </c>
      <c r="U394" s="3" t="str">
        <f>VLOOKUP(Tabla1[[#This Row],[PROGRAMA]],Hoja1!A:B,2,FALSE)</f>
        <v>9332. Mantenimiento de edificios e instalaciones municipales</v>
      </c>
      <c r="V394" s="3" t="str">
        <f>MID(Tabla1[[#This Row],[Aplicación]],14,2)</f>
        <v>21</v>
      </c>
      <c r="W394" s="3" t="str">
        <f>MID(Tabla1[[#This Row],[Aplicación]],14,6)</f>
        <v>212</v>
      </c>
    </row>
    <row r="395" spans="1:23" s="12" customFormat="1" hidden="1" x14ac:dyDescent="0.25">
      <c r="A395" s="1">
        <v>220190002486</v>
      </c>
      <c r="B395" s="3" t="s">
        <v>518</v>
      </c>
      <c r="C395" s="2">
        <v>43515</v>
      </c>
      <c r="D395" s="3">
        <v>22019001373</v>
      </c>
      <c r="E395" s="3" t="s">
        <v>871</v>
      </c>
      <c r="F395" s="4">
        <v>612.26</v>
      </c>
      <c r="G395" s="3" t="s">
        <v>2136</v>
      </c>
      <c r="H395" s="3" t="s">
        <v>894</v>
      </c>
      <c r="I395" s="3" t="s">
        <v>2070</v>
      </c>
      <c r="J395" s="3" t="s">
        <v>1838</v>
      </c>
      <c r="K395" s="3" t="s">
        <v>35</v>
      </c>
      <c r="L395" s="3" t="s">
        <v>15</v>
      </c>
      <c r="M395" s="3" t="s">
        <v>16</v>
      </c>
      <c r="N395" s="3" t="s">
        <v>2555</v>
      </c>
      <c r="O395" s="3" t="s">
        <v>2553</v>
      </c>
      <c r="P395" s="3" t="str">
        <f>MID(Tabla1[[#This Row],[Aplicación]],14,1)</f>
        <v>2</v>
      </c>
      <c r="Q395" s="3" t="s">
        <v>2530</v>
      </c>
      <c r="R395" s="3" t="str">
        <f>MID(Tabla1[[#This Row],[Aplicación]],6,2)</f>
        <v>07</v>
      </c>
      <c r="S395" s="3" t="str">
        <f>VLOOKUP(Tabla1[[#This Row],[AREA]],Hoja1!A:B,2,FALSE)</f>
        <v>07. Medio Ambiente sostenibilidad</v>
      </c>
      <c r="T395" s="3" t="str">
        <f>MID(Tabla1[[#This Row],[Aplicación]],9,4)</f>
        <v>1621</v>
      </c>
      <c r="U395" s="3" t="str">
        <f>VLOOKUP(Tabla1[[#This Row],[PROGRAMA]],Hoja1!A:B,2,FALSE)</f>
        <v>1621. Servicio de limpieza</v>
      </c>
      <c r="V395" s="3" t="str">
        <f>MID(Tabla1[[#This Row],[Aplicación]],14,2)</f>
        <v>21</v>
      </c>
      <c r="W395" s="3" t="str">
        <f>MID(Tabla1[[#This Row],[Aplicación]],14,6)</f>
        <v>214</v>
      </c>
    </row>
    <row r="396" spans="1:23" s="3" customFormat="1" hidden="1" x14ac:dyDescent="0.25">
      <c r="A396" s="1">
        <v>220190001178</v>
      </c>
      <c r="B396" s="3" t="s">
        <v>518</v>
      </c>
      <c r="C396" s="2">
        <v>43504</v>
      </c>
      <c r="D396" s="3">
        <v>22019000786</v>
      </c>
      <c r="E396" s="3" t="s">
        <v>604</v>
      </c>
      <c r="F396" s="4">
        <v>603.86</v>
      </c>
      <c r="G396" s="3" t="s">
        <v>2084</v>
      </c>
      <c r="H396" s="3" t="s">
        <v>624</v>
      </c>
      <c r="I396" s="3" t="s">
        <v>2070</v>
      </c>
      <c r="J396" s="3" t="s">
        <v>1838</v>
      </c>
      <c r="K396" s="3" t="s">
        <v>14</v>
      </c>
      <c r="L396" s="3" t="s">
        <v>15</v>
      </c>
      <c r="M396" s="3" t="s">
        <v>16</v>
      </c>
      <c r="N396" s="3" t="s">
        <v>2555</v>
      </c>
      <c r="O396" s="3" t="s">
        <v>2553</v>
      </c>
      <c r="P396" s="3" t="str">
        <f>MID(Tabla1[[#This Row],[Aplicación]],14,1)</f>
        <v>2</v>
      </c>
      <c r="Q396" s="3" t="s">
        <v>2530</v>
      </c>
      <c r="R396" s="3" t="str">
        <f>MID(Tabla1[[#This Row],[Aplicación]],6,2)</f>
        <v>08</v>
      </c>
      <c r="S396" s="3" t="str">
        <f>VLOOKUP(Tabla1[[#This Row],[AREA]],Hoja1!A:B,2,FALSE)</f>
        <v>08. Seguridad y movilidad</v>
      </c>
      <c r="T396" s="3" t="str">
        <f>MID(Tabla1[[#This Row],[Aplicación]],9,4)</f>
        <v>1321</v>
      </c>
      <c r="U396" s="3" t="str">
        <f>VLOOKUP(Tabla1[[#This Row],[PROGRAMA]],Hoja1!A:B,2,FALSE)</f>
        <v>1321. Policía municipal</v>
      </c>
      <c r="V396" s="3" t="str">
        <f>MID(Tabla1[[#This Row],[Aplicación]],14,2)</f>
        <v>21</v>
      </c>
      <c r="W396" s="3" t="str">
        <f>MID(Tabla1[[#This Row],[Aplicación]],14,6)</f>
        <v>214</v>
      </c>
    </row>
    <row r="397" spans="1:23" s="3" customFormat="1" hidden="1" x14ac:dyDescent="0.25">
      <c r="A397" s="1">
        <v>220190003868</v>
      </c>
      <c r="B397" s="3" t="s">
        <v>518</v>
      </c>
      <c r="C397" s="2">
        <v>43523</v>
      </c>
      <c r="D397" s="3">
        <v>22019001576</v>
      </c>
      <c r="E397" s="3" t="s">
        <v>527</v>
      </c>
      <c r="F397" s="4">
        <v>603.17999999999995</v>
      </c>
      <c r="G397" s="3" t="s">
        <v>2181</v>
      </c>
      <c r="H397" s="3" t="s">
        <v>1105</v>
      </c>
      <c r="I397" s="3" t="s">
        <v>2070</v>
      </c>
      <c r="J397" s="3" t="s">
        <v>1838</v>
      </c>
      <c r="K397" s="3" t="s">
        <v>35</v>
      </c>
      <c r="L397" s="3" t="s">
        <v>15</v>
      </c>
      <c r="M397" s="3" t="s">
        <v>16</v>
      </c>
      <c r="N397" s="3" t="s">
        <v>2555</v>
      </c>
      <c r="O397" s="3" t="s">
        <v>2553</v>
      </c>
      <c r="P397" s="3" t="str">
        <f>MID(Tabla1[[#This Row],[Aplicación]],14,1)</f>
        <v>2</v>
      </c>
      <c r="Q397" s="3" t="s">
        <v>2530</v>
      </c>
      <c r="R397" s="3" t="str">
        <f>MID(Tabla1[[#This Row],[Aplicación]],6,2)</f>
        <v>06</v>
      </c>
      <c r="S397" s="3" t="str">
        <f>VLOOKUP(Tabla1[[#This Row],[AREA]],Hoja1!A:B,2,FALSE)</f>
        <v>06. Educación, infancia e igualdad</v>
      </c>
      <c r="T397" s="3" t="str">
        <f>MID(Tabla1[[#This Row],[Aplicación]],9,4)</f>
        <v>3232</v>
      </c>
      <c r="U397" s="3" t="str">
        <f>VLOOKUP(Tabla1[[#This Row],[PROGRAMA]],Hoja1!A:B,2,FALSE)</f>
        <v>3232. Conservación y mantenimiento centros educación infantil y primaria</v>
      </c>
      <c r="V397" s="3" t="str">
        <f>MID(Tabla1[[#This Row],[Aplicación]],14,2)</f>
        <v>21</v>
      </c>
      <c r="W397" s="3" t="str">
        <f>MID(Tabla1[[#This Row],[Aplicación]],14,6)</f>
        <v>212</v>
      </c>
    </row>
    <row r="398" spans="1:23" s="12" customFormat="1" hidden="1" x14ac:dyDescent="0.25">
      <c r="A398" s="1">
        <v>220190005366</v>
      </c>
      <c r="B398" s="3" t="s">
        <v>518</v>
      </c>
      <c r="C398" s="2">
        <v>43537</v>
      </c>
      <c r="D398" s="3">
        <v>22019001379</v>
      </c>
      <c r="E398" s="3" t="s">
        <v>875</v>
      </c>
      <c r="F398" s="4">
        <v>593.41999999999996</v>
      </c>
      <c r="G398" s="3" t="s">
        <v>2122</v>
      </c>
      <c r="H398" s="3" t="s">
        <v>1328</v>
      </c>
      <c r="I398" s="3" t="s">
        <v>2070</v>
      </c>
      <c r="J398" s="3" t="s">
        <v>1838</v>
      </c>
      <c r="K398" s="3" t="s">
        <v>35</v>
      </c>
      <c r="L398" s="3" t="s">
        <v>15</v>
      </c>
      <c r="M398" s="3" t="s">
        <v>16</v>
      </c>
      <c r="N398" s="3" t="s">
        <v>2555</v>
      </c>
      <c r="O398" s="3" t="s">
        <v>2553</v>
      </c>
      <c r="P398" s="3" t="str">
        <f>MID(Tabla1[[#This Row],[Aplicación]],14,1)</f>
        <v>2</v>
      </c>
      <c r="Q398" s="3" t="s">
        <v>2530</v>
      </c>
      <c r="R398" s="3" t="str">
        <f>MID(Tabla1[[#This Row],[Aplicación]],6,2)</f>
        <v>07</v>
      </c>
      <c r="S398" s="3" t="str">
        <f>VLOOKUP(Tabla1[[#This Row],[AREA]],Hoja1!A:B,2,FALSE)</f>
        <v>07. Medio Ambiente sostenibilidad</v>
      </c>
      <c r="T398" s="3" t="str">
        <f>MID(Tabla1[[#This Row],[Aplicación]],9,4)</f>
        <v>1631</v>
      </c>
      <c r="U398" s="3" t="str">
        <f>VLOOKUP(Tabla1[[#This Row],[PROGRAMA]],Hoja1!A:B,2,FALSE)</f>
        <v>1631. Limpieza viaria</v>
      </c>
      <c r="V398" s="3" t="str">
        <f>MID(Tabla1[[#This Row],[Aplicación]],14,2)</f>
        <v>21</v>
      </c>
      <c r="W398" s="3" t="str">
        <f>MID(Tabla1[[#This Row],[Aplicación]],14,6)</f>
        <v>214</v>
      </c>
    </row>
    <row r="399" spans="1:23" hidden="1" x14ac:dyDescent="0.25">
      <c r="A399" s="1">
        <v>220190004572</v>
      </c>
      <c r="B399" s="3" t="s">
        <v>518</v>
      </c>
      <c r="C399" s="2">
        <v>43530</v>
      </c>
      <c r="D399" s="3">
        <v>22019001576</v>
      </c>
      <c r="E399" s="3" t="s">
        <v>527</v>
      </c>
      <c r="F399" s="4">
        <v>574.29999999999995</v>
      </c>
      <c r="G399" s="3" t="s">
        <v>2156</v>
      </c>
      <c r="H399" s="3" t="s">
        <v>1219</v>
      </c>
      <c r="I399" s="3" t="s">
        <v>2070</v>
      </c>
      <c r="J399" s="3" t="s">
        <v>1838</v>
      </c>
      <c r="K399" s="3" t="s">
        <v>35</v>
      </c>
      <c r="L399" s="3" t="s">
        <v>15</v>
      </c>
      <c r="M399" s="3" t="s">
        <v>16</v>
      </c>
      <c r="N399" s="3" t="s">
        <v>2555</v>
      </c>
      <c r="O399" s="3" t="s">
        <v>2553</v>
      </c>
      <c r="P399" s="3" t="str">
        <f>MID(Tabla1[[#This Row],[Aplicación]],14,1)</f>
        <v>2</v>
      </c>
      <c r="Q399" s="3" t="s">
        <v>2530</v>
      </c>
      <c r="R399" s="3" t="str">
        <f>MID(Tabla1[[#This Row],[Aplicación]],6,2)</f>
        <v>06</v>
      </c>
      <c r="S399" s="3" t="str">
        <f>VLOOKUP(Tabla1[[#This Row],[AREA]],Hoja1!A:B,2,FALSE)</f>
        <v>06. Educación, infancia e igualdad</v>
      </c>
      <c r="T399" s="3" t="str">
        <f>MID(Tabla1[[#This Row],[Aplicación]],9,4)</f>
        <v>3232</v>
      </c>
      <c r="U399" s="3" t="str">
        <f>VLOOKUP(Tabla1[[#This Row],[PROGRAMA]],Hoja1!A:B,2,FALSE)</f>
        <v>3232. Conservación y mantenimiento centros educación infantil y primaria</v>
      </c>
      <c r="V399" s="3" t="str">
        <f>MID(Tabla1[[#This Row],[Aplicación]],14,2)</f>
        <v>21</v>
      </c>
      <c r="W399" s="3" t="str">
        <f>MID(Tabla1[[#This Row],[Aplicación]],14,6)</f>
        <v>212</v>
      </c>
    </row>
    <row r="400" spans="1:23" s="3" customFormat="1" hidden="1" x14ac:dyDescent="0.25">
      <c r="A400" s="1">
        <v>220190005346</v>
      </c>
      <c r="B400" s="3" t="s">
        <v>518</v>
      </c>
      <c r="C400" s="2">
        <v>43537</v>
      </c>
      <c r="D400" s="3">
        <v>22019001717</v>
      </c>
      <c r="E400" s="3" t="s">
        <v>1141</v>
      </c>
      <c r="F400" s="4">
        <v>573.61</v>
      </c>
      <c r="G400" s="3" t="s">
        <v>2110</v>
      </c>
      <c r="H400" s="3" t="s">
        <v>1315</v>
      </c>
      <c r="I400" s="3" t="s">
        <v>2070</v>
      </c>
      <c r="J400" s="3" t="s">
        <v>1838</v>
      </c>
      <c r="K400" s="3" t="s">
        <v>35</v>
      </c>
      <c r="L400" s="3" t="s">
        <v>15</v>
      </c>
      <c r="M400" s="3" t="s">
        <v>16</v>
      </c>
      <c r="N400" s="3" t="s">
        <v>2555</v>
      </c>
      <c r="O400" s="3" t="s">
        <v>2553</v>
      </c>
      <c r="P400" s="3" t="str">
        <f>MID(Tabla1[[#This Row],[Aplicación]],14,1)</f>
        <v>2</v>
      </c>
      <c r="Q400" s="3" t="s">
        <v>2530</v>
      </c>
      <c r="R400" s="3" t="str">
        <f>MID(Tabla1[[#This Row],[Aplicación]],6,2)</f>
        <v>10</v>
      </c>
      <c r="S400" s="3" t="str">
        <f>VLOOKUP(Tabla1[[#This Row],[AREA]],Hoja1!A:B,2,FALSE)</f>
        <v>10. Servicios sociales</v>
      </c>
      <c r="T400" s="3" t="str">
        <f>MID(Tabla1[[#This Row],[Aplicación]],9,4)</f>
        <v>2412</v>
      </c>
      <c r="U400" s="3" t="str">
        <f>VLOOKUP(Tabla1[[#This Row],[PROGRAMA]],Hoja1!A:B,2,FALSE)</f>
        <v>2412. Formación para el empleo</v>
      </c>
      <c r="V400" s="3" t="str">
        <f>MID(Tabla1[[#This Row],[Aplicación]],14,2)</f>
        <v>22</v>
      </c>
      <c r="W400" s="3" t="str">
        <f>MID(Tabla1[[#This Row],[Aplicación]],14,6)</f>
        <v>22199</v>
      </c>
    </row>
    <row r="401" spans="1:23" s="3" customFormat="1" hidden="1" x14ac:dyDescent="0.25">
      <c r="A401" s="1">
        <v>220190001177</v>
      </c>
      <c r="B401" s="3" t="s">
        <v>518</v>
      </c>
      <c r="C401" s="2">
        <v>43504</v>
      </c>
      <c r="D401" s="3">
        <v>22019000786</v>
      </c>
      <c r="E401" s="3" t="s">
        <v>604</v>
      </c>
      <c r="F401" s="4">
        <v>544.53</v>
      </c>
      <c r="G401" s="3" t="s">
        <v>2083</v>
      </c>
      <c r="H401" s="3" t="s">
        <v>623</v>
      </c>
      <c r="I401" s="3" t="s">
        <v>2070</v>
      </c>
      <c r="J401" s="3" t="s">
        <v>1838</v>
      </c>
      <c r="K401" s="3" t="s">
        <v>14</v>
      </c>
      <c r="L401" s="3" t="s">
        <v>15</v>
      </c>
      <c r="M401" s="3" t="s">
        <v>16</v>
      </c>
      <c r="N401" s="3" t="s">
        <v>2555</v>
      </c>
      <c r="O401" s="3" t="s">
        <v>2553</v>
      </c>
      <c r="P401" s="3" t="str">
        <f>MID(Tabla1[[#This Row],[Aplicación]],14,1)</f>
        <v>2</v>
      </c>
      <c r="Q401" s="3" t="s">
        <v>2530</v>
      </c>
      <c r="R401" s="3" t="str">
        <f>MID(Tabla1[[#This Row],[Aplicación]],6,2)</f>
        <v>08</v>
      </c>
      <c r="S401" s="3" t="str">
        <f>VLOOKUP(Tabla1[[#This Row],[AREA]],Hoja1!A:B,2,FALSE)</f>
        <v>08. Seguridad y movilidad</v>
      </c>
      <c r="T401" s="3" t="str">
        <f>MID(Tabla1[[#This Row],[Aplicación]],9,4)</f>
        <v>1321</v>
      </c>
      <c r="U401" s="3" t="str">
        <f>VLOOKUP(Tabla1[[#This Row],[PROGRAMA]],Hoja1!A:B,2,FALSE)</f>
        <v>1321. Policía municipal</v>
      </c>
      <c r="V401" s="3" t="str">
        <f>MID(Tabla1[[#This Row],[Aplicación]],14,2)</f>
        <v>21</v>
      </c>
      <c r="W401" s="3" t="str">
        <f>MID(Tabla1[[#This Row],[Aplicación]],14,6)</f>
        <v>214</v>
      </c>
    </row>
    <row r="402" spans="1:23" s="3" customFormat="1" hidden="1" x14ac:dyDescent="0.25">
      <c r="A402" s="1">
        <v>220190003850</v>
      </c>
      <c r="B402" s="3" t="s">
        <v>518</v>
      </c>
      <c r="C402" s="2">
        <v>43523</v>
      </c>
      <c r="D402" s="3">
        <v>22019001585</v>
      </c>
      <c r="E402" s="3" t="s">
        <v>1073</v>
      </c>
      <c r="F402" s="4">
        <v>540.05999999999995</v>
      </c>
      <c r="G402" s="3" t="s">
        <v>2156</v>
      </c>
      <c r="H402" s="3" t="s">
        <v>1097</v>
      </c>
      <c r="I402" s="3" t="s">
        <v>2070</v>
      </c>
      <c r="J402" s="3" t="s">
        <v>1838</v>
      </c>
      <c r="K402" s="3" t="s">
        <v>35</v>
      </c>
      <c r="L402" s="3" t="s">
        <v>15</v>
      </c>
      <c r="M402" s="3" t="s">
        <v>16</v>
      </c>
      <c r="N402" s="3" t="s">
        <v>2555</v>
      </c>
      <c r="O402" s="3" t="s">
        <v>2553</v>
      </c>
      <c r="P402" s="3" t="str">
        <f>MID(Tabla1[[#This Row],[Aplicación]],14,1)</f>
        <v>2</v>
      </c>
      <c r="Q402" s="3" t="s">
        <v>2530</v>
      </c>
      <c r="R402" s="3" t="str">
        <f>MID(Tabla1[[#This Row],[Aplicación]],6,2)</f>
        <v>08</v>
      </c>
      <c r="S402" s="3" t="str">
        <f>VLOOKUP(Tabla1[[#This Row],[AREA]],Hoja1!A:B,2,FALSE)</f>
        <v>08. Seguridad y movilidad</v>
      </c>
      <c r="T402" s="3" t="str">
        <f>MID(Tabla1[[#This Row],[Aplicación]],9,4)</f>
        <v>1361</v>
      </c>
      <c r="U402" s="3" t="str">
        <f>VLOOKUP(Tabla1[[#This Row],[PROGRAMA]],Hoja1!A:B,2,FALSE)</f>
        <v>1361. Prevención y extinción de incencios</v>
      </c>
      <c r="V402" s="3" t="str">
        <f>MID(Tabla1[[#This Row],[Aplicación]],14,2)</f>
        <v>22</v>
      </c>
      <c r="W402" s="3" t="str">
        <f>MID(Tabla1[[#This Row],[Aplicación]],14,6)</f>
        <v>22199</v>
      </c>
    </row>
    <row r="403" spans="1:23" s="3" customFormat="1" hidden="1" x14ac:dyDescent="0.25">
      <c r="A403" s="1">
        <v>220190001149</v>
      </c>
      <c r="B403" s="3" t="s">
        <v>518</v>
      </c>
      <c r="C403" s="2">
        <v>43504</v>
      </c>
      <c r="D403" s="3">
        <v>22019001017</v>
      </c>
      <c r="E403" s="3" t="s">
        <v>480</v>
      </c>
      <c r="F403" s="4">
        <v>534.35</v>
      </c>
      <c r="G403" s="3" t="s">
        <v>1957</v>
      </c>
      <c r="H403" s="3" t="s">
        <v>602</v>
      </c>
      <c r="I403" s="3" t="s">
        <v>2055</v>
      </c>
      <c r="J403" s="3" t="s">
        <v>1958</v>
      </c>
      <c r="K403" s="3" t="s">
        <v>14</v>
      </c>
      <c r="L403" s="3" t="s">
        <v>15</v>
      </c>
      <c r="M403" s="3" t="s">
        <v>39</v>
      </c>
      <c r="N403" s="11" t="s">
        <v>2554</v>
      </c>
      <c r="O403" s="3" t="s">
        <v>2553</v>
      </c>
      <c r="P403" s="3" t="str">
        <f>MID(Tabla1[[#This Row],[Aplicación]],14,1)</f>
        <v>2</v>
      </c>
      <c r="Q403" s="3" t="s">
        <v>2530</v>
      </c>
      <c r="R403" s="3" t="str">
        <f>MID(Tabla1[[#This Row],[Aplicación]],6,2)</f>
        <v>07</v>
      </c>
      <c r="S403" s="3" t="str">
        <f>VLOOKUP(Tabla1[[#This Row],[AREA]],Hoja1!A:B,2,FALSE)</f>
        <v>07. Medio Ambiente sostenibilidad</v>
      </c>
      <c r="T403" s="3" t="str">
        <f>MID(Tabla1[[#This Row],[Aplicación]],9,4)</f>
        <v>3111</v>
      </c>
      <c r="U403" s="3" t="str">
        <f>VLOOKUP(Tabla1[[#This Row],[PROGRAMA]],Hoja1!A:B,2,FALSE)</f>
        <v>3111. Protección de la salubridad pública</v>
      </c>
      <c r="V403" s="3" t="str">
        <f>MID(Tabla1[[#This Row],[Aplicación]],14,2)</f>
        <v>22</v>
      </c>
      <c r="W403" s="3" t="str">
        <f>MID(Tabla1[[#This Row],[Aplicación]],14,6)</f>
        <v>22700</v>
      </c>
    </row>
    <row r="404" spans="1:23" s="3" customFormat="1" hidden="1" x14ac:dyDescent="0.25">
      <c r="A404" s="1">
        <v>220190005362</v>
      </c>
      <c r="B404" s="3" t="s">
        <v>518</v>
      </c>
      <c r="C404" s="2">
        <v>43537</v>
      </c>
      <c r="D404" s="3">
        <v>22019001373</v>
      </c>
      <c r="E404" s="3" t="s">
        <v>871</v>
      </c>
      <c r="F404" s="4">
        <v>532.4</v>
      </c>
      <c r="G404" s="3" t="s">
        <v>2124</v>
      </c>
      <c r="H404" s="3" t="s">
        <v>1325</v>
      </c>
      <c r="I404" s="3" t="s">
        <v>2070</v>
      </c>
      <c r="J404" s="3" t="s">
        <v>1877</v>
      </c>
      <c r="K404" s="3" t="s">
        <v>35</v>
      </c>
      <c r="L404" s="3" t="s">
        <v>15</v>
      </c>
      <c r="M404" s="3" t="s">
        <v>16</v>
      </c>
      <c r="N404" s="3" t="s">
        <v>2555</v>
      </c>
      <c r="O404" s="3" t="s">
        <v>2553</v>
      </c>
      <c r="P404" s="3" t="str">
        <f>MID(Tabla1[[#This Row],[Aplicación]],14,1)</f>
        <v>2</v>
      </c>
      <c r="Q404" s="3" t="s">
        <v>2530</v>
      </c>
      <c r="R404" s="3" t="str">
        <f>MID(Tabla1[[#This Row],[Aplicación]],6,2)</f>
        <v>07</v>
      </c>
      <c r="S404" s="3" t="str">
        <f>VLOOKUP(Tabla1[[#This Row],[AREA]],Hoja1!A:B,2,FALSE)</f>
        <v>07. Medio Ambiente sostenibilidad</v>
      </c>
      <c r="T404" s="3" t="str">
        <f>MID(Tabla1[[#This Row],[Aplicación]],9,4)</f>
        <v>1621</v>
      </c>
      <c r="U404" s="3" t="str">
        <f>VLOOKUP(Tabla1[[#This Row],[PROGRAMA]],Hoja1!A:B,2,FALSE)</f>
        <v>1621. Servicio de limpieza</v>
      </c>
      <c r="V404" s="3" t="str">
        <f>MID(Tabla1[[#This Row],[Aplicación]],14,2)</f>
        <v>21</v>
      </c>
      <c r="W404" s="3" t="str">
        <f>MID(Tabla1[[#This Row],[Aplicación]],14,6)</f>
        <v>214</v>
      </c>
    </row>
    <row r="405" spans="1:23" s="3" customFormat="1" hidden="1" x14ac:dyDescent="0.25">
      <c r="A405" s="1">
        <v>220190002715</v>
      </c>
      <c r="B405" s="3" t="s">
        <v>518</v>
      </c>
      <c r="C405" s="2">
        <v>43518</v>
      </c>
      <c r="D405" s="3">
        <v>22019000781</v>
      </c>
      <c r="E405" s="3" t="s">
        <v>566</v>
      </c>
      <c r="F405" s="4">
        <v>526.41</v>
      </c>
      <c r="G405" s="3" t="s">
        <v>2069</v>
      </c>
      <c r="H405" s="3" t="s">
        <v>1012</v>
      </c>
      <c r="I405" s="3" t="s">
        <v>2070</v>
      </c>
      <c r="J405" s="3" t="s">
        <v>1838</v>
      </c>
      <c r="K405" s="3" t="s">
        <v>14</v>
      </c>
      <c r="L405" s="3" t="s">
        <v>15</v>
      </c>
      <c r="M405" s="3" t="s">
        <v>16</v>
      </c>
      <c r="N405" s="3" t="s">
        <v>2555</v>
      </c>
      <c r="O405" s="3" t="s">
        <v>2553</v>
      </c>
      <c r="P405" s="3" t="str">
        <f>MID(Tabla1[[#This Row],[Aplicación]],14,1)</f>
        <v>2</v>
      </c>
      <c r="Q405" s="3" t="s">
        <v>2530</v>
      </c>
      <c r="R405" s="3" t="str">
        <f>MID(Tabla1[[#This Row],[Aplicación]],6,2)</f>
        <v>07</v>
      </c>
      <c r="S405" s="3" t="str">
        <f>VLOOKUP(Tabla1[[#This Row],[AREA]],Hoja1!A:B,2,FALSE)</f>
        <v>07. Medio Ambiente sostenibilidad</v>
      </c>
      <c r="T405" s="3" t="str">
        <f>MID(Tabla1[[#This Row],[Aplicación]],9,4)</f>
        <v>1711</v>
      </c>
      <c r="U405" s="3" t="str">
        <f>VLOOKUP(Tabla1[[#This Row],[PROGRAMA]],Hoja1!A:B,2,FALSE)</f>
        <v>1711. Parques y jardines</v>
      </c>
      <c r="V405" s="3" t="str">
        <f>MID(Tabla1[[#This Row],[Aplicación]],14,2)</f>
        <v>21</v>
      </c>
      <c r="W405" s="3" t="str">
        <f>MID(Tabla1[[#This Row],[Aplicación]],14,6)</f>
        <v>214</v>
      </c>
    </row>
    <row r="406" spans="1:23" s="3" customFormat="1" hidden="1" x14ac:dyDescent="0.25">
      <c r="A406" s="1">
        <v>220190004830</v>
      </c>
      <c r="B406" s="3" t="s">
        <v>518</v>
      </c>
      <c r="C406" s="2">
        <v>43531</v>
      </c>
      <c r="D406" s="3">
        <v>22019000785</v>
      </c>
      <c r="E406" s="3" t="s">
        <v>1076</v>
      </c>
      <c r="F406" s="4">
        <v>523.63</v>
      </c>
      <c r="G406" s="3" t="s">
        <v>2140</v>
      </c>
      <c r="H406" s="3" t="s">
        <v>1272</v>
      </c>
      <c r="I406" s="3" t="s">
        <v>2070</v>
      </c>
      <c r="J406" s="3" t="s">
        <v>1838</v>
      </c>
      <c r="K406" s="3" t="s">
        <v>35</v>
      </c>
      <c r="L406" s="3" t="s">
        <v>15</v>
      </c>
      <c r="M406" s="3" t="s">
        <v>16</v>
      </c>
      <c r="N406" s="3" t="s">
        <v>2555</v>
      </c>
      <c r="O406" s="3" t="s">
        <v>2553</v>
      </c>
      <c r="P406" s="3" t="str">
        <f>MID(Tabla1[[#This Row],[Aplicación]],14,1)</f>
        <v>2</v>
      </c>
      <c r="Q406" s="3" t="s">
        <v>2530</v>
      </c>
      <c r="R406" s="3" t="str">
        <f>MID(Tabla1[[#This Row],[Aplicación]],6,2)</f>
        <v>08</v>
      </c>
      <c r="S406" s="3" t="str">
        <f>VLOOKUP(Tabla1[[#This Row],[AREA]],Hoja1!A:B,2,FALSE)</f>
        <v>08. Seguridad y movilidad</v>
      </c>
      <c r="T406" s="3" t="str">
        <f>MID(Tabla1[[#This Row],[Aplicación]],9,4)</f>
        <v>1361</v>
      </c>
      <c r="U406" s="3" t="str">
        <f>VLOOKUP(Tabla1[[#This Row],[PROGRAMA]],Hoja1!A:B,2,FALSE)</f>
        <v>1361. Prevención y extinción de incencios</v>
      </c>
      <c r="V406" s="3" t="str">
        <f>MID(Tabla1[[#This Row],[Aplicación]],14,2)</f>
        <v>21</v>
      </c>
      <c r="W406" s="3" t="str">
        <f>MID(Tabla1[[#This Row],[Aplicación]],14,6)</f>
        <v>214</v>
      </c>
    </row>
    <row r="407" spans="1:23" s="3" customFormat="1" hidden="1" x14ac:dyDescent="0.25">
      <c r="A407" s="1">
        <v>220190005454</v>
      </c>
      <c r="B407" s="3" t="s">
        <v>518</v>
      </c>
      <c r="C407" s="2">
        <v>43537</v>
      </c>
      <c r="D407" s="3">
        <v>22019001610</v>
      </c>
      <c r="E407" s="3" t="s">
        <v>609</v>
      </c>
      <c r="F407" s="4">
        <v>503.19</v>
      </c>
      <c r="G407" s="3" t="s">
        <v>2056</v>
      </c>
      <c r="H407" s="3" t="s">
        <v>1368</v>
      </c>
      <c r="I407" s="3" t="s">
        <v>2070</v>
      </c>
      <c r="J407" s="3" t="s">
        <v>1891</v>
      </c>
      <c r="K407" s="3" t="s">
        <v>35</v>
      </c>
      <c r="L407" s="3" t="s">
        <v>15</v>
      </c>
      <c r="M407" s="3" t="s">
        <v>16</v>
      </c>
      <c r="N407" s="3" t="s">
        <v>2555</v>
      </c>
      <c r="O407" s="3" t="s">
        <v>2553</v>
      </c>
      <c r="P407" s="3" t="str">
        <f>MID(Tabla1[[#This Row],[Aplicación]],14,1)</f>
        <v>2</v>
      </c>
      <c r="Q407" s="3" t="s">
        <v>2530</v>
      </c>
      <c r="R407" s="3" t="str">
        <f>MID(Tabla1[[#This Row],[Aplicación]],6,2)</f>
        <v>03</v>
      </c>
      <c r="S407" s="3" t="str">
        <f>VLOOKUP(Tabla1[[#This Row],[AREA]],Hoja1!A:B,2,FALSE)</f>
        <v>03. Participación ciudadana, juventud y deportes</v>
      </c>
      <c r="T407" s="3" t="str">
        <f>MID(Tabla1[[#This Row],[Aplicación]],9,4)</f>
        <v>9241</v>
      </c>
      <c r="U407" s="3" t="str">
        <f>VLOOKUP(Tabla1[[#This Row],[PROGRAMA]],Hoja1!A:B,2,FALSE)</f>
        <v>9241. Participación ciudadana</v>
      </c>
      <c r="V407" s="3" t="str">
        <f>MID(Tabla1[[#This Row],[Aplicación]],14,2)</f>
        <v>21</v>
      </c>
      <c r="W407" s="3" t="str">
        <f>MID(Tabla1[[#This Row],[Aplicación]],14,6)</f>
        <v>212</v>
      </c>
    </row>
    <row r="408" spans="1:23" s="3" customFormat="1" hidden="1" x14ac:dyDescent="0.25">
      <c r="A408" s="1">
        <v>220190007890</v>
      </c>
      <c r="B408" s="3" t="s">
        <v>518</v>
      </c>
      <c r="C408" s="2">
        <v>43551</v>
      </c>
      <c r="D408" s="3">
        <v>22019002589</v>
      </c>
      <c r="E408" s="3" t="s">
        <v>577</v>
      </c>
      <c r="F408" s="4">
        <v>484</v>
      </c>
      <c r="G408" s="3" t="s">
        <v>2324</v>
      </c>
      <c r="H408" s="3" t="s">
        <v>1630</v>
      </c>
      <c r="I408" s="3" t="s">
        <v>2055</v>
      </c>
      <c r="J408" s="3" t="s">
        <v>1838</v>
      </c>
      <c r="K408" s="3" t="s">
        <v>14</v>
      </c>
      <c r="L408" s="3" t="s">
        <v>10</v>
      </c>
      <c r="M408" s="3" t="s">
        <v>11</v>
      </c>
      <c r="N408" s="11" t="s">
        <v>2556</v>
      </c>
      <c r="O408" s="3" t="s">
        <v>2553</v>
      </c>
      <c r="P408" s="3" t="str">
        <f>MID(Tabla1[[#This Row],[Aplicación]],14,1)</f>
        <v>2</v>
      </c>
      <c r="Q408" s="3" t="s">
        <v>2530</v>
      </c>
      <c r="R408" s="3" t="str">
        <f>MID(Tabla1[[#This Row],[Aplicación]],6,2)</f>
        <v>03</v>
      </c>
      <c r="S408" s="3" t="str">
        <f>VLOOKUP(Tabla1[[#This Row],[AREA]],Hoja1!A:B,2,FALSE)</f>
        <v>03. Participación ciudadana, juventud y deportes</v>
      </c>
      <c r="T408" s="3" t="str">
        <f>MID(Tabla1[[#This Row],[Aplicación]],9,4)</f>
        <v>9241</v>
      </c>
      <c r="U408" s="3" t="str">
        <f>VLOOKUP(Tabla1[[#This Row],[PROGRAMA]],Hoja1!A:B,2,FALSE)</f>
        <v>9241. Participación ciudadana</v>
      </c>
      <c r="V408" s="3" t="str">
        <f>MID(Tabla1[[#This Row],[Aplicación]],14,2)</f>
        <v>22</v>
      </c>
      <c r="W408" s="3" t="str">
        <f>MID(Tabla1[[#This Row],[Aplicación]],14,6)</f>
        <v>22609</v>
      </c>
    </row>
    <row r="409" spans="1:23" s="3" customFormat="1" hidden="1" x14ac:dyDescent="0.25">
      <c r="A409" s="1">
        <v>220190004823</v>
      </c>
      <c r="B409" s="3" t="s">
        <v>518</v>
      </c>
      <c r="C409" s="2">
        <v>43531</v>
      </c>
      <c r="D409" s="3">
        <v>22019000785</v>
      </c>
      <c r="E409" s="3" t="s">
        <v>1076</v>
      </c>
      <c r="F409" s="4">
        <v>477.57</v>
      </c>
      <c r="G409" s="3" t="s">
        <v>2069</v>
      </c>
      <c r="H409" s="3" t="s">
        <v>1264</v>
      </c>
      <c r="I409" s="3" t="s">
        <v>2070</v>
      </c>
      <c r="J409" s="3" t="s">
        <v>1838</v>
      </c>
      <c r="K409" s="3" t="s">
        <v>14</v>
      </c>
      <c r="L409" s="3" t="s">
        <v>15</v>
      </c>
      <c r="M409" s="3" t="s">
        <v>16</v>
      </c>
      <c r="N409" s="3" t="s">
        <v>2555</v>
      </c>
      <c r="O409" s="3" t="s">
        <v>2553</v>
      </c>
      <c r="P409" s="3" t="str">
        <f>MID(Tabla1[[#This Row],[Aplicación]],14,1)</f>
        <v>2</v>
      </c>
      <c r="Q409" s="3" t="s">
        <v>2530</v>
      </c>
      <c r="R409" s="3" t="str">
        <f>MID(Tabla1[[#This Row],[Aplicación]],6,2)</f>
        <v>08</v>
      </c>
      <c r="S409" s="3" t="str">
        <f>VLOOKUP(Tabla1[[#This Row],[AREA]],Hoja1!A:B,2,FALSE)</f>
        <v>08. Seguridad y movilidad</v>
      </c>
      <c r="T409" s="3" t="str">
        <f>MID(Tabla1[[#This Row],[Aplicación]],9,4)</f>
        <v>1361</v>
      </c>
      <c r="U409" s="3" t="str">
        <f>VLOOKUP(Tabla1[[#This Row],[PROGRAMA]],Hoja1!A:B,2,FALSE)</f>
        <v>1361. Prevención y extinción de incencios</v>
      </c>
      <c r="V409" s="3" t="str">
        <f>MID(Tabla1[[#This Row],[Aplicación]],14,2)</f>
        <v>21</v>
      </c>
      <c r="W409" s="3" t="str">
        <f>MID(Tabla1[[#This Row],[Aplicación]],14,6)</f>
        <v>214</v>
      </c>
    </row>
    <row r="410" spans="1:23" s="3" customFormat="1" hidden="1" x14ac:dyDescent="0.25">
      <c r="A410" s="1">
        <v>220190006265</v>
      </c>
      <c r="B410" s="3" t="s">
        <v>518</v>
      </c>
      <c r="C410" s="2">
        <v>43543</v>
      </c>
      <c r="D410" s="3">
        <v>22019001373</v>
      </c>
      <c r="E410" s="3" t="s">
        <v>871</v>
      </c>
      <c r="F410" s="4">
        <v>474.32</v>
      </c>
      <c r="G410" s="3" t="s">
        <v>2136</v>
      </c>
      <c r="H410" s="3" t="s">
        <v>1398</v>
      </c>
      <c r="I410" s="3" t="s">
        <v>2070</v>
      </c>
      <c r="J410" s="3" t="s">
        <v>1838</v>
      </c>
      <c r="K410" s="3" t="s">
        <v>35</v>
      </c>
      <c r="L410" s="3" t="s">
        <v>15</v>
      </c>
      <c r="M410" s="3" t="s">
        <v>16</v>
      </c>
      <c r="N410" s="3" t="s">
        <v>2555</v>
      </c>
      <c r="O410" s="3" t="s">
        <v>2553</v>
      </c>
      <c r="P410" s="3" t="str">
        <f>MID(Tabla1[[#This Row],[Aplicación]],14,1)</f>
        <v>2</v>
      </c>
      <c r="Q410" s="3" t="s">
        <v>2530</v>
      </c>
      <c r="R410" s="3" t="str">
        <f>MID(Tabla1[[#This Row],[Aplicación]],6,2)</f>
        <v>07</v>
      </c>
      <c r="S410" s="3" t="str">
        <f>VLOOKUP(Tabla1[[#This Row],[AREA]],Hoja1!A:B,2,FALSE)</f>
        <v>07. Medio Ambiente sostenibilidad</v>
      </c>
      <c r="T410" s="3" t="str">
        <f>MID(Tabla1[[#This Row],[Aplicación]],9,4)</f>
        <v>1621</v>
      </c>
      <c r="U410" s="3" t="str">
        <f>VLOOKUP(Tabla1[[#This Row],[PROGRAMA]],Hoja1!A:B,2,FALSE)</f>
        <v>1621. Servicio de limpieza</v>
      </c>
      <c r="V410" s="3" t="str">
        <f>MID(Tabla1[[#This Row],[Aplicación]],14,2)</f>
        <v>21</v>
      </c>
      <c r="W410" s="3" t="str">
        <f>MID(Tabla1[[#This Row],[Aplicación]],14,6)</f>
        <v>214</v>
      </c>
    </row>
    <row r="411" spans="1:23" s="3" customFormat="1" hidden="1" x14ac:dyDescent="0.25">
      <c r="A411" s="1">
        <v>220190000715</v>
      </c>
      <c r="B411" s="3" t="s">
        <v>518</v>
      </c>
      <c r="C411" s="2">
        <v>43497</v>
      </c>
      <c r="D411" s="3">
        <v>22019001185</v>
      </c>
      <c r="E411" s="3" t="s">
        <v>568</v>
      </c>
      <c r="F411" s="4">
        <v>322.36</v>
      </c>
      <c r="G411" s="3" t="s">
        <v>2067</v>
      </c>
      <c r="H411" s="3" t="s">
        <v>2071</v>
      </c>
      <c r="I411" s="3" t="s">
        <v>2070</v>
      </c>
      <c r="J411" s="3" t="s">
        <v>1838</v>
      </c>
      <c r="K411" s="3" t="s">
        <v>14</v>
      </c>
      <c r="L411" s="3" t="s">
        <v>15</v>
      </c>
      <c r="M411" s="3" t="s">
        <v>16</v>
      </c>
      <c r="N411" s="3" t="s">
        <v>2555</v>
      </c>
      <c r="O411" s="3" t="s">
        <v>2553</v>
      </c>
      <c r="P411" s="3" t="str">
        <f>MID(Tabla1[[#This Row],[Aplicación]],14,1)</f>
        <v>2</v>
      </c>
      <c r="Q411" s="3" t="s">
        <v>2530</v>
      </c>
      <c r="R411" s="3" t="str">
        <f>MID(Tabla1[[#This Row],[Aplicación]],6,2)</f>
        <v>07</v>
      </c>
      <c r="S411" s="3" t="str">
        <f>VLOOKUP(Tabla1[[#This Row],[AREA]],Hoja1!A:B,2,FALSE)</f>
        <v>07. Medio Ambiente sostenibilidad</v>
      </c>
      <c r="T411" s="3" t="str">
        <f>MID(Tabla1[[#This Row],[Aplicación]],9,4)</f>
        <v>1711</v>
      </c>
      <c r="U411" s="3" t="str">
        <f>VLOOKUP(Tabla1[[#This Row],[PROGRAMA]],Hoja1!A:B,2,FALSE)</f>
        <v>1711. Parques y jardines</v>
      </c>
      <c r="V411" s="3" t="str">
        <f>MID(Tabla1[[#This Row],[Aplicación]],14,2)</f>
        <v>21</v>
      </c>
      <c r="W411" s="3" t="str">
        <f>MID(Tabla1[[#This Row],[Aplicación]],14,6)</f>
        <v>213</v>
      </c>
    </row>
    <row r="412" spans="1:23" s="3" customFormat="1" hidden="1" x14ac:dyDescent="0.25">
      <c r="A412" s="1">
        <v>220190002728</v>
      </c>
      <c r="B412" s="3" t="s">
        <v>518</v>
      </c>
      <c r="C412" s="2">
        <v>43518</v>
      </c>
      <c r="D412" s="3">
        <v>22019001995</v>
      </c>
      <c r="E412" s="3" t="s">
        <v>99</v>
      </c>
      <c r="F412" s="4">
        <v>217</v>
      </c>
      <c r="G412" s="3" t="s">
        <v>2163</v>
      </c>
      <c r="H412" s="3" t="s">
        <v>1019</v>
      </c>
      <c r="I412" s="3" t="s">
        <v>2055</v>
      </c>
      <c r="J412" s="3" t="s">
        <v>1838</v>
      </c>
      <c r="K412" s="3" t="s">
        <v>14</v>
      </c>
      <c r="L412" s="3" t="s">
        <v>10</v>
      </c>
      <c r="M412" s="3" t="s">
        <v>11</v>
      </c>
      <c r="N412" s="11" t="s">
        <v>2556</v>
      </c>
      <c r="O412" s="3" t="s">
        <v>2553</v>
      </c>
      <c r="P412" s="3" t="str">
        <f>MID(Tabla1[[#This Row],[Aplicación]],14,1)</f>
        <v>2</v>
      </c>
      <c r="Q412" s="3" t="s">
        <v>2530</v>
      </c>
      <c r="R412" s="3" t="str">
        <f>MID(Tabla1[[#This Row],[Aplicación]],6,2)</f>
        <v>08</v>
      </c>
      <c r="S412" s="3" t="str">
        <f>VLOOKUP(Tabla1[[#This Row],[AREA]],Hoja1!A:B,2,FALSE)</f>
        <v>08. Seguridad y movilidad</v>
      </c>
      <c r="T412" s="3" t="str">
        <f>MID(Tabla1[[#This Row],[Aplicación]],9,4)</f>
        <v>1321</v>
      </c>
      <c r="U412" s="3" t="str">
        <f>VLOOKUP(Tabla1[[#This Row],[PROGRAMA]],Hoja1!A:B,2,FALSE)</f>
        <v>1321. Policía municipal</v>
      </c>
      <c r="V412" s="3" t="str">
        <f>MID(Tabla1[[#This Row],[Aplicación]],14,2)</f>
        <v>21</v>
      </c>
      <c r="W412" s="3" t="str">
        <f>MID(Tabla1[[#This Row],[Aplicación]],14,6)</f>
        <v>213</v>
      </c>
    </row>
    <row r="413" spans="1:23" hidden="1" x14ac:dyDescent="0.25">
      <c r="A413" s="1">
        <v>220190003901</v>
      </c>
      <c r="B413" s="3" t="s">
        <v>518</v>
      </c>
      <c r="C413" s="2">
        <v>43523</v>
      </c>
      <c r="D413" s="3">
        <v>22019001185</v>
      </c>
      <c r="E413" s="3" t="s">
        <v>568</v>
      </c>
      <c r="F413" s="4">
        <v>303.99</v>
      </c>
      <c r="G413" s="3" t="s">
        <v>2067</v>
      </c>
      <c r="H413" s="3" t="s">
        <v>2190</v>
      </c>
      <c r="I413" s="3" t="s">
        <v>2070</v>
      </c>
      <c r="J413" s="3" t="s">
        <v>1838</v>
      </c>
      <c r="K413" s="3" t="s">
        <v>35</v>
      </c>
      <c r="L413" s="3" t="s">
        <v>15</v>
      </c>
      <c r="M413" s="3" t="s">
        <v>16</v>
      </c>
      <c r="N413" s="3" t="s">
        <v>2555</v>
      </c>
      <c r="O413" s="3" t="s">
        <v>2553</v>
      </c>
      <c r="P413" s="3" t="str">
        <f>MID(Tabla1[[#This Row],[Aplicación]],14,1)</f>
        <v>2</v>
      </c>
      <c r="Q413" s="3" t="s">
        <v>2530</v>
      </c>
      <c r="R413" s="3" t="str">
        <f>MID(Tabla1[[#This Row],[Aplicación]],6,2)</f>
        <v>07</v>
      </c>
      <c r="S413" s="3" t="str">
        <f>VLOOKUP(Tabla1[[#This Row],[AREA]],Hoja1!A:B,2,FALSE)</f>
        <v>07. Medio Ambiente sostenibilidad</v>
      </c>
      <c r="T413" s="3" t="str">
        <f>MID(Tabla1[[#This Row],[Aplicación]],9,4)</f>
        <v>1711</v>
      </c>
      <c r="U413" s="3" t="str">
        <f>VLOOKUP(Tabla1[[#This Row],[PROGRAMA]],Hoja1!A:B,2,FALSE)</f>
        <v>1711. Parques y jardines</v>
      </c>
      <c r="V413" s="3" t="str">
        <f>MID(Tabla1[[#This Row],[Aplicación]],14,2)</f>
        <v>21</v>
      </c>
      <c r="W413" s="3" t="str">
        <f>MID(Tabla1[[#This Row],[Aplicación]],14,6)</f>
        <v>213</v>
      </c>
    </row>
    <row r="414" spans="1:23" s="3" customFormat="1" hidden="1" x14ac:dyDescent="0.25">
      <c r="A414" s="1">
        <v>220190003888</v>
      </c>
      <c r="B414" s="3" t="s">
        <v>518</v>
      </c>
      <c r="C414" s="2">
        <v>43523</v>
      </c>
      <c r="D414" s="3">
        <v>22019001576</v>
      </c>
      <c r="E414" s="3" t="s">
        <v>527</v>
      </c>
      <c r="F414" s="4">
        <v>428.74</v>
      </c>
      <c r="G414" s="3" t="s">
        <v>2056</v>
      </c>
      <c r="H414" s="3" t="s">
        <v>1116</v>
      </c>
      <c r="I414" s="3" t="s">
        <v>2070</v>
      </c>
      <c r="J414" s="3" t="s">
        <v>1891</v>
      </c>
      <c r="K414" s="3" t="s">
        <v>35</v>
      </c>
      <c r="L414" s="3" t="s">
        <v>15</v>
      </c>
      <c r="M414" s="3" t="s">
        <v>16</v>
      </c>
      <c r="N414" s="3" t="s">
        <v>2555</v>
      </c>
      <c r="O414" s="3" t="s">
        <v>2553</v>
      </c>
      <c r="P414" s="3" t="str">
        <f>MID(Tabla1[[#This Row],[Aplicación]],14,1)</f>
        <v>2</v>
      </c>
      <c r="Q414" s="3" t="s">
        <v>2530</v>
      </c>
      <c r="R414" s="3" t="str">
        <f>MID(Tabla1[[#This Row],[Aplicación]],6,2)</f>
        <v>06</v>
      </c>
      <c r="S414" s="3" t="str">
        <f>VLOOKUP(Tabla1[[#This Row],[AREA]],Hoja1!A:B,2,FALSE)</f>
        <v>06. Educación, infancia e igualdad</v>
      </c>
      <c r="T414" s="3" t="str">
        <f>MID(Tabla1[[#This Row],[Aplicación]],9,4)</f>
        <v>3232</v>
      </c>
      <c r="U414" s="3" t="str">
        <f>VLOOKUP(Tabla1[[#This Row],[PROGRAMA]],Hoja1!A:B,2,FALSE)</f>
        <v>3232. Conservación y mantenimiento centros educación infantil y primaria</v>
      </c>
      <c r="V414" s="3" t="str">
        <f>MID(Tabla1[[#This Row],[Aplicación]],14,2)</f>
        <v>21</v>
      </c>
      <c r="W414" s="3" t="str">
        <f>MID(Tabla1[[#This Row],[Aplicación]],14,6)</f>
        <v>212</v>
      </c>
    </row>
    <row r="415" spans="1:23" s="3" customFormat="1" hidden="1" x14ac:dyDescent="0.25">
      <c r="A415" s="1">
        <v>220190002729</v>
      </c>
      <c r="B415" s="3" t="s">
        <v>518</v>
      </c>
      <c r="C415" s="2">
        <v>43518</v>
      </c>
      <c r="D415" s="3">
        <v>22019001996</v>
      </c>
      <c r="E415" s="3" t="s">
        <v>776</v>
      </c>
      <c r="F415" s="4">
        <v>328.97</v>
      </c>
      <c r="G415" s="3" t="s">
        <v>2128</v>
      </c>
      <c r="H415" s="3" t="s">
        <v>1020</v>
      </c>
      <c r="I415" s="3" t="s">
        <v>2055</v>
      </c>
      <c r="J415" s="3" t="s">
        <v>1838</v>
      </c>
      <c r="K415" s="3" t="s">
        <v>35</v>
      </c>
      <c r="L415" s="3" t="s">
        <v>10</v>
      </c>
      <c r="M415" s="3" t="s">
        <v>11</v>
      </c>
      <c r="N415" s="11" t="s">
        <v>2556</v>
      </c>
      <c r="O415" s="3" t="s">
        <v>2553</v>
      </c>
      <c r="P415" s="3" t="str">
        <f>MID(Tabla1[[#This Row],[Aplicación]],14,1)</f>
        <v>2</v>
      </c>
      <c r="Q415" s="3" t="s">
        <v>2530</v>
      </c>
      <c r="R415" s="3" t="str">
        <f>MID(Tabla1[[#This Row],[Aplicación]],6,2)</f>
        <v>08</v>
      </c>
      <c r="S415" s="3" t="str">
        <f>VLOOKUP(Tabla1[[#This Row],[AREA]],Hoja1!A:B,2,FALSE)</f>
        <v>08. Seguridad y movilidad</v>
      </c>
      <c r="T415" s="3" t="str">
        <f>MID(Tabla1[[#This Row],[Aplicación]],9,4)</f>
        <v>1321</v>
      </c>
      <c r="U415" s="3" t="str">
        <f>VLOOKUP(Tabla1[[#This Row],[PROGRAMA]],Hoja1!A:B,2,FALSE)</f>
        <v>1321. Policía municipal</v>
      </c>
      <c r="V415" s="3" t="str">
        <f>MID(Tabla1[[#This Row],[Aplicación]],14,2)</f>
        <v>22</v>
      </c>
      <c r="W415" s="3" t="str">
        <f>MID(Tabla1[[#This Row],[Aplicación]],14,6)</f>
        <v>22199</v>
      </c>
    </row>
    <row r="416" spans="1:23" s="3" customFormat="1" hidden="1" x14ac:dyDescent="0.25">
      <c r="A416" s="1">
        <v>220190004583</v>
      </c>
      <c r="B416" s="3" t="s">
        <v>518</v>
      </c>
      <c r="C416" s="2">
        <v>43530</v>
      </c>
      <c r="D416" s="3">
        <v>22019002139</v>
      </c>
      <c r="E416" s="3" t="s">
        <v>699</v>
      </c>
      <c r="F416" s="4">
        <v>420.19</v>
      </c>
      <c r="G416" s="3" t="s">
        <v>1731</v>
      </c>
      <c r="H416" s="3" t="s">
        <v>2230</v>
      </c>
      <c r="I416" s="3" t="s">
        <v>2055</v>
      </c>
      <c r="J416" s="3" t="s">
        <v>1838</v>
      </c>
      <c r="K416" s="3" t="s">
        <v>14</v>
      </c>
      <c r="L416" s="3" t="s">
        <v>10</v>
      </c>
      <c r="M416" s="3" t="s">
        <v>11</v>
      </c>
      <c r="N416" s="11" t="s">
        <v>2556</v>
      </c>
      <c r="O416" s="3" t="s">
        <v>2553</v>
      </c>
      <c r="P416" s="3" t="str">
        <f>MID(Tabla1[[#This Row],[Aplicación]],14,1)</f>
        <v>2</v>
      </c>
      <c r="Q416" s="3" t="s">
        <v>2530</v>
      </c>
      <c r="R416" s="3" t="str">
        <f>MID(Tabla1[[#This Row],[Aplicación]],6,2)</f>
        <v>03</v>
      </c>
      <c r="S416" s="3" t="str">
        <f>VLOOKUP(Tabla1[[#This Row],[AREA]],Hoja1!A:B,2,FALSE)</f>
        <v>03. Participación ciudadana, juventud y deportes</v>
      </c>
      <c r="T416" s="3" t="str">
        <f>MID(Tabla1[[#This Row],[Aplicación]],9,4)</f>
        <v>9241</v>
      </c>
      <c r="U416" s="3" t="str">
        <f>VLOOKUP(Tabla1[[#This Row],[PROGRAMA]],Hoja1!A:B,2,FALSE)</f>
        <v>9241. Participación ciudadana</v>
      </c>
      <c r="V416" s="3" t="str">
        <f>MID(Tabla1[[#This Row],[Aplicación]],14,2)</f>
        <v>20</v>
      </c>
      <c r="W416" s="3" t="str">
        <f>MID(Tabla1[[#This Row],[Aplicación]],14,6)</f>
        <v>203</v>
      </c>
    </row>
    <row r="417" spans="1:23" s="3" customFormat="1" hidden="1" x14ac:dyDescent="0.25">
      <c r="A417" s="1">
        <v>220190006335</v>
      </c>
      <c r="B417" s="3" t="s">
        <v>518</v>
      </c>
      <c r="C417" s="2">
        <v>43543</v>
      </c>
      <c r="D417" s="3">
        <v>22019000786</v>
      </c>
      <c r="E417" s="3" t="s">
        <v>604</v>
      </c>
      <c r="F417" s="4">
        <v>419.79</v>
      </c>
      <c r="G417" s="3" t="s">
        <v>2082</v>
      </c>
      <c r="H417" s="3" t="s">
        <v>1424</v>
      </c>
      <c r="I417" s="3" t="s">
        <v>2070</v>
      </c>
      <c r="J417" s="3" t="s">
        <v>1838</v>
      </c>
      <c r="K417" s="3" t="s">
        <v>14</v>
      </c>
      <c r="L417" s="3" t="s">
        <v>15</v>
      </c>
      <c r="M417" s="3" t="s">
        <v>16</v>
      </c>
      <c r="N417" s="3" t="s">
        <v>2555</v>
      </c>
      <c r="O417" s="3" t="s">
        <v>2553</v>
      </c>
      <c r="P417" s="3" t="str">
        <f>MID(Tabla1[[#This Row],[Aplicación]],14,1)</f>
        <v>2</v>
      </c>
      <c r="Q417" s="3" t="s">
        <v>2530</v>
      </c>
      <c r="R417" s="3" t="str">
        <f>MID(Tabla1[[#This Row],[Aplicación]],6,2)</f>
        <v>08</v>
      </c>
      <c r="S417" s="3" t="str">
        <f>VLOOKUP(Tabla1[[#This Row],[AREA]],Hoja1!A:B,2,FALSE)</f>
        <v>08. Seguridad y movilidad</v>
      </c>
      <c r="T417" s="3" t="str">
        <f>MID(Tabla1[[#This Row],[Aplicación]],9,4)</f>
        <v>1321</v>
      </c>
      <c r="U417" s="3" t="str">
        <f>VLOOKUP(Tabla1[[#This Row],[PROGRAMA]],Hoja1!A:B,2,FALSE)</f>
        <v>1321. Policía municipal</v>
      </c>
      <c r="V417" s="3" t="str">
        <f>MID(Tabla1[[#This Row],[Aplicación]],14,2)</f>
        <v>21</v>
      </c>
      <c r="W417" s="3" t="str">
        <f>MID(Tabla1[[#This Row],[Aplicación]],14,6)</f>
        <v>214</v>
      </c>
    </row>
    <row r="418" spans="1:23" s="3" customFormat="1" hidden="1" x14ac:dyDescent="0.25">
      <c r="A418" s="1">
        <v>220190007219</v>
      </c>
      <c r="B418" s="3" t="s">
        <v>518</v>
      </c>
      <c r="C418" s="2">
        <v>43549</v>
      </c>
      <c r="D418" s="3">
        <v>22019001577</v>
      </c>
      <c r="E418" s="3" t="s">
        <v>1111</v>
      </c>
      <c r="F418" s="4">
        <v>285.83999999999997</v>
      </c>
      <c r="G418" s="3" t="s">
        <v>2067</v>
      </c>
      <c r="H418" s="3" t="s">
        <v>1543</v>
      </c>
      <c r="I418" s="3" t="s">
        <v>2070</v>
      </c>
      <c r="J418" s="3" t="s">
        <v>1838</v>
      </c>
      <c r="K418" s="3" t="s">
        <v>35</v>
      </c>
      <c r="L418" s="3" t="s">
        <v>15</v>
      </c>
      <c r="M418" s="3" t="s">
        <v>16</v>
      </c>
      <c r="N418" s="3" t="s">
        <v>2555</v>
      </c>
      <c r="O418" s="3" t="s">
        <v>2553</v>
      </c>
      <c r="P418" s="3" t="str">
        <f>MID(Tabla1[[#This Row],[Aplicación]],14,1)</f>
        <v>2</v>
      </c>
      <c r="Q418" s="3" t="s">
        <v>2530</v>
      </c>
      <c r="R418" s="3" t="str">
        <f>MID(Tabla1[[#This Row],[Aplicación]],6,2)</f>
        <v>06</v>
      </c>
      <c r="S418" s="3" t="str">
        <f>VLOOKUP(Tabla1[[#This Row],[AREA]],Hoja1!A:B,2,FALSE)</f>
        <v>06. Educación, infancia e igualdad</v>
      </c>
      <c r="T418" s="3" t="str">
        <f>MID(Tabla1[[#This Row],[Aplicación]],9,4)</f>
        <v>3231</v>
      </c>
      <c r="U418" s="3" t="str">
        <f>VLOOKUP(Tabla1[[#This Row],[PROGRAMA]],Hoja1!A:B,2,FALSE)</f>
        <v>3231. Escuelas infantiles</v>
      </c>
      <c r="V418" s="3" t="str">
        <f>MID(Tabla1[[#This Row],[Aplicación]],14,2)</f>
        <v>21</v>
      </c>
      <c r="W418" s="3" t="str">
        <f>MID(Tabla1[[#This Row],[Aplicación]],14,6)</f>
        <v>212</v>
      </c>
    </row>
    <row r="419" spans="1:23" s="12" customFormat="1" hidden="1" x14ac:dyDescent="0.25">
      <c r="A419" s="1">
        <v>220190002506</v>
      </c>
      <c r="B419" s="3" t="s">
        <v>518</v>
      </c>
      <c r="C419" s="2">
        <v>43515</v>
      </c>
      <c r="D419" s="3">
        <v>22019001373</v>
      </c>
      <c r="E419" s="3" t="s">
        <v>871</v>
      </c>
      <c r="F419" s="4">
        <v>413.6</v>
      </c>
      <c r="G419" s="3" t="s">
        <v>2136</v>
      </c>
      <c r="H419" s="3" t="s">
        <v>894</v>
      </c>
      <c r="I419" s="3" t="s">
        <v>2070</v>
      </c>
      <c r="J419" s="3" t="s">
        <v>1838</v>
      </c>
      <c r="K419" s="3" t="s">
        <v>35</v>
      </c>
      <c r="L419" s="3" t="s">
        <v>15</v>
      </c>
      <c r="M419" s="3" t="s">
        <v>16</v>
      </c>
      <c r="N419" s="3" t="s">
        <v>2555</v>
      </c>
      <c r="O419" s="3" t="s">
        <v>2553</v>
      </c>
      <c r="P419" s="3" t="str">
        <f>MID(Tabla1[[#This Row],[Aplicación]],14,1)</f>
        <v>2</v>
      </c>
      <c r="Q419" s="3" t="s">
        <v>2530</v>
      </c>
      <c r="R419" s="3" t="str">
        <f>MID(Tabla1[[#This Row],[Aplicación]],6,2)</f>
        <v>07</v>
      </c>
      <c r="S419" s="3" t="str">
        <f>VLOOKUP(Tabla1[[#This Row],[AREA]],Hoja1!A:B,2,FALSE)</f>
        <v>07. Medio Ambiente sostenibilidad</v>
      </c>
      <c r="T419" s="3" t="str">
        <f>MID(Tabla1[[#This Row],[Aplicación]],9,4)</f>
        <v>1621</v>
      </c>
      <c r="U419" s="3" t="str">
        <f>VLOOKUP(Tabla1[[#This Row],[PROGRAMA]],Hoja1!A:B,2,FALSE)</f>
        <v>1621. Servicio de limpieza</v>
      </c>
      <c r="V419" s="3" t="str">
        <f>MID(Tabla1[[#This Row],[Aplicación]],14,2)</f>
        <v>21</v>
      </c>
      <c r="W419" s="3" t="str">
        <f>MID(Tabla1[[#This Row],[Aplicación]],14,6)</f>
        <v>214</v>
      </c>
    </row>
    <row r="420" spans="1:23" s="3" customFormat="1" hidden="1" x14ac:dyDescent="0.25">
      <c r="A420" s="1">
        <v>220190002513</v>
      </c>
      <c r="B420" s="3" t="s">
        <v>518</v>
      </c>
      <c r="C420" s="2">
        <v>43515</v>
      </c>
      <c r="D420" s="3">
        <v>22019001382</v>
      </c>
      <c r="E420" s="3" t="s">
        <v>884</v>
      </c>
      <c r="F420" s="4">
        <v>405.39</v>
      </c>
      <c r="G420" s="3" t="s">
        <v>2126</v>
      </c>
      <c r="H420" s="3" t="s">
        <v>915</v>
      </c>
      <c r="I420" s="3" t="s">
        <v>2070</v>
      </c>
      <c r="J420" s="3" t="s">
        <v>1838</v>
      </c>
      <c r="K420" s="3" t="s">
        <v>35</v>
      </c>
      <c r="L420" s="3" t="s">
        <v>15</v>
      </c>
      <c r="M420" s="3" t="s">
        <v>16</v>
      </c>
      <c r="N420" s="3" t="s">
        <v>2555</v>
      </c>
      <c r="O420" s="3" t="s">
        <v>2553</v>
      </c>
      <c r="P420" s="3" t="str">
        <f>MID(Tabla1[[#This Row],[Aplicación]],14,1)</f>
        <v>2</v>
      </c>
      <c r="Q420" s="3" t="s">
        <v>2530</v>
      </c>
      <c r="R420" s="3" t="str">
        <f>MID(Tabla1[[#This Row],[Aplicación]],6,2)</f>
        <v>07</v>
      </c>
      <c r="S420" s="3" t="str">
        <f>VLOOKUP(Tabla1[[#This Row],[AREA]],Hoja1!A:B,2,FALSE)</f>
        <v>07. Medio Ambiente sostenibilidad</v>
      </c>
      <c r="T420" s="3" t="str">
        <f>MID(Tabla1[[#This Row],[Aplicación]],9,4)</f>
        <v>1631</v>
      </c>
      <c r="U420" s="3" t="str">
        <f>VLOOKUP(Tabla1[[#This Row],[PROGRAMA]],Hoja1!A:B,2,FALSE)</f>
        <v>1631. Limpieza viaria</v>
      </c>
      <c r="V420" s="3" t="str">
        <f>MID(Tabla1[[#This Row],[Aplicación]],14,2)</f>
        <v>22</v>
      </c>
      <c r="W420" s="3" t="str">
        <f>MID(Tabla1[[#This Row],[Aplicación]],14,6)</f>
        <v>22199</v>
      </c>
    </row>
    <row r="421" spans="1:23" s="3" customFormat="1" hidden="1" x14ac:dyDescent="0.25">
      <c r="A421" s="1">
        <v>220190004618</v>
      </c>
      <c r="B421" s="3" t="s">
        <v>518</v>
      </c>
      <c r="C421" s="2">
        <v>43530</v>
      </c>
      <c r="D421" s="3">
        <v>22019002209</v>
      </c>
      <c r="E421" s="3" t="s">
        <v>577</v>
      </c>
      <c r="F421" s="4">
        <v>400</v>
      </c>
      <c r="G421" s="3" t="s">
        <v>2238</v>
      </c>
      <c r="H421" s="3" t="s">
        <v>1238</v>
      </c>
      <c r="I421" s="3" t="s">
        <v>2055</v>
      </c>
      <c r="J421" s="3" t="s">
        <v>1838</v>
      </c>
      <c r="K421" s="3" t="s">
        <v>14</v>
      </c>
      <c r="L421" s="3" t="s">
        <v>10</v>
      </c>
      <c r="M421" s="3" t="s">
        <v>11</v>
      </c>
      <c r="N421" s="11" t="s">
        <v>2556</v>
      </c>
      <c r="O421" s="3" t="s">
        <v>2553</v>
      </c>
      <c r="P421" s="3" t="str">
        <f>MID(Tabla1[[#This Row],[Aplicación]],14,1)</f>
        <v>2</v>
      </c>
      <c r="Q421" s="3" t="s">
        <v>2530</v>
      </c>
      <c r="R421" s="3" t="str">
        <f>MID(Tabla1[[#This Row],[Aplicación]],6,2)</f>
        <v>03</v>
      </c>
      <c r="S421" s="3" t="str">
        <f>VLOOKUP(Tabla1[[#This Row],[AREA]],Hoja1!A:B,2,FALSE)</f>
        <v>03. Participación ciudadana, juventud y deportes</v>
      </c>
      <c r="T421" s="3" t="str">
        <f>MID(Tabla1[[#This Row],[Aplicación]],9,4)</f>
        <v>9241</v>
      </c>
      <c r="U421" s="3" t="str">
        <f>VLOOKUP(Tabla1[[#This Row],[PROGRAMA]],Hoja1!A:B,2,FALSE)</f>
        <v>9241. Participación ciudadana</v>
      </c>
      <c r="V421" s="3" t="str">
        <f>MID(Tabla1[[#This Row],[Aplicación]],14,2)</f>
        <v>22</v>
      </c>
      <c r="W421" s="3" t="str">
        <f>MID(Tabla1[[#This Row],[Aplicación]],14,6)</f>
        <v>22609</v>
      </c>
    </row>
    <row r="422" spans="1:23" s="3" customFormat="1" hidden="1" x14ac:dyDescent="0.25">
      <c r="A422" s="1">
        <v>220190004616</v>
      </c>
      <c r="B422" s="3" t="s">
        <v>518</v>
      </c>
      <c r="C422" s="2">
        <v>43530</v>
      </c>
      <c r="D422" s="3">
        <v>22019002206</v>
      </c>
      <c r="E422" s="3" t="s">
        <v>577</v>
      </c>
      <c r="F422" s="4">
        <v>400</v>
      </c>
      <c r="G422" s="3" t="s">
        <v>2236</v>
      </c>
      <c r="H422" s="3" t="s">
        <v>1236</v>
      </c>
      <c r="I422" s="3" t="s">
        <v>2055</v>
      </c>
      <c r="J422" s="3" t="s">
        <v>1838</v>
      </c>
      <c r="K422" s="3" t="s">
        <v>14</v>
      </c>
      <c r="L422" s="3" t="s">
        <v>10</v>
      </c>
      <c r="M422" s="3" t="s">
        <v>11</v>
      </c>
      <c r="N422" s="11" t="s">
        <v>2556</v>
      </c>
      <c r="O422" s="3" t="s">
        <v>2553</v>
      </c>
      <c r="P422" s="3" t="str">
        <f>MID(Tabla1[[#This Row],[Aplicación]],14,1)</f>
        <v>2</v>
      </c>
      <c r="Q422" s="3" t="s">
        <v>2530</v>
      </c>
      <c r="R422" s="3" t="str">
        <f>MID(Tabla1[[#This Row],[Aplicación]],6,2)</f>
        <v>03</v>
      </c>
      <c r="S422" s="3" t="str">
        <f>VLOOKUP(Tabla1[[#This Row],[AREA]],Hoja1!A:B,2,FALSE)</f>
        <v>03. Participación ciudadana, juventud y deportes</v>
      </c>
      <c r="T422" s="3" t="str">
        <f>MID(Tabla1[[#This Row],[Aplicación]],9,4)</f>
        <v>9241</v>
      </c>
      <c r="U422" s="3" t="str">
        <f>VLOOKUP(Tabla1[[#This Row],[PROGRAMA]],Hoja1!A:B,2,FALSE)</f>
        <v>9241. Participación ciudadana</v>
      </c>
      <c r="V422" s="3" t="str">
        <f>MID(Tabla1[[#This Row],[Aplicación]],14,2)</f>
        <v>22</v>
      </c>
      <c r="W422" s="3" t="str">
        <f>MID(Tabla1[[#This Row],[Aplicación]],14,6)</f>
        <v>22609</v>
      </c>
    </row>
    <row r="423" spans="1:23" s="3" customFormat="1" hidden="1" x14ac:dyDescent="0.25">
      <c r="A423" s="1">
        <v>220190007892</v>
      </c>
      <c r="B423" s="3" t="s">
        <v>518</v>
      </c>
      <c r="C423" s="2">
        <v>43551</v>
      </c>
      <c r="D423" s="3">
        <v>22019002591</v>
      </c>
      <c r="E423" s="3" t="s">
        <v>577</v>
      </c>
      <c r="F423" s="4">
        <v>400</v>
      </c>
      <c r="G423" s="3" t="s">
        <v>2326</v>
      </c>
      <c r="H423" s="3" t="s">
        <v>1632</v>
      </c>
      <c r="I423" s="3" t="s">
        <v>2055</v>
      </c>
      <c r="J423" s="3" t="s">
        <v>1838</v>
      </c>
      <c r="K423" s="3" t="s">
        <v>14</v>
      </c>
      <c r="L423" s="3" t="s">
        <v>10</v>
      </c>
      <c r="M423" s="3" t="s">
        <v>11</v>
      </c>
      <c r="N423" s="11" t="s">
        <v>2556</v>
      </c>
      <c r="O423" s="3" t="s">
        <v>2553</v>
      </c>
      <c r="P423" s="3" t="str">
        <f>MID(Tabla1[[#This Row],[Aplicación]],14,1)</f>
        <v>2</v>
      </c>
      <c r="Q423" s="3" t="s">
        <v>2530</v>
      </c>
      <c r="R423" s="3" t="str">
        <f>MID(Tabla1[[#This Row],[Aplicación]],6,2)</f>
        <v>03</v>
      </c>
      <c r="S423" s="3" t="str">
        <f>VLOOKUP(Tabla1[[#This Row],[AREA]],Hoja1!A:B,2,FALSE)</f>
        <v>03. Participación ciudadana, juventud y deportes</v>
      </c>
      <c r="T423" s="3" t="str">
        <f>MID(Tabla1[[#This Row],[Aplicación]],9,4)</f>
        <v>9241</v>
      </c>
      <c r="U423" s="3" t="str">
        <f>VLOOKUP(Tabla1[[#This Row],[PROGRAMA]],Hoja1!A:B,2,FALSE)</f>
        <v>9241. Participación ciudadana</v>
      </c>
      <c r="V423" s="3" t="str">
        <f>MID(Tabla1[[#This Row],[Aplicación]],14,2)</f>
        <v>22</v>
      </c>
      <c r="W423" s="3" t="str">
        <f>MID(Tabla1[[#This Row],[Aplicación]],14,6)</f>
        <v>22609</v>
      </c>
    </row>
    <row r="424" spans="1:23" s="3" customFormat="1" hidden="1" x14ac:dyDescent="0.25">
      <c r="A424" s="1">
        <v>220190004617</v>
      </c>
      <c r="B424" s="3" t="s">
        <v>518</v>
      </c>
      <c r="C424" s="2">
        <v>43530</v>
      </c>
      <c r="D424" s="3">
        <v>22019002208</v>
      </c>
      <c r="E424" s="3" t="s">
        <v>577</v>
      </c>
      <c r="F424" s="4">
        <v>400</v>
      </c>
      <c r="G424" s="3" t="s">
        <v>2237</v>
      </c>
      <c r="H424" s="3" t="s">
        <v>1237</v>
      </c>
      <c r="I424" s="3" t="s">
        <v>2055</v>
      </c>
      <c r="J424" s="3" t="s">
        <v>1838</v>
      </c>
      <c r="K424" s="3" t="s">
        <v>14</v>
      </c>
      <c r="L424" s="3" t="s">
        <v>10</v>
      </c>
      <c r="M424" s="3" t="s">
        <v>11</v>
      </c>
      <c r="N424" s="11" t="s">
        <v>2556</v>
      </c>
      <c r="O424" s="3" t="s">
        <v>2553</v>
      </c>
      <c r="P424" s="3" t="str">
        <f>MID(Tabla1[[#This Row],[Aplicación]],14,1)</f>
        <v>2</v>
      </c>
      <c r="Q424" s="3" t="s">
        <v>2530</v>
      </c>
      <c r="R424" s="3" t="str">
        <f>MID(Tabla1[[#This Row],[Aplicación]],6,2)</f>
        <v>03</v>
      </c>
      <c r="S424" s="3" t="str">
        <f>VLOOKUP(Tabla1[[#This Row],[AREA]],Hoja1!A:B,2,FALSE)</f>
        <v>03. Participación ciudadana, juventud y deportes</v>
      </c>
      <c r="T424" s="3" t="str">
        <f>MID(Tabla1[[#This Row],[Aplicación]],9,4)</f>
        <v>9241</v>
      </c>
      <c r="U424" s="3" t="str">
        <f>VLOOKUP(Tabla1[[#This Row],[PROGRAMA]],Hoja1!A:B,2,FALSE)</f>
        <v>9241. Participación ciudadana</v>
      </c>
      <c r="V424" s="3" t="str">
        <f>MID(Tabla1[[#This Row],[Aplicación]],14,2)</f>
        <v>22</v>
      </c>
      <c r="W424" s="3" t="str">
        <f>MID(Tabla1[[#This Row],[Aplicación]],14,6)</f>
        <v>22609</v>
      </c>
    </row>
    <row r="425" spans="1:23" s="3" customFormat="1" hidden="1" x14ac:dyDescent="0.25">
      <c r="A425" s="1">
        <v>220190007983</v>
      </c>
      <c r="B425" s="3" t="s">
        <v>518</v>
      </c>
      <c r="C425" s="2">
        <v>43551</v>
      </c>
      <c r="D425" s="3">
        <v>22019002707</v>
      </c>
      <c r="E425" s="3" t="s">
        <v>577</v>
      </c>
      <c r="F425" s="4">
        <v>400</v>
      </c>
      <c r="G425" s="3" t="s">
        <v>2334</v>
      </c>
      <c r="H425" s="3" t="s">
        <v>1667</v>
      </c>
      <c r="I425" s="3" t="s">
        <v>2055</v>
      </c>
      <c r="J425" s="3" t="s">
        <v>1838</v>
      </c>
      <c r="K425" s="3" t="s">
        <v>14</v>
      </c>
      <c r="L425" s="3" t="s">
        <v>10</v>
      </c>
      <c r="M425" s="3" t="s">
        <v>11</v>
      </c>
      <c r="N425" s="11" t="s">
        <v>2556</v>
      </c>
      <c r="O425" s="3" t="s">
        <v>2553</v>
      </c>
      <c r="P425" s="3" t="str">
        <f>MID(Tabla1[[#This Row],[Aplicación]],14,1)</f>
        <v>2</v>
      </c>
      <c r="Q425" s="3" t="s">
        <v>2530</v>
      </c>
      <c r="R425" s="3" t="str">
        <f>MID(Tabla1[[#This Row],[Aplicación]],6,2)</f>
        <v>03</v>
      </c>
      <c r="S425" s="3" t="str">
        <f>VLOOKUP(Tabla1[[#This Row],[AREA]],Hoja1!A:B,2,FALSE)</f>
        <v>03. Participación ciudadana, juventud y deportes</v>
      </c>
      <c r="T425" s="3" t="str">
        <f>MID(Tabla1[[#This Row],[Aplicación]],9,4)</f>
        <v>9241</v>
      </c>
      <c r="U425" s="3" t="str">
        <f>VLOOKUP(Tabla1[[#This Row],[PROGRAMA]],Hoja1!A:B,2,FALSE)</f>
        <v>9241. Participación ciudadana</v>
      </c>
      <c r="V425" s="3" t="str">
        <f>MID(Tabla1[[#This Row],[Aplicación]],14,2)</f>
        <v>22</v>
      </c>
      <c r="W425" s="3" t="str">
        <f>MID(Tabla1[[#This Row],[Aplicación]],14,6)</f>
        <v>22609</v>
      </c>
    </row>
    <row r="426" spans="1:23" s="3" customFormat="1" hidden="1" x14ac:dyDescent="0.25">
      <c r="A426" s="1">
        <v>220190002770</v>
      </c>
      <c r="B426" s="3" t="s">
        <v>518</v>
      </c>
      <c r="C426" s="2">
        <v>43518</v>
      </c>
      <c r="D426" s="3">
        <v>22019001755</v>
      </c>
      <c r="E426" s="3" t="s">
        <v>690</v>
      </c>
      <c r="F426" s="4">
        <v>108.9</v>
      </c>
      <c r="G426" s="3" t="s">
        <v>1727</v>
      </c>
      <c r="H426" s="3" t="s">
        <v>1029</v>
      </c>
      <c r="I426" s="3" t="s">
        <v>2055</v>
      </c>
      <c r="J426" s="3" t="s">
        <v>1838</v>
      </c>
      <c r="K426" s="3" t="s">
        <v>14</v>
      </c>
      <c r="L426" s="3" t="s">
        <v>10</v>
      </c>
      <c r="M426" s="3" t="s">
        <v>11</v>
      </c>
      <c r="N426" s="11" t="s">
        <v>2556</v>
      </c>
      <c r="O426" s="3" t="s">
        <v>2553</v>
      </c>
      <c r="P426" s="3" t="str">
        <f>MID(Tabla1[[#This Row],[Aplicación]],14,1)</f>
        <v>2</v>
      </c>
      <c r="Q426" s="3" t="s">
        <v>2530</v>
      </c>
      <c r="R426" s="3" t="str">
        <f>MID(Tabla1[[#This Row],[Aplicación]],6,2)</f>
        <v>06</v>
      </c>
      <c r="S426" s="3" t="str">
        <f>VLOOKUP(Tabla1[[#This Row],[AREA]],Hoja1!A:B,2,FALSE)</f>
        <v>06. Educación, infancia e igualdad</v>
      </c>
      <c r="T426" s="3" t="str">
        <f>MID(Tabla1[[#This Row],[Aplicación]],9,4)</f>
        <v>2315</v>
      </c>
      <c r="U426" s="3" t="str">
        <f>VLOOKUP(Tabla1[[#This Row],[PROGRAMA]],Hoja1!A:B,2,FALSE)</f>
        <v>2315. Políticas de Igualdad e infancia</v>
      </c>
      <c r="V426" s="3" t="str">
        <f>MID(Tabla1[[#This Row],[Aplicación]],14,2)</f>
        <v>21</v>
      </c>
      <c r="W426" s="3" t="str">
        <f>MID(Tabla1[[#This Row],[Aplicación]],14,6)</f>
        <v>213</v>
      </c>
    </row>
    <row r="427" spans="1:23" s="3" customFormat="1" hidden="1" x14ac:dyDescent="0.25">
      <c r="A427" s="1">
        <v>220190002771</v>
      </c>
      <c r="B427" s="3" t="s">
        <v>518</v>
      </c>
      <c r="C427" s="2">
        <v>43518</v>
      </c>
      <c r="D427" s="3">
        <v>22019001756</v>
      </c>
      <c r="E427" s="3" t="s">
        <v>195</v>
      </c>
      <c r="F427" s="4">
        <v>598.95000000000005</v>
      </c>
      <c r="G427" s="3" t="s">
        <v>1890</v>
      </c>
      <c r="H427" s="3" t="s">
        <v>1030</v>
      </c>
      <c r="I427" s="3" t="s">
        <v>2055</v>
      </c>
      <c r="J427" s="3" t="s">
        <v>1838</v>
      </c>
      <c r="K427" s="3" t="s">
        <v>14</v>
      </c>
      <c r="L427" s="3" t="s">
        <v>10</v>
      </c>
      <c r="M427" s="3" t="s">
        <v>11</v>
      </c>
      <c r="N427" s="11" t="s">
        <v>2556</v>
      </c>
      <c r="O427" s="3" t="s">
        <v>2553</v>
      </c>
      <c r="P427" s="3" t="str">
        <f>MID(Tabla1[[#This Row],[Aplicación]],14,1)</f>
        <v>2</v>
      </c>
      <c r="Q427" s="3" t="s">
        <v>2530</v>
      </c>
      <c r="R427" s="3" t="str">
        <f>MID(Tabla1[[#This Row],[Aplicación]],6,2)</f>
        <v>06</v>
      </c>
      <c r="S427" s="3" t="str">
        <f>VLOOKUP(Tabla1[[#This Row],[AREA]],Hoja1!A:B,2,FALSE)</f>
        <v>06. Educación, infancia e igualdad</v>
      </c>
      <c r="T427" s="3" t="str">
        <f>MID(Tabla1[[#This Row],[Aplicación]],9,4)</f>
        <v>2315</v>
      </c>
      <c r="U427" s="3" t="str">
        <f>VLOOKUP(Tabla1[[#This Row],[PROGRAMA]],Hoja1!A:B,2,FALSE)</f>
        <v>2315. Políticas de Igualdad e infancia</v>
      </c>
      <c r="V427" s="3" t="str">
        <f>MID(Tabla1[[#This Row],[Aplicación]],14,2)</f>
        <v>22</v>
      </c>
      <c r="W427" s="3" t="str">
        <f>MID(Tabla1[[#This Row],[Aplicación]],14,6)</f>
        <v>22799</v>
      </c>
    </row>
    <row r="428" spans="1:23" s="3" customFormat="1" hidden="1" x14ac:dyDescent="0.25">
      <c r="A428" s="1">
        <v>220190007129</v>
      </c>
      <c r="B428" s="3" t="s">
        <v>518</v>
      </c>
      <c r="C428" s="2">
        <v>43549</v>
      </c>
      <c r="D428" s="3">
        <v>22019001572</v>
      </c>
      <c r="E428" s="3" t="s">
        <v>519</v>
      </c>
      <c r="F428" s="4">
        <v>393.81</v>
      </c>
      <c r="G428" s="3" t="s">
        <v>2057</v>
      </c>
      <c r="H428" s="3" t="s">
        <v>838</v>
      </c>
      <c r="I428" s="3" t="s">
        <v>2070</v>
      </c>
      <c r="J428" s="3" t="s">
        <v>1838</v>
      </c>
      <c r="K428" s="3" t="s">
        <v>35</v>
      </c>
      <c r="L428" s="3" t="s">
        <v>15</v>
      </c>
      <c r="M428" s="3" t="s">
        <v>16</v>
      </c>
      <c r="N428" s="3" t="s">
        <v>2555</v>
      </c>
      <c r="O428" s="3" t="s">
        <v>2553</v>
      </c>
      <c r="P428" s="3" t="str">
        <f>MID(Tabla1[[#This Row],[Aplicación]],14,1)</f>
        <v>2</v>
      </c>
      <c r="Q428" s="3" t="s">
        <v>2530</v>
      </c>
      <c r="R428" s="3" t="str">
        <f>MID(Tabla1[[#This Row],[Aplicación]],6,2)</f>
        <v>02</v>
      </c>
      <c r="S428" s="3" t="str">
        <f>VLOOKUP(Tabla1[[#This Row],[AREA]],Hoja1!A:B,2,FALSE)</f>
        <v>02. Urbanismo, infraestructura y vivienda</v>
      </c>
      <c r="T428" s="3" t="str">
        <f>MID(Tabla1[[#This Row],[Aplicación]],9,4)</f>
        <v>9332</v>
      </c>
      <c r="U428" s="3" t="str">
        <f>VLOOKUP(Tabla1[[#This Row],[PROGRAMA]],Hoja1!A:B,2,FALSE)</f>
        <v>9332. Mantenimiento de edificios e instalaciones municipales</v>
      </c>
      <c r="V428" s="3" t="str">
        <f>MID(Tabla1[[#This Row],[Aplicación]],14,2)</f>
        <v>21</v>
      </c>
      <c r="W428" s="3" t="str">
        <f>MID(Tabla1[[#This Row],[Aplicación]],14,6)</f>
        <v>212</v>
      </c>
    </row>
    <row r="429" spans="1:23" s="12" customFormat="1" hidden="1" x14ac:dyDescent="0.25">
      <c r="A429" s="1">
        <v>220190002772</v>
      </c>
      <c r="B429" s="3" t="s">
        <v>518</v>
      </c>
      <c r="C429" s="2">
        <v>43518</v>
      </c>
      <c r="D429" s="3">
        <v>22019001821</v>
      </c>
      <c r="E429" s="3" t="s">
        <v>527</v>
      </c>
      <c r="F429" s="4">
        <v>1085.8900000000001</v>
      </c>
      <c r="G429" s="3" t="s">
        <v>1794</v>
      </c>
      <c r="H429" s="3" t="s">
        <v>1031</v>
      </c>
      <c r="I429" s="3" t="s">
        <v>2055</v>
      </c>
      <c r="J429" s="3" t="s">
        <v>1838</v>
      </c>
      <c r="K429" s="3" t="s">
        <v>14</v>
      </c>
      <c r="L429" s="3" t="s">
        <v>10</v>
      </c>
      <c r="M429" s="3" t="s">
        <v>11</v>
      </c>
      <c r="N429" s="11" t="s">
        <v>2556</v>
      </c>
      <c r="O429" s="3" t="s">
        <v>2553</v>
      </c>
      <c r="P429" s="3" t="str">
        <f>MID(Tabla1[[#This Row],[Aplicación]],14,1)</f>
        <v>2</v>
      </c>
      <c r="Q429" s="3" t="s">
        <v>2530</v>
      </c>
      <c r="R429" s="3" t="str">
        <f>MID(Tabla1[[#This Row],[Aplicación]],6,2)</f>
        <v>06</v>
      </c>
      <c r="S429" s="3" t="str">
        <f>VLOOKUP(Tabla1[[#This Row],[AREA]],Hoja1!A:B,2,FALSE)</f>
        <v>06. Educación, infancia e igualdad</v>
      </c>
      <c r="T429" s="3" t="str">
        <f>MID(Tabla1[[#This Row],[Aplicación]],9,4)</f>
        <v>3232</v>
      </c>
      <c r="U429" s="3" t="str">
        <f>VLOOKUP(Tabla1[[#This Row],[PROGRAMA]],Hoja1!A:B,2,FALSE)</f>
        <v>3232. Conservación y mantenimiento centros educación infantil y primaria</v>
      </c>
      <c r="V429" s="3" t="str">
        <f>MID(Tabla1[[#This Row],[Aplicación]],14,2)</f>
        <v>21</v>
      </c>
      <c r="W429" s="3" t="str">
        <f>MID(Tabla1[[#This Row],[Aplicación]],14,6)</f>
        <v>212</v>
      </c>
    </row>
    <row r="430" spans="1:23" s="12" customFormat="1" hidden="1" x14ac:dyDescent="0.25">
      <c r="A430" s="1">
        <v>220190002888</v>
      </c>
      <c r="B430" s="3" t="s">
        <v>518</v>
      </c>
      <c r="C430" s="2">
        <v>43518</v>
      </c>
      <c r="D430" s="3">
        <v>22019001933</v>
      </c>
      <c r="E430" s="3" t="s">
        <v>527</v>
      </c>
      <c r="F430" s="4">
        <v>391.86</v>
      </c>
      <c r="G430" s="3" t="s">
        <v>2175</v>
      </c>
      <c r="H430" s="3" t="s">
        <v>1060</v>
      </c>
      <c r="I430" s="3" t="s">
        <v>2055</v>
      </c>
      <c r="J430" s="3" t="s">
        <v>1838</v>
      </c>
      <c r="K430" s="3" t="s">
        <v>35</v>
      </c>
      <c r="L430" s="3" t="s">
        <v>10</v>
      </c>
      <c r="M430" s="3" t="s">
        <v>11</v>
      </c>
      <c r="N430" s="11" t="s">
        <v>2556</v>
      </c>
      <c r="O430" s="3" t="s">
        <v>2553</v>
      </c>
      <c r="P430" s="3" t="str">
        <f>MID(Tabla1[[#This Row],[Aplicación]],14,1)</f>
        <v>2</v>
      </c>
      <c r="Q430" s="3" t="s">
        <v>2530</v>
      </c>
      <c r="R430" s="3" t="str">
        <f>MID(Tabla1[[#This Row],[Aplicación]],6,2)</f>
        <v>06</v>
      </c>
      <c r="S430" s="3" t="str">
        <f>VLOOKUP(Tabla1[[#This Row],[AREA]],Hoja1!A:B,2,FALSE)</f>
        <v>06. Educación, infancia e igualdad</v>
      </c>
      <c r="T430" s="3" t="str">
        <f>MID(Tabla1[[#This Row],[Aplicación]],9,4)</f>
        <v>3232</v>
      </c>
      <c r="U430" s="3" t="str">
        <f>VLOOKUP(Tabla1[[#This Row],[PROGRAMA]],Hoja1!A:B,2,FALSE)</f>
        <v>3232. Conservación y mantenimiento centros educación infantil y primaria</v>
      </c>
      <c r="V430" s="3" t="str">
        <f>MID(Tabla1[[#This Row],[Aplicación]],14,2)</f>
        <v>21</v>
      </c>
      <c r="W430" s="3" t="str">
        <f>MID(Tabla1[[#This Row],[Aplicación]],14,6)</f>
        <v>212</v>
      </c>
    </row>
    <row r="431" spans="1:23" s="12" customFormat="1" hidden="1" x14ac:dyDescent="0.25">
      <c r="A431" s="1">
        <v>220190002815</v>
      </c>
      <c r="B431" s="3" t="s">
        <v>518</v>
      </c>
      <c r="C431" s="2">
        <v>43518</v>
      </c>
      <c r="D431" s="3">
        <v>22019001842</v>
      </c>
      <c r="E431" s="3" t="s">
        <v>588</v>
      </c>
      <c r="F431" s="4">
        <v>6542.16</v>
      </c>
      <c r="G431" s="3" t="s">
        <v>1725</v>
      </c>
      <c r="H431" s="3" t="s">
        <v>1032</v>
      </c>
      <c r="I431" s="3" t="s">
        <v>2055</v>
      </c>
      <c r="J431" s="3" t="s">
        <v>1838</v>
      </c>
      <c r="K431" s="3" t="s">
        <v>35</v>
      </c>
      <c r="L431" s="3" t="s">
        <v>10</v>
      </c>
      <c r="M431" s="3" t="s">
        <v>11</v>
      </c>
      <c r="N431" s="11" t="s">
        <v>2556</v>
      </c>
      <c r="O431" s="3" t="s">
        <v>2553</v>
      </c>
      <c r="P431" s="3" t="str">
        <f>MID(Tabla1[[#This Row],[Aplicación]],14,1)</f>
        <v>2</v>
      </c>
      <c r="Q431" s="3" t="s">
        <v>2530</v>
      </c>
      <c r="R431" s="3" t="str">
        <f>MID(Tabla1[[#This Row],[Aplicación]],6,2)</f>
        <v>06</v>
      </c>
      <c r="S431" s="3" t="str">
        <f>VLOOKUP(Tabla1[[#This Row],[AREA]],Hoja1!A:B,2,FALSE)</f>
        <v>06. Educación, infancia e igualdad</v>
      </c>
      <c r="T431" s="3" t="str">
        <f>MID(Tabla1[[#This Row],[Aplicación]],9,4)</f>
        <v>3321</v>
      </c>
      <c r="U431" s="3" t="str">
        <f>VLOOKUP(Tabla1[[#This Row],[PROGRAMA]],Hoja1!A:B,2,FALSE)</f>
        <v>3321. Bibliotecas públicas</v>
      </c>
      <c r="V431" s="3" t="str">
        <f>MID(Tabla1[[#This Row],[Aplicación]],14,2)</f>
        <v>22</v>
      </c>
      <c r="W431" s="3" t="str">
        <f>MID(Tabla1[[#This Row],[Aplicación]],14,6)</f>
        <v>22001</v>
      </c>
    </row>
    <row r="432" spans="1:23" s="12" customFormat="1" hidden="1" x14ac:dyDescent="0.25">
      <c r="A432" s="1">
        <v>220190002727</v>
      </c>
      <c r="B432" s="3" t="s">
        <v>518</v>
      </c>
      <c r="C432" s="2">
        <v>43518</v>
      </c>
      <c r="D432" s="3">
        <v>22019001994</v>
      </c>
      <c r="E432" s="3" t="s">
        <v>604</v>
      </c>
      <c r="F432" s="4">
        <v>388.99</v>
      </c>
      <c r="G432" s="3" t="s">
        <v>2162</v>
      </c>
      <c r="H432" s="3" t="s">
        <v>1018</v>
      </c>
      <c r="I432" s="3" t="s">
        <v>2055</v>
      </c>
      <c r="J432" s="3" t="s">
        <v>1899</v>
      </c>
      <c r="K432" s="3" t="s">
        <v>14</v>
      </c>
      <c r="L432" s="3" t="s">
        <v>10</v>
      </c>
      <c r="M432" s="3" t="s">
        <v>11</v>
      </c>
      <c r="N432" s="11" t="s">
        <v>2556</v>
      </c>
      <c r="O432" s="3" t="s">
        <v>2553</v>
      </c>
      <c r="P432" s="3" t="str">
        <f>MID(Tabla1[[#This Row],[Aplicación]],14,1)</f>
        <v>2</v>
      </c>
      <c r="Q432" s="3" t="s">
        <v>2530</v>
      </c>
      <c r="R432" s="3" t="str">
        <f>MID(Tabla1[[#This Row],[Aplicación]],6,2)</f>
        <v>08</v>
      </c>
      <c r="S432" s="3" t="str">
        <f>VLOOKUP(Tabla1[[#This Row],[AREA]],Hoja1!A:B,2,FALSE)</f>
        <v>08. Seguridad y movilidad</v>
      </c>
      <c r="T432" s="3" t="str">
        <f>MID(Tabla1[[#This Row],[Aplicación]],9,4)</f>
        <v>1321</v>
      </c>
      <c r="U432" s="3" t="str">
        <f>VLOOKUP(Tabla1[[#This Row],[PROGRAMA]],Hoja1!A:B,2,FALSE)</f>
        <v>1321. Policía municipal</v>
      </c>
      <c r="V432" s="3" t="str">
        <f>MID(Tabla1[[#This Row],[Aplicación]],14,2)</f>
        <v>21</v>
      </c>
      <c r="W432" s="3" t="str">
        <f>MID(Tabla1[[#This Row],[Aplicación]],14,6)</f>
        <v>214</v>
      </c>
    </row>
    <row r="433" spans="1:23" s="12" customFormat="1" hidden="1" x14ac:dyDescent="0.25">
      <c r="A433" s="1">
        <v>220190002128</v>
      </c>
      <c r="B433" s="3" t="s">
        <v>518</v>
      </c>
      <c r="C433" s="2">
        <v>43514</v>
      </c>
      <c r="D433" s="3">
        <v>22019000786</v>
      </c>
      <c r="E433" s="3" t="s">
        <v>604</v>
      </c>
      <c r="F433" s="4">
        <v>387.35</v>
      </c>
      <c r="G433" s="3" t="s">
        <v>2111</v>
      </c>
      <c r="H433" s="3" t="s">
        <v>850</v>
      </c>
      <c r="I433" s="3" t="s">
        <v>2070</v>
      </c>
      <c r="J433" s="3" t="s">
        <v>1838</v>
      </c>
      <c r="K433" s="3" t="s">
        <v>14</v>
      </c>
      <c r="L433" s="3" t="s">
        <v>15</v>
      </c>
      <c r="M433" s="3" t="s">
        <v>16</v>
      </c>
      <c r="N433" s="3" t="s">
        <v>2555</v>
      </c>
      <c r="O433" s="3" t="s">
        <v>2553</v>
      </c>
      <c r="P433" s="3" t="str">
        <f>MID(Tabla1[[#This Row],[Aplicación]],14,1)</f>
        <v>2</v>
      </c>
      <c r="Q433" s="3" t="s">
        <v>2530</v>
      </c>
      <c r="R433" s="3" t="str">
        <f>MID(Tabla1[[#This Row],[Aplicación]],6,2)</f>
        <v>08</v>
      </c>
      <c r="S433" s="3" t="str">
        <f>VLOOKUP(Tabla1[[#This Row],[AREA]],Hoja1!A:B,2,FALSE)</f>
        <v>08. Seguridad y movilidad</v>
      </c>
      <c r="T433" s="3" t="str">
        <f>MID(Tabla1[[#This Row],[Aplicación]],9,4)</f>
        <v>1321</v>
      </c>
      <c r="U433" s="3" t="str">
        <f>VLOOKUP(Tabla1[[#This Row],[PROGRAMA]],Hoja1!A:B,2,FALSE)</f>
        <v>1321. Policía municipal</v>
      </c>
      <c r="V433" s="3" t="str">
        <f>MID(Tabla1[[#This Row],[Aplicación]],14,2)</f>
        <v>21</v>
      </c>
      <c r="W433" s="3" t="str">
        <f>MID(Tabla1[[#This Row],[Aplicación]],14,6)</f>
        <v>214</v>
      </c>
    </row>
    <row r="434" spans="1:23" s="12" customFormat="1" hidden="1" x14ac:dyDescent="0.25">
      <c r="A434" s="1">
        <v>220190007127</v>
      </c>
      <c r="B434" s="3" t="s">
        <v>518</v>
      </c>
      <c r="C434" s="2">
        <v>43549</v>
      </c>
      <c r="D434" s="3">
        <v>22019001927</v>
      </c>
      <c r="E434" s="3" t="s">
        <v>840</v>
      </c>
      <c r="F434" s="4">
        <v>387.05</v>
      </c>
      <c r="G434" s="3" t="s">
        <v>2120</v>
      </c>
      <c r="H434" s="3" t="s">
        <v>1524</v>
      </c>
      <c r="I434" s="3" t="s">
        <v>2070</v>
      </c>
      <c r="J434" s="3" t="s">
        <v>1838</v>
      </c>
      <c r="K434" s="3" t="s">
        <v>14</v>
      </c>
      <c r="L434" s="3" t="s">
        <v>15</v>
      </c>
      <c r="M434" s="3" t="s">
        <v>16</v>
      </c>
      <c r="N434" s="3" t="s">
        <v>2555</v>
      </c>
      <c r="O434" s="3" t="s">
        <v>2553</v>
      </c>
      <c r="P434" s="3" t="str">
        <f>MID(Tabla1[[#This Row],[Aplicación]],14,1)</f>
        <v>2</v>
      </c>
      <c r="Q434" s="3" t="s">
        <v>2530</v>
      </c>
      <c r="R434" s="3" t="str">
        <f>MID(Tabla1[[#This Row],[Aplicación]],6,2)</f>
        <v>02</v>
      </c>
      <c r="S434" s="3" t="str">
        <f>VLOOKUP(Tabla1[[#This Row],[AREA]],Hoja1!A:B,2,FALSE)</f>
        <v>02. Urbanismo, infraestructura y vivienda</v>
      </c>
      <c r="T434" s="3" t="str">
        <f>MID(Tabla1[[#This Row],[Aplicación]],9,4)</f>
        <v>9332</v>
      </c>
      <c r="U434" s="3" t="str">
        <f>VLOOKUP(Tabla1[[#This Row],[PROGRAMA]],Hoja1!A:B,2,FALSE)</f>
        <v>9332. Mantenimiento de edificios e instalaciones municipales</v>
      </c>
      <c r="V434" s="3" t="str">
        <f>MID(Tabla1[[#This Row],[Aplicación]],14,2)</f>
        <v>21</v>
      </c>
      <c r="W434" s="3" t="str">
        <f>MID(Tabla1[[#This Row],[Aplicación]],14,6)</f>
        <v>214</v>
      </c>
    </row>
    <row r="435" spans="1:23" s="12" customFormat="1" hidden="1" x14ac:dyDescent="0.25">
      <c r="A435" s="1">
        <v>220190002503</v>
      </c>
      <c r="B435" s="3" t="s">
        <v>518</v>
      </c>
      <c r="C435" s="2">
        <v>43515</v>
      </c>
      <c r="D435" s="3">
        <v>22019001376</v>
      </c>
      <c r="E435" s="3" t="s">
        <v>895</v>
      </c>
      <c r="F435" s="4">
        <v>385.77</v>
      </c>
      <c r="G435" s="3" t="s">
        <v>2110</v>
      </c>
      <c r="H435" s="3" t="s">
        <v>908</v>
      </c>
      <c r="I435" s="3" t="s">
        <v>2070</v>
      </c>
      <c r="J435" s="3" t="s">
        <v>1838</v>
      </c>
      <c r="K435" s="3" t="s">
        <v>35</v>
      </c>
      <c r="L435" s="3" t="s">
        <v>15</v>
      </c>
      <c r="M435" s="3" t="s">
        <v>16</v>
      </c>
      <c r="N435" s="3" t="s">
        <v>2555</v>
      </c>
      <c r="O435" s="3" t="s">
        <v>2553</v>
      </c>
      <c r="P435" s="3" t="str">
        <f>MID(Tabla1[[#This Row],[Aplicación]],14,1)</f>
        <v>2</v>
      </c>
      <c r="Q435" s="3" t="s">
        <v>2530</v>
      </c>
      <c r="R435" s="3" t="str">
        <f>MID(Tabla1[[#This Row],[Aplicación]],6,2)</f>
        <v>07</v>
      </c>
      <c r="S435" s="3" t="str">
        <f>VLOOKUP(Tabla1[[#This Row],[AREA]],Hoja1!A:B,2,FALSE)</f>
        <v>07. Medio Ambiente sostenibilidad</v>
      </c>
      <c r="T435" s="3" t="str">
        <f>MID(Tabla1[[#This Row],[Aplicación]],9,4)</f>
        <v>1621</v>
      </c>
      <c r="U435" s="3" t="str">
        <f>VLOOKUP(Tabla1[[#This Row],[PROGRAMA]],Hoja1!A:B,2,FALSE)</f>
        <v>1621. Servicio de limpieza</v>
      </c>
      <c r="V435" s="3" t="str">
        <f>MID(Tabla1[[#This Row],[Aplicación]],14,2)</f>
        <v>22</v>
      </c>
      <c r="W435" s="3" t="str">
        <f>MID(Tabla1[[#This Row],[Aplicación]],14,6)</f>
        <v>22199</v>
      </c>
    </row>
    <row r="436" spans="1:23" s="12" customFormat="1" hidden="1" x14ac:dyDescent="0.25">
      <c r="A436" s="1">
        <v>220190005407</v>
      </c>
      <c r="B436" s="3" t="s">
        <v>518</v>
      </c>
      <c r="C436" s="2">
        <v>43537</v>
      </c>
      <c r="D436" s="3">
        <v>22019000781</v>
      </c>
      <c r="E436" s="3" t="s">
        <v>566</v>
      </c>
      <c r="F436" s="4">
        <v>375.51</v>
      </c>
      <c r="G436" s="3" t="s">
        <v>2069</v>
      </c>
      <c r="H436" s="3" t="s">
        <v>1347</v>
      </c>
      <c r="I436" s="3" t="s">
        <v>2070</v>
      </c>
      <c r="J436" s="3" t="s">
        <v>1838</v>
      </c>
      <c r="K436" s="3" t="s">
        <v>14</v>
      </c>
      <c r="L436" s="3" t="s">
        <v>15</v>
      </c>
      <c r="M436" s="3" t="s">
        <v>16</v>
      </c>
      <c r="N436" s="3" t="s">
        <v>2555</v>
      </c>
      <c r="O436" s="3" t="s">
        <v>2553</v>
      </c>
      <c r="P436" s="3" t="str">
        <f>MID(Tabla1[[#This Row],[Aplicación]],14,1)</f>
        <v>2</v>
      </c>
      <c r="Q436" s="3" t="s">
        <v>2530</v>
      </c>
      <c r="R436" s="3" t="str">
        <f>MID(Tabla1[[#This Row],[Aplicación]],6,2)</f>
        <v>07</v>
      </c>
      <c r="S436" s="3" t="str">
        <f>VLOOKUP(Tabla1[[#This Row],[AREA]],Hoja1!A:B,2,FALSE)</f>
        <v>07. Medio Ambiente sostenibilidad</v>
      </c>
      <c r="T436" s="3" t="str">
        <f>MID(Tabla1[[#This Row],[Aplicación]],9,4)</f>
        <v>1711</v>
      </c>
      <c r="U436" s="3" t="str">
        <f>VLOOKUP(Tabla1[[#This Row],[PROGRAMA]],Hoja1!A:B,2,FALSE)</f>
        <v>1711. Parques y jardines</v>
      </c>
      <c r="V436" s="3" t="str">
        <f>MID(Tabla1[[#This Row],[Aplicación]],14,2)</f>
        <v>21</v>
      </c>
      <c r="W436" s="3" t="str">
        <f>MID(Tabla1[[#This Row],[Aplicación]],14,6)</f>
        <v>214</v>
      </c>
    </row>
    <row r="437" spans="1:23" s="12" customFormat="1" hidden="1" x14ac:dyDescent="0.25">
      <c r="A437" s="1">
        <v>220190005421</v>
      </c>
      <c r="B437" s="3" t="s">
        <v>518</v>
      </c>
      <c r="C437" s="2">
        <v>43537</v>
      </c>
      <c r="D437" s="3">
        <v>22019000787</v>
      </c>
      <c r="E437" s="3" t="s">
        <v>1358</v>
      </c>
      <c r="F437" s="4">
        <v>375.1</v>
      </c>
      <c r="G437" s="3" t="s">
        <v>2069</v>
      </c>
      <c r="H437" s="3" t="s">
        <v>1359</v>
      </c>
      <c r="I437" s="3" t="s">
        <v>2070</v>
      </c>
      <c r="J437" s="3" t="s">
        <v>1838</v>
      </c>
      <c r="K437" s="3" t="s">
        <v>14</v>
      </c>
      <c r="L437" s="3" t="s">
        <v>15</v>
      </c>
      <c r="M437" s="3" t="s">
        <v>16</v>
      </c>
      <c r="N437" s="3" t="s">
        <v>2555</v>
      </c>
      <c r="O437" s="3" t="s">
        <v>2553</v>
      </c>
      <c r="P437" s="3" t="str">
        <f>MID(Tabla1[[#This Row],[Aplicación]],14,1)</f>
        <v>2</v>
      </c>
      <c r="Q437" s="3" t="s">
        <v>2530</v>
      </c>
      <c r="R437" s="3" t="str">
        <f>MID(Tabla1[[#This Row],[Aplicación]],6,2)</f>
        <v>02</v>
      </c>
      <c r="S437" s="3" t="str">
        <f>VLOOKUP(Tabla1[[#This Row],[AREA]],Hoja1!A:B,2,FALSE)</f>
        <v>02. Urbanismo, infraestructura y vivienda</v>
      </c>
      <c r="T437" s="3" t="str">
        <f>MID(Tabla1[[#This Row],[Aplicación]],9,4)</f>
        <v>1532</v>
      </c>
      <c r="U437" s="3" t="str">
        <f>VLOOKUP(Tabla1[[#This Row],[PROGRAMA]],Hoja1!A:B,2,FALSE)</f>
        <v>1532. Pavimentación vias públicas y otros servicios urbanísticos</v>
      </c>
      <c r="V437" s="3" t="str">
        <f>MID(Tabla1[[#This Row],[Aplicación]],14,2)</f>
        <v>21</v>
      </c>
      <c r="W437" s="3" t="str">
        <f>MID(Tabla1[[#This Row],[Aplicación]],14,6)</f>
        <v>214</v>
      </c>
    </row>
    <row r="438" spans="1:23" s="12" customFormat="1" hidden="1" x14ac:dyDescent="0.25">
      <c r="A438" s="1">
        <v>220190002818</v>
      </c>
      <c r="B438" s="3" t="s">
        <v>518</v>
      </c>
      <c r="C438" s="2">
        <v>43518</v>
      </c>
      <c r="D438" s="3">
        <v>22019001843</v>
      </c>
      <c r="E438" s="3" t="s">
        <v>588</v>
      </c>
      <c r="F438" s="4">
        <v>3850</v>
      </c>
      <c r="G438" s="3" t="s">
        <v>2166</v>
      </c>
      <c r="H438" s="3" t="s">
        <v>1033</v>
      </c>
      <c r="I438" s="3" t="s">
        <v>2055</v>
      </c>
      <c r="J438" s="3" t="s">
        <v>1837</v>
      </c>
      <c r="K438" s="3" t="s">
        <v>35</v>
      </c>
      <c r="L438" s="3" t="s">
        <v>10</v>
      </c>
      <c r="M438" s="3" t="s">
        <v>11</v>
      </c>
      <c r="N438" s="11" t="s">
        <v>2556</v>
      </c>
      <c r="O438" s="3" t="s">
        <v>2553</v>
      </c>
      <c r="P438" s="3" t="str">
        <f>MID(Tabla1[[#This Row],[Aplicación]],14,1)</f>
        <v>2</v>
      </c>
      <c r="Q438" s="3" t="s">
        <v>2530</v>
      </c>
      <c r="R438" s="3" t="str">
        <f>MID(Tabla1[[#This Row],[Aplicación]],6,2)</f>
        <v>06</v>
      </c>
      <c r="S438" s="3" t="str">
        <f>VLOOKUP(Tabla1[[#This Row],[AREA]],Hoja1!A:B,2,FALSE)</f>
        <v>06. Educación, infancia e igualdad</v>
      </c>
      <c r="T438" s="3" t="str">
        <f>MID(Tabla1[[#This Row],[Aplicación]],9,4)</f>
        <v>3321</v>
      </c>
      <c r="U438" s="3" t="str">
        <f>VLOOKUP(Tabla1[[#This Row],[PROGRAMA]],Hoja1!A:B,2,FALSE)</f>
        <v>3321. Bibliotecas públicas</v>
      </c>
      <c r="V438" s="3" t="str">
        <f>MID(Tabla1[[#This Row],[Aplicación]],14,2)</f>
        <v>22</v>
      </c>
      <c r="W438" s="3" t="str">
        <f>MID(Tabla1[[#This Row],[Aplicación]],14,6)</f>
        <v>22001</v>
      </c>
    </row>
    <row r="439" spans="1:23" s="3" customFormat="1" hidden="1" x14ac:dyDescent="0.25">
      <c r="A439" s="1">
        <v>220190002722</v>
      </c>
      <c r="B439" s="3" t="s">
        <v>518</v>
      </c>
      <c r="C439" s="2">
        <v>43518</v>
      </c>
      <c r="D439" s="3">
        <v>22019000786</v>
      </c>
      <c r="E439" s="3" t="s">
        <v>604</v>
      </c>
      <c r="F439" s="4">
        <v>371.32</v>
      </c>
      <c r="G439" s="3" t="s">
        <v>2084</v>
      </c>
      <c r="H439" s="3" t="s">
        <v>1017</v>
      </c>
      <c r="I439" s="3" t="s">
        <v>2070</v>
      </c>
      <c r="J439" s="3" t="s">
        <v>1838</v>
      </c>
      <c r="K439" s="3" t="s">
        <v>14</v>
      </c>
      <c r="L439" s="3" t="s">
        <v>15</v>
      </c>
      <c r="M439" s="3" t="s">
        <v>16</v>
      </c>
      <c r="N439" s="3" t="s">
        <v>2555</v>
      </c>
      <c r="O439" s="3" t="s">
        <v>2553</v>
      </c>
      <c r="P439" s="3" t="str">
        <f>MID(Tabla1[[#This Row],[Aplicación]],14,1)</f>
        <v>2</v>
      </c>
      <c r="Q439" s="3" t="s">
        <v>2530</v>
      </c>
      <c r="R439" s="3" t="str">
        <f>MID(Tabla1[[#This Row],[Aplicación]],6,2)</f>
        <v>08</v>
      </c>
      <c r="S439" s="3" t="str">
        <f>VLOOKUP(Tabla1[[#This Row],[AREA]],Hoja1!A:B,2,FALSE)</f>
        <v>08. Seguridad y movilidad</v>
      </c>
      <c r="T439" s="3" t="str">
        <f>MID(Tabla1[[#This Row],[Aplicación]],9,4)</f>
        <v>1321</v>
      </c>
      <c r="U439" s="3" t="str">
        <f>VLOOKUP(Tabla1[[#This Row],[PROGRAMA]],Hoja1!A:B,2,FALSE)</f>
        <v>1321. Policía municipal</v>
      </c>
      <c r="V439" s="3" t="str">
        <f>MID(Tabla1[[#This Row],[Aplicación]],14,2)</f>
        <v>21</v>
      </c>
      <c r="W439" s="3" t="str">
        <f>MID(Tabla1[[#This Row],[Aplicación]],14,6)</f>
        <v>214</v>
      </c>
    </row>
    <row r="440" spans="1:23" s="3" customFormat="1" hidden="1" x14ac:dyDescent="0.25">
      <c r="A440" s="1">
        <v>220190007112</v>
      </c>
      <c r="B440" s="3" t="s">
        <v>518</v>
      </c>
      <c r="C440" s="2">
        <v>43549</v>
      </c>
      <c r="D440" s="3">
        <v>22019001585</v>
      </c>
      <c r="E440" s="3" t="s">
        <v>1073</v>
      </c>
      <c r="F440" s="4">
        <v>275.5</v>
      </c>
      <c r="G440" s="3" t="s">
        <v>2067</v>
      </c>
      <c r="H440" s="3" t="s">
        <v>1518</v>
      </c>
      <c r="I440" s="3" t="s">
        <v>2070</v>
      </c>
      <c r="J440" s="3" t="s">
        <v>1838</v>
      </c>
      <c r="K440" s="3" t="s">
        <v>35</v>
      </c>
      <c r="L440" s="3" t="s">
        <v>15</v>
      </c>
      <c r="M440" s="3" t="s">
        <v>16</v>
      </c>
      <c r="N440" s="3" t="s">
        <v>2555</v>
      </c>
      <c r="O440" s="3" t="s">
        <v>2553</v>
      </c>
      <c r="P440" s="3" t="str">
        <f>MID(Tabla1[[#This Row],[Aplicación]],14,1)</f>
        <v>2</v>
      </c>
      <c r="Q440" s="3" t="s">
        <v>2530</v>
      </c>
      <c r="R440" s="3" t="str">
        <f>MID(Tabla1[[#This Row],[Aplicación]],6,2)</f>
        <v>08</v>
      </c>
      <c r="S440" s="3" t="str">
        <f>VLOOKUP(Tabla1[[#This Row],[AREA]],Hoja1!A:B,2,FALSE)</f>
        <v>08. Seguridad y movilidad</v>
      </c>
      <c r="T440" s="3" t="str">
        <f>MID(Tabla1[[#This Row],[Aplicación]],9,4)</f>
        <v>1361</v>
      </c>
      <c r="U440" s="3" t="str">
        <f>VLOOKUP(Tabla1[[#This Row],[PROGRAMA]],Hoja1!A:B,2,FALSE)</f>
        <v>1361. Prevención y extinción de incencios</v>
      </c>
      <c r="V440" s="3" t="str">
        <f>MID(Tabla1[[#This Row],[Aplicación]],14,2)</f>
        <v>22</v>
      </c>
      <c r="W440" s="3" t="str">
        <f>MID(Tabla1[[#This Row],[Aplicación]],14,6)</f>
        <v>22199</v>
      </c>
    </row>
    <row r="441" spans="1:23" s="12" customFormat="1" hidden="1" x14ac:dyDescent="0.25">
      <c r="A441" s="1">
        <v>220190002820</v>
      </c>
      <c r="B441" s="3" t="s">
        <v>518</v>
      </c>
      <c r="C441" s="2">
        <v>43518</v>
      </c>
      <c r="D441" s="3">
        <v>22019001844</v>
      </c>
      <c r="E441" s="3" t="s">
        <v>588</v>
      </c>
      <c r="F441" s="4">
        <v>98.09</v>
      </c>
      <c r="G441" s="3" t="s">
        <v>2167</v>
      </c>
      <c r="H441" s="3" t="s">
        <v>1034</v>
      </c>
      <c r="I441" s="3" t="s">
        <v>2055</v>
      </c>
      <c r="J441" s="3" t="s">
        <v>1837</v>
      </c>
      <c r="K441" s="3" t="s">
        <v>35</v>
      </c>
      <c r="L441" s="3" t="s">
        <v>10</v>
      </c>
      <c r="M441" s="3" t="s">
        <v>11</v>
      </c>
      <c r="N441" s="11" t="s">
        <v>2556</v>
      </c>
      <c r="O441" s="3" t="s">
        <v>2553</v>
      </c>
      <c r="P441" s="3" t="str">
        <f>MID(Tabla1[[#This Row],[Aplicación]],14,1)</f>
        <v>2</v>
      </c>
      <c r="Q441" s="3" t="s">
        <v>2530</v>
      </c>
      <c r="R441" s="3" t="str">
        <f>MID(Tabla1[[#This Row],[Aplicación]],6,2)</f>
        <v>06</v>
      </c>
      <c r="S441" s="3" t="str">
        <f>VLOOKUP(Tabla1[[#This Row],[AREA]],Hoja1!A:B,2,FALSE)</f>
        <v>06. Educación, infancia e igualdad</v>
      </c>
      <c r="T441" s="3" t="str">
        <f>MID(Tabla1[[#This Row],[Aplicación]],9,4)</f>
        <v>3321</v>
      </c>
      <c r="U441" s="3" t="str">
        <f>VLOOKUP(Tabla1[[#This Row],[PROGRAMA]],Hoja1!A:B,2,FALSE)</f>
        <v>3321. Bibliotecas públicas</v>
      </c>
      <c r="V441" s="3" t="str">
        <f>MID(Tabla1[[#This Row],[Aplicación]],14,2)</f>
        <v>22</v>
      </c>
      <c r="W441" s="3" t="str">
        <f>MID(Tabla1[[#This Row],[Aplicación]],14,6)</f>
        <v>22001</v>
      </c>
    </row>
    <row r="442" spans="1:23" s="3" customFormat="1" hidden="1" x14ac:dyDescent="0.25">
      <c r="A442" s="1">
        <v>220190002823</v>
      </c>
      <c r="B442" s="3" t="s">
        <v>518</v>
      </c>
      <c r="C442" s="2">
        <v>43518</v>
      </c>
      <c r="D442" s="3">
        <v>22019001845</v>
      </c>
      <c r="E442" s="3" t="s">
        <v>588</v>
      </c>
      <c r="F442" s="4">
        <v>154.01</v>
      </c>
      <c r="G442" s="3" t="s">
        <v>2168</v>
      </c>
      <c r="H442" s="3" t="s">
        <v>1035</v>
      </c>
      <c r="I442" s="3" t="s">
        <v>2055</v>
      </c>
      <c r="J442" s="3" t="s">
        <v>1837</v>
      </c>
      <c r="K442" s="3" t="s">
        <v>35</v>
      </c>
      <c r="L442" s="3" t="s">
        <v>10</v>
      </c>
      <c r="M442" s="3" t="s">
        <v>11</v>
      </c>
      <c r="N442" s="11" t="s">
        <v>2556</v>
      </c>
      <c r="O442" s="3" t="s">
        <v>2553</v>
      </c>
      <c r="P442" s="3" t="str">
        <f>MID(Tabla1[[#This Row],[Aplicación]],14,1)</f>
        <v>2</v>
      </c>
      <c r="Q442" s="3" t="s">
        <v>2530</v>
      </c>
      <c r="R442" s="3" t="str">
        <f>MID(Tabla1[[#This Row],[Aplicación]],6,2)</f>
        <v>06</v>
      </c>
      <c r="S442" s="3" t="str">
        <f>VLOOKUP(Tabla1[[#This Row],[AREA]],Hoja1!A:B,2,FALSE)</f>
        <v>06. Educación, infancia e igualdad</v>
      </c>
      <c r="T442" s="3" t="str">
        <f>MID(Tabla1[[#This Row],[Aplicación]],9,4)</f>
        <v>3321</v>
      </c>
      <c r="U442" s="3" t="str">
        <f>VLOOKUP(Tabla1[[#This Row],[PROGRAMA]],Hoja1!A:B,2,FALSE)</f>
        <v>3321. Bibliotecas públicas</v>
      </c>
      <c r="V442" s="3" t="str">
        <f>MID(Tabla1[[#This Row],[Aplicación]],14,2)</f>
        <v>22</v>
      </c>
      <c r="W442" s="3" t="str">
        <f>MID(Tabla1[[#This Row],[Aplicación]],14,6)</f>
        <v>22001</v>
      </c>
    </row>
    <row r="443" spans="1:23" s="3" customFormat="1" hidden="1" x14ac:dyDescent="0.25">
      <c r="A443" s="1">
        <v>220190002824</v>
      </c>
      <c r="B443" s="3" t="s">
        <v>518</v>
      </c>
      <c r="C443" s="2">
        <v>43518</v>
      </c>
      <c r="D443" s="3">
        <v>22019001846</v>
      </c>
      <c r="E443" s="3" t="s">
        <v>588</v>
      </c>
      <c r="F443" s="4">
        <v>149.97</v>
      </c>
      <c r="G443" s="3" t="s">
        <v>2169</v>
      </c>
      <c r="H443" s="3" t="s">
        <v>1036</v>
      </c>
      <c r="I443" s="3" t="s">
        <v>2055</v>
      </c>
      <c r="J443" s="3" t="s">
        <v>1837</v>
      </c>
      <c r="K443" s="3" t="s">
        <v>35</v>
      </c>
      <c r="L443" s="3" t="s">
        <v>10</v>
      </c>
      <c r="M443" s="3" t="s">
        <v>11</v>
      </c>
      <c r="N443" s="11" t="s">
        <v>2556</v>
      </c>
      <c r="O443" s="3" t="s">
        <v>2553</v>
      </c>
      <c r="P443" s="3" t="str">
        <f>MID(Tabla1[[#This Row],[Aplicación]],14,1)</f>
        <v>2</v>
      </c>
      <c r="Q443" s="3" t="s">
        <v>2530</v>
      </c>
      <c r="R443" s="3" t="str">
        <f>MID(Tabla1[[#This Row],[Aplicación]],6,2)</f>
        <v>06</v>
      </c>
      <c r="S443" s="3" t="str">
        <f>VLOOKUP(Tabla1[[#This Row],[AREA]],Hoja1!A:B,2,FALSE)</f>
        <v>06. Educación, infancia e igualdad</v>
      </c>
      <c r="T443" s="3" t="str">
        <f>MID(Tabla1[[#This Row],[Aplicación]],9,4)</f>
        <v>3321</v>
      </c>
      <c r="U443" s="3" t="str">
        <f>VLOOKUP(Tabla1[[#This Row],[PROGRAMA]],Hoja1!A:B,2,FALSE)</f>
        <v>3321. Bibliotecas públicas</v>
      </c>
      <c r="V443" s="3" t="str">
        <f>MID(Tabla1[[#This Row],[Aplicación]],14,2)</f>
        <v>22</v>
      </c>
      <c r="W443" s="3" t="str">
        <f>MID(Tabla1[[#This Row],[Aplicación]],14,6)</f>
        <v>22001</v>
      </c>
    </row>
    <row r="444" spans="1:23" hidden="1" x14ac:dyDescent="0.25">
      <c r="A444" s="1">
        <v>220190004526</v>
      </c>
      <c r="B444" s="3" t="s">
        <v>518</v>
      </c>
      <c r="C444" s="2">
        <v>43530</v>
      </c>
      <c r="D444" s="3">
        <v>22019001548</v>
      </c>
      <c r="E444" s="3" t="s">
        <v>544</v>
      </c>
      <c r="F444" s="4">
        <v>361.51</v>
      </c>
      <c r="G444" s="3" t="s">
        <v>2109</v>
      </c>
      <c r="H444" s="3" t="s">
        <v>1199</v>
      </c>
      <c r="I444" s="3" t="s">
        <v>2070</v>
      </c>
      <c r="J444" s="3" t="s">
        <v>1838</v>
      </c>
      <c r="K444" s="3" t="s">
        <v>35</v>
      </c>
      <c r="L444" s="3" t="s">
        <v>15</v>
      </c>
      <c r="M444" s="3" t="s">
        <v>16</v>
      </c>
      <c r="N444" s="3" t="s">
        <v>2555</v>
      </c>
      <c r="O444" s="3" t="s">
        <v>2553</v>
      </c>
      <c r="P444" s="3" t="str">
        <f>MID(Tabla1[[#This Row],[Aplicación]],14,1)</f>
        <v>2</v>
      </c>
      <c r="Q444" s="3" t="s">
        <v>2530</v>
      </c>
      <c r="R444" s="3" t="str">
        <f>MID(Tabla1[[#This Row],[Aplicación]],6,2)</f>
        <v>10</v>
      </c>
      <c r="S444" s="3" t="str">
        <f>VLOOKUP(Tabla1[[#This Row],[AREA]],Hoja1!A:B,2,FALSE)</f>
        <v>10. Servicios sociales</v>
      </c>
      <c r="T444" s="3" t="str">
        <f>MID(Tabla1[[#This Row],[Aplicación]],9,4)</f>
        <v>2312</v>
      </c>
      <c r="U444" s="3" t="str">
        <f>VLOOKUP(Tabla1[[#This Row],[PROGRAMA]],Hoja1!A:B,2,FALSE)</f>
        <v>2312. Iniciativas sociales</v>
      </c>
      <c r="V444" s="3" t="str">
        <f>MID(Tabla1[[#This Row],[Aplicación]],14,2)</f>
        <v>21</v>
      </c>
      <c r="W444" s="3" t="str">
        <f>MID(Tabla1[[#This Row],[Aplicación]],14,6)</f>
        <v>212</v>
      </c>
    </row>
    <row r="445" spans="1:23" s="12" customFormat="1" hidden="1" x14ac:dyDescent="0.25">
      <c r="A445" s="1">
        <v>220190007115</v>
      </c>
      <c r="B445" s="3" t="s">
        <v>518</v>
      </c>
      <c r="C445" s="2">
        <v>43549</v>
      </c>
      <c r="D445" s="3">
        <v>22019001382</v>
      </c>
      <c r="E445" s="3" t="s">
        <v>884</v>
      </c>
      <c r="F445" s="4">
        <v>360.08</v>
      </c>
      <c r="G445" s="3" t="s">
        <v>2121</v>
      </c>
      <c r="H445" s="3" t="s">
        <v>1521</v>
      </c>
      <c r="I445" s="3" t="s">
        <v>2070</v>
      </c>
      <c r="J445" s="3" t="s">
        <v>1838</v>
      </c>
      <c r="K445" s="3" t="s">
        <v>35</v>
      </c>
      <c r="L445" s="3" t="s">
        <v>15</v>
      </c>
      <c r="M445" s="3" t="s">
        <v>16</v>
      </c>
      <c r="N445" s="3" t="s">
        <v>2555</v>
      </c>
      <c r="O445" s="3" t="s">
        <v>2553</v>
      </c>
      <c r="P445" s="3" t="str">
        <f>MID(Tabla1[[#This Row],[Aplicación]],14,1)</f>
        <v>2</v>
      </c>
      <c r="Q445" s="3" t="s">
        <v>2530</v>
      </c>
      <c r="R445" s="3" t="str">
        <f>MID(Tabla1[[#This Row],[Aplicación]],6,2)</f>
        <v>07</v>
      </c>
      <c r="S445" s="3" t="str">
        <f>VLOOKUP(Tabla1[[#This Row],[AREA]],Hoja1!A:B,2,FALSE)</f>
        <v>07. Medio Ambiente sostenibilidad</v>
      </c>
      <c r="T445" s="3" t="str">
        <f>MID(Tabla1[[#This Row],[Aplicación]],9,4)</f>
        <v>1631</v>
      </c>
      <c r="U445" s="3" t="str">
        <f>VLOOKUP(Tabla1[[#This Row],[PROGRAMA]],Hoja1!A:B,2,FALSE)</f>
        <v>1631. Limpieza viaria</v>
      </c>
      <c r="V445" s="3" t="str">
        <f>MID(Tabla1[[#This Row],[Aplicación]],14,2)</f>
        <v>22</v>
      </c>
      <c r="W445" s="3" t="str">
        <f>MID(Tabla1[[#This Row],[Aplicación]],14,6)</f>
        <v>22199</v>
      </c>
    </row>
    <row r="446" spans="1:23" s="12" customFormat="1" hidden="1" x14ac:dyDescent="0.25">
      <c r="A446" s="1">
        <v>220190006379</v>
      </c>
      <c r="B446" s="3" t="s">
        <v>518</v>
      </c>
      <c r="C446" s="2">
        <v>43543</v>
      </c>
      <c r="D446" s="3">
        <v>22019002414</v>
      </c>
      <c r="E446" s="3" t="s">
        <v>1442</v>
      </c>
      <c r="F446" s="4">
        <v>356.5</v>
      </c>
      <c r="G446" s="3" t="s">
        <v>2291</v>
      </c>
      <c r="H446" s="3" t="s">
        <v>1444</v>
      </c>
      <c r="I446" s="3" t="s">
        <v>2055</v>
      </c>
      <c r="J446" s="3" t="s">
        <v>1838</v>
      </c>
      <c r="K446" s="3" t="s">
        <v>14</v>
      </c>
      <c r="L446" s="3" t="s">
        <v>10</v>
      </c>
      <c r="M446" s="3" t="s">
        <v>11</v>
      </c>
      <c r="N446" s="11" t="s">
        <v>2556</v>
      </c>
      <c r="O446" s="3" t="s">
        <v>2553</v>
      </c>
      <c r="P446" s="3" t="str">
        <f>MID(Tabla1[[#This Row],[Aplicación]],14,1)</f>
        <v>2</v>
      </c>
      <c r="Q446" s="3" t="s">
        <v>2530</v>
      </c>
      <c r="R446" s="3" t="str">
        <f>MID(Tabla1[[#This Row],[Aplicación]],6,2)</f>
        <v>03</v>
      </c>
      <c r="S446" s="3" t="str">
        <f>VLOOKUP(Tabla1[[#This Row],[AREA]],Hoja1!A:B,2,FALSE)</f>
        <v>03. Participación ciudadana, juventud y deportes</v>
      </c>
      <c r="T446" s="3" t="str">
        <f>MID(Tabla1[[#This Row],[Aplicación]],9,4)</f>
        <v>2314</v>
      </c>
      <c r="U446" s="3" t="str">
        <f>VLOOKUP(Tabla1[[#This Row],[PROGRAMA]],Hoja1!A:B,2,FALSE)</f>
        <v>2314. Centro de programas juveniles</v>
      </c>
      <c r="V446" s="3" t="str">
        <f>MID(Tabla1[[#This Row],[Aplicación]],14,2)</f>
        <v>22</v>
      </c>
      <c r="W446" s="3" t="str">
        <f>MID(Tabla1[[#This Row],[Aplicación]],14,6)</f>
        <v>22609</v>
      </c>
    </row>
    <row r="447" spans="1:23" s="12" customFormat="1" hidden="1" x14ac:dyDescent="0.25">
      <c r="A447" s="1">
        <v>220190002118</v>
      </c>
      <c r="B447" s="3" t="s">
        <v>518</v>
      </c>
      <c r="C447" s="2">
        <v>43514</v>
      </c>
      <c r="D447" s="3">
        <v>22019001566</v>
      </c>
      <c r="E447" s="3" t="s">
        <v>604</v>
      </c>
      <c r="F447" s="4">
        <v>354.53</v>
      </c>
      <c r="G447" s="3" t="s">
        <v>2123</v>
      </c>
      <c r="H447" s="3" t="s">
        <v>842</v>
      </c>
      <c r="I447" s="3" t="s">
        <v>2070</v>
      </c>
      <c r="J447" s="3" t="s">
        <v>1838</v>
      </c>
      <c r="K447" s="3" t="s">
        <v>35</v>
      </c>
      <c r="L447" s="3" t="s">
        <v>15</v>
      </c>
      <c r="M447" s="3" t="s">
        <v>16</v>
      </c>
      <c r="N447" s="3" t="s">
        <v>2555</v>
      </c>
      <c r="O447" s="3" t="s">
        <v>2553</v>
      </c>
      <c r="P447" s="3" t="str">
        <f>MID(Tabla1[[#This Row],[Aplicación]],14,1)</f>
        <v>2</v>
      </c>
      <c r="Q447" s="3" t="s">
        <v>2530</v>
      </c>
      <c r="R447" s="3" t="str">
        <f>MID(Tabla1[[#This Row],[Aplicación]],6,2)</f>
        <v>08</v>
      </c>
      <c r="S447" s="3" t="str">
        <f>VLOOKUP(Tabla1[[#This Row],[AREA]],Hoja1!A:B,2,FALSE)</f>
        <v>08. Seguridad y movilidad</v>
      </c>
      <c r="T447" s="3" t="str">
        <f>MID(Tabla1[[#This Row],[Aplicación]],9,4)</f>
        <v>1321</v>
      </c>
      <c r="U447" s="3" t="str">
        <f>VLOOKUP(Tabla1[[#This Row],[PROGRAMA]],Hoja1!A:B,2,FALSE)</f>
        <v>1321. Policía municipal</v>
      </c>
      <c r="V447" s="3" t="str">
        <f>MID(Tabla1[[#This Row],[Aplicación]],14,2)</f>
        <v>21</v>
      </c>
      <c r="W447" s="3" t="str">
        <f>MID(Tabla1[[#This Row],[Aplicación]],14,6)</f>
        <v>214</v>
      </c>
    </row>
    <row r="448" spans="1:23" s="12" customFormat="1" hidden="1" x14ac:dyDescent="0.25">
      <c r="A448" s="1">
        <v>220190005360</v>
      </c>
      <c r="B448" s="3" t="s">
        <v>518</v>
      </c>
      <c r="C448" s="2">
        <v>43537</v>
      </c>
      <c r="D448" s="3">
        <v>22019001373</v>
      </c>
      <c r="E448" s="3" t="s">
        <v>871</v>
      </c>
      <c r="F448" s="4">
        <v>352.72</v>
      </c>
      <c r="G448" s="3" t="s">
        <v>2142</v>
      </c>
      <c r="H448" s="3" t="s">
        <v>1323</v>
      </c>
      <c r="I448" s="3" t="s">
        <v>2070</v>
      </c>
      <c r="J448" s="3" t="s">
        <v>1838</v>
      </c>
      <c r="K448" s="3" t="s">
        <v>35</v>
      </c>
      <c r="L448" s="3" t="s">
        <v>15</v>
      </c>
      <c r="M448" s="3" t="s">
        <v>16</v>
      </c>
      <c r="N448" s="3" t="s">
        <v>2555</v>
      </c>
      <c r="O448" s="3" t="s">
        <v>2553</v>
      </c>
      <c r="P448" s="3" t="str">
        <f>MID(Tabla1[[#This Row],[Aplicación]],14,1)</f>
        <v>2</v>
      </c>
      <c r="Q448" s="3" t="s">
        <v>2530</v>
      </c>
      <c r="R448" s="3" t="str">
        <f>MID(Tabla1[[#This Row],[Aplicación]],6,2)</f>
        <v>07</v>
      </c>
      <c r="S448" s="3" t="str">
        <f>VLOOKUP(Tabla1[[#This Row],[AREA]],Hoja1!A:B,2,FALSE)</f>
        <v>07. Medio Ambiente sostenibilidad</v>
      </c>
      <c r="T448" s="3" t="str">
        <f>MID(Tabla1[[#This Row],[Aplicación]],9,4)</f>
        <v>1621</v>
      </c>
      <c r="U448" s="3" t="str">
        <f>VLOOKUP(Tabla1[[#This Row],[PROGRAMA]],Hoja1!A:B,2,FALSE)</f>
        <v>1621. Servicio de limpieza</v>
      </c>
      <c r="V448" s="3" t="str">
        <f>MID(Tabla1[[#This Row],[Aplicación]],14,2)</f>
        <v>21</v>
      </c>
      <c r="W448" s="3" t="str">
        <f>MID(Tabla1[[#This Row],[Aplicación]],14,6)</f>
        <v>214</v>
      </c>
    </row>
    <row r="449" spans="1:23" s="12" customFormat="1" hidden="1" x14ac:dyDescent="0.25">
      <c r="A449" s="1">
        <v>220190002828</v>
      </c>
      <c r="B449" s="3" t="s">
        <v>518</v>
      </c>
      <c r="C449" s="2">
        <v>43518</v>
      </c>
      <c r="D449" s="3">
        <v>22019001847</v>
      </c>
      <c r="E449" s="3" t="s">
        <v>1037</v>
      </c>
      <c r="F449" s="4">
        <v>185.36</v>
      </c>
      <c r="G449" s="3" t="s">
        <v>2104</v>
      </c>
      <c r="H449" s="3" t="s">
        <v>1038</v>
      </c>
      <c r="I449" s="3" t="s">
        <v>2055</v>
      </c>
      <c r="J449" s="3" t="s">
        <v>1838</v>
      </c>
      <c r="K449" s="3" t="s">
        <v>35</v>
      </c>
      <c r="L449" s="3" t="s">
        <v>10</v>
      </c>
      <c r="M449" s="3" t="s">
        <v>11</v>
      </c>
      <c r="N449" s="11" t="s">
        <v>2556</v>
      </c>
      <c r="O449" s="3" t="s">
        <v>2553</v>
      </c>
      <c r="P449" s="3" t="str">
        <f>MID(Tabla1[[#This Row],[Aplicación]],14,1)</f>
        <v>2</v>
      </c>
      <c r="Q449" s="3" t="s">
        <v>2530</v>
      </c>
      <c r="R449" s="3" t="str">
        <f>MID(Tabla1[[#This Row],[Aplicación]],6,2)</f>
        <v>06</v>
      </c>
      <c r="S449" s="3" t="str">
        <f>VLOOKUP(Tabla1[[#This Row],[AREA]],Hoja1!A:B,2,FALSE)</f>
        <v>06. Educación, infancia e igualdad</v>
      </c>
      <c r="T449" s="3" t="str">
        <f>MID(Tabla1[[#This Row],[Aplicación]],9,4)</f>
        <v>3321</v>
      </c>
      <c r="U449" s="3" t="str">
        <f>VLOOKUP(Tabla1[[#This Row],[PROGRAMA]],Hoja1!A:B,2,FALSE)</f>
        <v>3321. Bibliotecas públicas</v>
      </c>
      <c r="V449" s="3" t="str">
        <f>MID(Tabla1[[#This Row],[Aplicación]],14,2)</f>
        <v>22</v>
      </c>
      <c r="W449" s="3" t="str">
        <f>MID(Tabla1[[#This Row],[Aplicación]],14,6)</f>
        <v>22199</v>
      </c>
    </row>
    <row r="450" spans="1:23" hidden="1" x14ac:dyDescent="0.25">
      <c r="A450" s="1">
        <v>220190002544</v>
      </c>
      <c r="B450" s="3" t="s">
        <v>518</v>
      </c>
      <c r="C450" s="2">
        <v>43515</v>
      </c>
      <c r="D450" s="3">
        <v>22019001376</v>
      </c>
      <c r="E450" s="3" t="s">
        <v>895</v>
      </c>
      <c r="F450" s="4">
        <v>346.84</v>
      </c>
      <c r="G450" s="3" t="s">
        <v>2110</v>
      </c>
      <c r="H450" s="3" t="s">
        <v>929</v>
      </c>
      <c r="I450" s="3" t="s">
        <v>2070</v>
      </c>
      <c r="J450" s="3" t="s">
        <v>1838</v>
      </c>
      <c r="K450" s="3" t="s">
        <v>35</v>
      </c>
      <c r="L450" s="3" t="s">
        <v>15</v>
      </c>
      <c r="M450" s="3" t="s">
        <v>16</v>
      </c>
      <c r="N450" s="3" t="s">
        <v>2555</v>
      </c>
      <c r="O450" s="3" t="s">
        <v>2553</v>
      </c>
      <c r="P450" s="3" t="str">
        <f>MID(Tabla1[[#This Row],[Aplicación]],14,1)</f>
        <v>2</v>
      </c>
      <c r="Q450" s="3" t="s">
        <v>2530</v>
      </c>
      <c r="R450" s="3" t="str">
        <f>MID(Tabla1[[#This Row],[Aplicación]],6,2)</f>
        <v>07</v>
      </c>
      <c r="S450" s="3" t="str">
        <f>VLOOKUP(Tabla1[[#This Row],[AREA]],Hoja1!A:B,2,FALSE)</f>
        <v>07. Medio Ambiente sostenibilidad</v>
      </c>
      <c r="T450" s="3" t="str">
        <f>MID(Tabla1[[#This Row],[Aplicación]],9,4)</f>
        <v>1621</v>
      </c>
      <c r="U450" s="3" t="str">
        <f>VLOOKUP(Tabla1[[#This Row],[PROGRAMA]],Hoja1!A:B,2,FALSE)</f>
        <v>1621. Servicio de limpieza</v>
      </c>
      <c r="V450" s="3" t="str">
        <f>MID(Tabla1[[#This Row],[Aplicación]],14,2)</f>
        <v>22</v>
      </c>
      <c r="W450" s="3" t="str">
        <f>MID(Tabla1[[#This Row],[Aplicación]],14,6)</f>
        <v>22199</v>
      </c>
    </row>
    <row r="451" spans="1:23" s="12" customFormat="1" hidden="1" x14ac:dyDescent="0.25">
      <c r="A451" s="1">
        <v>220190001148</v>
      </c>
      <c r="B451" s="3" t="s">
        <v>518</v>
      </c>
      <c r="C451" s="2">
        <v>43504</v>
      </c>
      <c r="D451" s="3">
        <v>22019001015</v>
      </c>
      <c r="E451" s="3" t="s">
        <v>483</v>
      </c>
      <c r="F451" s="4">
        <v>344.32</v>
      </c>
      <c r="G451" s="3" t="s">
        <v>1957</v>
      </c>
      <c r="H451" s="3" t="s">
        <v>601</v>
      </c>
      <c r="I451" s="3" t="s">
        <v>2055</v>
      </c>
      <c r="J451" s="3" t="s">
        <v>1958</v>
      </c>
      <c r="K451" s="3" t="s">
        <v>14</v>
      </c>
      <c r="L451" s="3" t="s">
        <v>15</v>
      </c>
      <c r="M451" s="3" t="s">
        <v>39</v>
      </c>
      <c r="N451" s="11" t="s">
        <v>2554</v>
      </c>
      <c r="O451" s="3" t="s">
        <v>2553</v>
      </c>
      <c r="P451" s="3" t="str">
        <f>MID(Tabla1[[#This Row],[Aplicación]],14,1)</f>
        <v>2</v>
      </c>
      <c r="Q451" s="3" t="s">
        <v>2530</v>
      </c>
      <c r="R451" s="3" t="str">
        <f>MID(Tabla1[[#This Row],[Aplicación]],6,2)</f>
        <v>07</v>
      </c>
      <c r="S451" s="3" t="str">
        <f>VLOOKUP(Tabla1[[#This Row],[AREA]],Hoja1!A:B,2,FALSE)</f>
        <v>07. Medio Ambiente sostenibilidad</v>
      </c>
      <c r="T451" s="3" t="str">
        <f>MID(Tabla1[[#This Row],[Aplicación]],9,4)</f>
        <v>4312</v>
      </c>
      <c r="U451" s="3" t="str">
        <f>VLOOKUP(Tabla1[[#This Row],[PROGRAMA]],Hoja1!A:B,2,FALSE)</f>
        <v>4312. Mercados, abastos y lonjas</v>
      </c>
      <c r="V451" s="3" t="str">
        <f>MID(Tabla1[[#This Row],[Aplicación]],14,2)</f>
        <v>22</v>
      </c>
      <c r="W451" s="3" t="str">
        <f>MID(Tabla1[[#This Row],[Aplicación]],14,6)</f>
        <v>22700</v>
      </c>
    </row>
    <row r="452" spans="1:23" s="3" customFormat="1" hidden="1" x14ac:dyDescent="0.25">
      <c r="A452" s="1">
        <v>220190007224</v>
      </c>
      <c r="B452" s="3" t="s">
        <v>518</v>
      </c>
      <c r="C452" s="2">
        <v>43549</v>
      </c>
      <c r="D452" s="3">
        <v>22019001611</v>
      </c>
      <c r="E452" s="3" t="s">
        <v>415</v>
      </c>
      <c r="F452" s="4">
        <v>343.93</v>
      </c>
      <c r="G452" s="3" t="s">
        <v>2036</v>
      </c>
      <c r="H452" s="3" t="s">
        <v>1548</v>
      </c>
      <c r="I452" s="3" t="s">
        <v>2070</v>
      </c>
      <c r="J452" s="3" t="s">
        <v>1838</v>
      </c>
      <c r="K452" s="3" t="s">
        <v>35</v>
      </c>
      <c r="L452" s="3" t="s">
        <v>15</v>
      </c>
      <c r="M452" s="3" t="s">
        <v>16</v>
      </c>
      <c r="N452" s="3" t="s">
        <v>2555</v>
      </c>
      <c r="O452" s="3" t="s">
        <v>2553</v>
      </c>
      <c r="P452" s="3" t="str">
        <f>MID(Tabla1[[#This Row],[Aplicación]],14,1)</f>
        <v>2</v>
      </c>
      <c r="Q452" s="3" t="s">
        <v>2530</v>
      </c>
      <c r="R452" s="3" t="str">
        <f>MID(Tabla1[[#This Row],[Aplicación]],6,2)</f>
        <v>03</v>
      </c>
      <c r="S452" s="3" t="str">
        <f>VLOOKUP(Tabla1[[#This Row],[AREA]],Hoja1!A:B,2,FALSE)</f>
        <v>03. Participación ciudadana, juventud y deportes</v>
      </c>
      <c r="T452" s="3" t="str">
        <f>MID(Tabla1[[#This Row],[Aplicación]],9,4)</f>
        <v>9241</v>
      </c>
      <c r="U452" s="3" t="str">
        <f>VLOOKUP(Tabla1[[#This Row],[PROGRAMA]],Hoja1!A:B,2,FALSE)</f>
        <v>9241. Participación ciudadana</v>
      </c>
      <c r="V452" s="3" t="str">
        <f>MID(Tabla1[[#This Row],[Aplicación]],14,2)</f>
        <v>21</v>
      </c>
      <c r="W452" s="3" t="str">
        <f>MID(Tabla1[[#This Row],[Aplicación]],14,6)</f>
        <v>213</v>
      </c>
    </row>
    <row r="453" spans="1:23" s="3" customFormat="1" hidden="1" x14ac:dyDescent="0.25">
      <c r="A453" s="1">
        <v>220190002831</v>
      </c>
      <c r="B453" s="3" t="s">
        <v>518</v>
      </c>
      <c r="C453" s="2">
        <v>43518</v>
      </c>
      <c r="D453" s="3">
        <v>22019001867</v>
      </c>
      <c r="E453" s="3" t="s">
        <v>527</v>
      </c>
      <c r="F453" s="4">
        <v>319.58999999999997</v>
      </c>
      <c r="G453" s="3" t="s">
        <v>1778</v>
      </c>
      <c r="H453" s="3" t="s">
        <v>1039</v>
      </c>
      <c r="I453" s="3" t="s">
        <v>2055</v>
      </c>
      <c r="J453" s="3" t="s">
        <v>1838</v>
      </c>
      <c r="K453" s="3" t="s">
        <v>35</v>
      </c>
      <c r="L453" s="3" t="s">
        <v>10</v>
      </c>
      <c r="M453" s="3" t="s">
        <v>11</v>
      </c>
      <c r="N453" s="11" t="s">
        <v>2556</v>
      </c>
      <c r="O453" s="3" t="s">
        <v>2553</v>
      </c>
      <c r="P453" s="3" t="str">
        <f>MID(Tabla1[[#This Row],[Aplicación]],14,1)</f>
        <v>2</v>
      </c>
      <c r="Q453" s="3" t="s">
        <v>2530</v>
      </c>
      <c r="R453" s="3" t="str">
        <f>MID(Tabla1[[#This Row],[Aplicación]],6,2)</f>
        <v>06</v>
      </c>
      <c r="S453" s="3" t="str">
        <f>VLOOKUP(Tabla1[[#This Row],[AREA]],Hoja1!A:B,2,FALSE)</f>
        <v>06. Educación, infancia e igualdad</v>
      </c>
      <c r="T453" s="3" t="str">
        <f>MID(Tabla1[[#This Row],[Aplicación]],9,4)</f>
        <v>3232</v>
      </c>
      <c r="U453" s="3" t="str">
        <f>VLOOKUP(Tabla1[[#This Row],[PROGRAMA]],Hoja1!A:B,2,FALSE)</f>
        <v>3232. Conservación y mantenimiento centros educación infantil y primaria</v>
      </c>
      <c r="V453" s="3" t="str">
        <f>MID(Tabla1[[#This Row],[Aplicación]],14,2)</f>
        <v>21</v>
      </c>
      <c r="W453" s="3" t="str">
        <f>MID(Tabla1[[#This Row],[Aplicación]],14,6)</f>
        <v>212</v>
      </c>
    </row>
    <row r="454" spans="1:23" s="3" customFormat="1" hidden="1" x14ac:dyDescent="0.25">
      <c r="A454" s="1">
        <v>220190004529</v>
      </c>
      <c r="B454" s="3" t="s">
        <v>518</v>
      </c>
      <c r="C454" s="2">
        <v>43530</v>
      </c>
      <c r="D454" s="3">
        <v>22019001548</v>
      </c>
      <c r="E454" s="3" t="s">
        <v>544</v>
      </c>
      <c r="F454" s="4">
        <v>341.57</v>
      </c>
      <c r="G454" s="3" t="s">
        <v>1796</v>
      </c>
      <c r="H454" s="3" t="s">
        <v>1202</v>
      </c>
      <c r="I454" s="3" t="s">
        <v>2070</v>
      </c>
      <c r="J454" s="3" t="s">
        <v>1838</v>
      </c>
      <c r="K454" s="3" t="s">
        <v>35</v>
      </c>
      <c r="L454" s="3" t="s">
        <v>15</v>
      </c>
      <c r="M454" s="3" t="s">
        <v>16</v>
      </c>
      <c r="N454" s="3" t="s">
        <v>2555</v>
      </c>
      <c r="O454" s="3" t="s">
        <v>2553</v>
      </c>
      <c r="P454" s="3" t="str">
        <f>MID(Tabla1[[#This Row],[Aplicación]],14,1)</f>
        <v>2</v>
      </c>
      <c r="Q454" s="3" t="s">
        <v>2530</v>
      </c>
      <c r="R454" s="3" t="str">
        <f>MID(Tabla1[[#This Row],[Aplicación]],6,2)</f>
        <v>10</v>
      </c>
      <c r="S454" s="3" t="str">
        <f>VLOOKUP(Tabla1[[#This Row],[AREA]],Hoja1!A:B,2,FALSE)</f>
        <v>10. Servicios sociales</v>
      </c>
      <c r="T454" s="3" t="str">
        <f>MID(Tabla1[[#This Row],[Aplicación]],9,4)</f>
        <v>2312</v>
      </c>
      <c r="U454" s="3" t="str">
        <f>VLOOKUP(Tabla1[[#This Row],[PROGRAMA]],Hoja1!A:B,2,FALSE)</f>
        <v>2312. Iniciativas sociales</v>
      </c>
      <c r="V454" s="3" t="str">
        <f>MID(Tabla1[[#This Row],[Aplicación]],14,2)</f>
        <v>21</v>
      </c>
      <c r="W454" s="3" t="str">
        <f>MID(Tabla1[[#This Row],[Aplicación]],14,6)</f>
        <v>212</v>
      </c>
    </row>
    <row r="455" spans="1:23" s="3" customFormat="1" hidden="1" x14ac:dyDescent="0.25">
      <c r="A455" s="1">
        <v>220190002832</v>
      </c>
      <c r="B455" s="3" t="s">
        <v>518</v>
      </c>
      <c r="C455" s="2">
        <v>43518</v>
      </c>
      <c r="D455" s="3">
        <v>22019001874</v>
      </c>
      <c r="E455" s="3" t="s">
        <v>1040</v>
      </c>
      <c r="F455" s="4">
        <v>96.8</v>
      </c>
      <c r="G455" s="3" t="s">
        <v>1758</v>
      </c>
      <c r="H455" s="3" t="s">
        <v>1041</v>
      </c>
      <c r="I455" s="3" t="s">
        <v>2055</v>
      </c>
      <c r="J455" s="3" t="s">
        <v>1838</v>
      </c>
      <c r="K455" s="3" t="s">
        <v>35</v>
      </c>
      <c r="L455" s="3" t="s">
        <v>10</v>
      </c>
      <c r="M455" s="3" t="s">
        <v>11</v>
      </c>
      <c r="N455" s="11" t="s">
        <v>2556</v>
      </c>
      <c r="O455" s="3" t="s">
        <v>2553</v>
      </c>
      <c r="P455" s="3" t="str">
        <f>MID(Tabla1[[#This Row],[Aplicación]],14,1)</f>
        <v>2</v>
      </c>
      <c r="Q455" s="3" t="s">
        <v>2530</v>
      </c>
      <c r="R455" s="3" t="str">
        <f>MID(Tabla1[[#This Row],[Aplicación]],6,2)</f>
        <v>01</v>
      </c>
      <c r="S455" s="3" t="str">
        <f>VLOOKUP(Tabla1[[#This Row],[AREA]],Hoja1!A:B,2,FALSE)</f>
        <v>01. Alcaldía</v>
      </c>
      <c r="T455" s="3" t="str">
        <f>MID(Tabla1[[#This Row],[Aplicación]],9,4)</f>
        <v>9205</v>
      </c>
      <c r="U455" s="3" t="str">
        <f>VLOOKUP(Tabla1[[#This Row],[PROGRAMA]],Hoja1!A:B,2,FALSE)</f>
        <v>9205. Imprenta municipal</v>
      </c>
      <c r="V455" s="3" t="str">
        <f>MID(Tabla1[[#This Row],[Aplicación]],14,2)</f>
        <v>22</v>
      </c>
      <c r="W455" s="3" t="str">
        <f>MID(Tabla1[[#This Row],[Aplicación]],14,6)</f>
        <v>22199</v>
      </c>
    </row>
    <row r="456" spans="1:23" s="12" customFormat="1" hidden="1" x14ac:dyDescent="0.25">
      <c r="A456" s="1">
        <v>220190002833</v>
      </c>
      <c r="B456" s="3" t="s">
        <v>518</v>
      </c>
      <c r="C456" s="2">
        <v>43518</v>
      </c>
      <c r="D456" s="3">
        <v>22019001875</v>
      </c>
      <c r="E456" s="3" t="s">
        <v>770</v>
      </c>
      <c r="F456" s="4">
        <v>165.87</v>
      </c>
      <c r="G456" s="3" t="s">
        <v>2170</v>
      </c>
      <c r="H456" s="3" t="s">
        <v>1042</v>
      </c>
      <c r="I456" s="3" t="s">
        <v>2055</v>
      </c>
      <c r="J456" s="3" t="s">
        <v>1863</v>
      </c>
      <c r="K456" s="3" t="s">
        <v>14</v>
      </c>
      <c r="L456" s="3" t="s">
        <v>10</v>
      </c>
      <c r="M456" s="3" t="s">
        <v>11</v>
      </c>
      <c r="N456" s="11" t="s">
        <v>2556</v>
      </c>
      <c r="O456" s="3" t="s">
        <v>2553</v>
      </c>
      <c r="P456" s="3" t="str">
        <f>MID(Tabla1[[#This Row],[Aplicación]],14,1)</f>
        <v>2</v>
      </c>
      <c r="Q456" s="3" t="s">
        <v>2530</v>
      </c>
      <c r="R456" s="3" t="str">
        <f>MID(Tabla1[[#This Row],[Aplicación]],6,2)</f>
        <v>01</v>
      </c>
      <c r="S456" s="3" t="str">
        <f>VLOOKUP(Tabla1[[#This Row],[AREA]],Hoja1!A:B,2,FALSE)</f>
        <v>01. Alcaldía</v>
      </c>
      <c r="T456" s="3" t="str">
        <f>MID(Tabla1[[#This Row],[Aplicación]],9,4)</f>
        <v>9205</v>
      </c>
      <c r="U456" s="3" t="str">
        <f>VLOOKUP(Tabla1[[#This Row],[PROGRAMA]],Hoja1!A:B,2,FALSE)</f>
        <v>9205. Imprenta municipal</v>
      </c>
      <c r="V456" s="3" t="str">
        <f>MID(Tabla1[[#This Row],[Aplicación]],14,2)</f>
        <v>21</v>
      </c>
      <c r="W456" s="3" t="str">
        <f>MID(Tabla1[[#This Row],[Aplicación]],14,6)</f>
        <v>213</v>
      </c>
    </row>
    <row r="457" spans="1:23" s="12" customFormat="1" hidden="1" x14ac:dyDescent="0.25">
      <c r="A457" s="1">
        <v>220190002834</v>
      </c>
      <c r="B457" s="3" t="s">
        <v>518</v>
      </c>
      <c r="C457" s="2">
        <v>43518</v>
      </c>
      <c r="D457" s="3">
        <v>22019001876</v>
      </c>
      <c r="E457" s="3" t="s">
        <v>1040</v>
      </c>
      <c r="F457" s="4">
        <v>267.41000000000003</v>
      </c>
      <c r="G457" s="3" t="s">
        <v>1758</v>
      </c>
      <c r="H457" s="3" t="s">
        <v>1043</v>
      </c>
      <c r="I457" s="3" t="s">
        <v>2055</v>
      </c>
      <c r="J457" s="3" t="s">
        <v>1838</v>
      </c>
      <c r="K457" s="3" t="s">
        <v>35</v>
      </c>
      <c r="L457" s="3" t="s">
        <v>10</v>
      </c>
      <c r="M457" s="3" t="s">
        <v>11</v>
      </c>
      <c r="N457" s="11" t="s">
        <v>2556</v>
      </c>
      <c r="O457" s="3" t="s">
        <v>2553</v>
      </c>
      <c r="P457" s="3" t="str">
        <f>MID(Tabla1[[#This Row],[Aplicación]],14,1)</f>
        <v>2</v>
      </c>
      <c r="Q457" s="3" t="s">
        <v>2530</v>
      </c>
      <c r="R457" s="3" t="str">
        <f>MID(Tabla1[[#This Row],[Aplicación]],6,2)</f>
        <v>01</v>
      </c>
      <c r="S457" s="3" t="str">
        <f>VLOOKUP(Tabla1[[#This Row],[AREA]],Hoja1!A:B,2,FALSE)</f>
        <v>01. Alcaldía</v>
      </c>
      <c r="T457" s="3" t="str">
        <f>MID(Tabla1[[#This Row],[Aplicación]],9,4)</f>
        <v>9205</v>
      </c>
      <c r="U457" s="3" t="str">
        <f>VLOOKUP(Tabla1[[#This Row],[PROGRAMA]],Hoja1!A:B,2,FALSE)</f>
        <v>9205. Imprenta municipal</v>
      </c>
      <c r="V457" s="3" t="str">
        <f>MID(Tabla1[[#This Row],[Aplicación]],14,2)</f>
        <v>22</v>
      </c>
      <c r="W457" s="3" t="str">
        <f>MID(Tabla1[[#This Row],[Aplicación]],14,6)</f>
        <v>22199</v>
      </c>
    </row>
    <row r="458" spans="1:23" s="3" customFormat="1" hidden="1" x14ac:dyDescent="0.25">
      <c r="A458" s="1">
        <v>220190004089</v>
      </c>
      <c r="B458" s="3" t="s">
        <v>518</v>
      </c>
      <c r="C458" s="2">
        <v>43524</v>
      </c>
      <c r="D458" s="3">
        <v>22019002073</v>
      </c>
      <c r="E458" s="3" t="s">
        <v>1071</v>
      </c>
      <c r="F458" s="4">
        <v>330</v>
      </c>
      <c r="G458" s="3" t="s">
        <v>2210</v>
      </c>
      <c r="H458" s="3" t="s">
        <v>1182</v>
      </c>
      <c r="I458" s="3" t="s">
        <v>2055</v>
      </c>
      <c r="J458" s="3" t="s">
        <v>1838</v>
      </c>
      <c r="K458" s="3" t="s">
        <v>35</v>
      </c>
      <c r="L458" s="3" t="s">
        <v>10</v>
      </c>
      <c r="M458" s="3" t="s">
        <v>11</v>
      </c>
      <c r="N458" s="11" t="s">
        <v>2556</v>
      </c>
      <c r="O458" s="3" t="s">
        <v>2553</v>
      </c>
      <c r="P458" s="3" t="str">
        <f>MID(Tabla1[[#This Row],[Aplicación]],14,1)</f>
        <v>2</v>
      </c>
      <c r="Q458" s="3" t="s">
        <v>2530</v>
      </c>
      <c r="R458" s="3" t="str">
        <f>MID(Tabla1[[#This Row],[Aplicación]],6,2)</f>
        <v>06</v>
      </c>
      <c r="S458" s="3" t="str">
        <f>VLOOKUP(Tabla1[[#This Row],[AREA]],Hoja1!A:B,2,FALSE)</f>
        <v>06. Educación, infancia e igualdad</v>
      </c>
      <c r="T458" s="3" t="str">
        <f>MID(Tabla1[[#This Row],[Aplicación]],9,4)</f>
        <v>2315</v>
      </c>
      <c r="U458" s="3" t="str">
        <f>VLOOKUP(Tabla1[[#This Row],[PROGRAMA]],Hoja1!A:B,2,FALSE)</f>
        <v>2315. Políticas de Igualdad e infancia</v>
      </c>
      <c r="V458" s="3" t="str">
        <f>MID(Tabla1[[#This Row],[Aplicación]],14,2)</f>
        <v>22</v>
      </c>
      <c r="W458" s="3" t="str">
        <f>MID(Tabla1[[#This Row],[Aplicación]],14,6)</f>
        <v>22611</v>
      </c>
    </row>
    <row r="459" spans="1:23" s="3" customFormat="1" hidden="1" x14ac:dyDescent="0.25">
      <c r="A459" s="1">
        <v>220190002865</v>
      </c>
      <c r="B459" s="3" t="s">
        <v>518</v>
      </c>
      <c r="C459" s="2">
        <v>43518</v>
      </c>
      <c r="D459" s="3">
        <v>22019001900</v>
      </c>
      <c r="E459" s="3" t="s">
        <v>99</v>
      </c>
      <c r="F459" s="4">
        <v>309.76</v>
      </c>
      <c r="G459" s="3" t="s">
        <v>1727</v>
      </c>
      <c r="H459" s="3" t="s">
        <v>1049</v>
      </c>
      <c r="I459" s="3" t="s">
        <v>2055</v>
      </c>
      <c r="J459" s="3" t="s">
        <v>1838</v>
      </c>
      <c r="K459" s="3" t="s">
        <v>14</v>
      </c>
      <c r="L459" s="3" t="s">
        <v>10</v>
      </c>
      <c r="M459" s="3" t="s">
        <v>11</v>
      </c>
      <c r="N459" s="11" t="s">
        <v>2556</v>
      </c>
      <c r="O459" s="3" t="s">
        <v>2553</v>
      </c>
      <c r="P459" s="3" t="str">
        <f>MID(Tabla1[[#This Row],[Aplicación]],14,1)</f>
        <v>2</v>
      </c>
      <c r="Q459" s="3" t="s">
        <v>2530</v>
      </c>
      <c r="R459" s="3" t="str">
        <f>MID(Tabla1[[#This Row],[Aplicación]],6,2)</f>
        <v>08</v>
      </c>
      <c r="S459" s="3" t="str">
        <f>VLOOKUP(Tabla1[[#This Row],[AREA]],Hoja1!A:B,2,FALSE)</f>
        <v>08. Seguridad y movilidad</v>
      </c>
      <c r="T459" s="3" t="str">
        <f>MID(Tabla1[[#This Row],[Aplicación]],9,4)</f>
        <v>1321</v>
      </c>
      <c r="U459" s="3" t="str">
        <f>VLOOKUP(Tabla1[[#This Row],[PROGRAMA]],Hoja1!A:B,2,FALSE)</f>
        <v>1321. Policía municipal</v>
      </c>
      <c r="V459" s="3" t="str">
        <f>MID(Tabla1[[#This Row],[Aplicación]],14,2)</f>
        <v>21</v>
      </c>
      <c r="W459" s="3" t="str">
        <f>MID(Tabla1[[#This Row],[Aplicación]],14,6)</f>
        <v>213</v>
      </c>
    </row>
    <row r="460" spans="1:23" s="3" customFormat="1" hidden="1" x14ac:dyDescent="0.25">
      <c r="A460" s="1">
        <v>220190007119</v>
      </c>
      <c r="B460" s="3" t="s">
        <v>518</v>
      </c>
      <c r="C460" s="2">
        <v>43549</v>
      </c>
      <c r="D460" s="3">
        <v>22019001381</v>
      </c>
      <c r="E460" s="3" t="s">
        <v>877</v>
      </c>
      <c r="F460" s="4">
        <v>327.91</v>
      </c>
      <c r="G460" s="3" t="s">
        <v>2144</v>
      </c>
      <c r="H460" s="3" t="s">
        <v>1523</v>
      </c>
      <c r="I460" s="3" t="s">
        <v>2070</v>
      </c>
      <c r="J460" s="3" t="s">
        <v>1838</v>
      </c>
      <c r="K460" s="3" t="s">
        <v>35</v>
      </c>
      <c r="L460" s="3" t="s">
        <v>15</v>
      </c>
      <c r="M460" s="3" t="s">
        <v>16</v>
      </c>
      <c r="N460" s="3" t="s">
        <v>2555</v>
      </c>
      <c r="O460" s="3" t="s">
        <v>2553</v>
      </c>
      <c r="P460" s="3" t="str">
        <f>MID(Tabla1[[#This Row],[Aplicación]],14,1)</f>
        <v>2</v>
      </c>
      <c r="Q460" s="3" t="s">
        <v>2530</v>
      </c>
      <c r="R460" s="3" t="str">
        <f>MID(Tabla1[[#This Row],[Aplicación]],6,2)</f>
        <v>07</v>
      </c>
      <c r="S460" s="3" t="str">
        <f>VLOOKUP(Tabla1[[#This Row],[AREA]],Hoja1!A:B,2,FALSE)</f>
        <v>07. Medio Ambiente sostenibilidad</v>
      </c>
      <c r="T460" s="3" t="str">
        <f>MID(Tabla1[[#This Row],[Aplicación]],9,4)</f>
        <v>1631</v>
      </c>
      <c r="U460" s="3" t="str">
        <f>VLOOKUP(Tabla1[[#This Row],[PROGRAMA]],Hoja1!A:B,2,FALSE)</f>
        <v>1631. Limpieza viaria</v>
      </c>
      <c r="V460" s="3" t="str">
        <f>MID(Tabla1[[#This Row],[Aplicación]],14,2)</f>
        <v>22</v>
      </c>
      <c r="W460" s="3" t="str">
        <f>MID(Tabla1[[#This Row],[Aplicación]],14,6)</f>
        <v>22110</v>
      </c>
    </row>
    <row r="461" spans="1:23" s="12" customFormat="1" hidden="1" x14ac:dyDescent="0.25">
      <c r="A461" s="1">
        <v>220190002511</v>
      </c>
      <c r="B461" s="3" t="s">
        <v>518</v>
      </c>
      <c r="C461" s="2">
        <v>43515</v>
      </c>
      <c r="D461" s="3">
        <v>22019001381</v>
      </c>
      <c r="E461" s="3" t="s">
        <v>877</v>
      </c>
      <c r="F461" s="4">
        <v>327.79</v>
      </c>
      <c r="G461" s="3" t="s">
        <v>2144</v>
      </c>
      <c r="H461" s="3" t="s">
        <v>913</v>
      </c>
      <c r="I461" s="3" t="s">
        <v>2070</v>
      </c>
      <c r="J461" s="3" t="s">
        <v>1838</v>
      </c>
      <c r="K461" s="3" t="s">
        <v>35</v>
      </c>
      <c r="L461" s="3" t="s">
        <v>15</v>
      </c>
      <c r="M461" s="3" t="s">
        <v>16</v>
      </c>
      <c r="N461" s="3" t="s">
        <v>2555</v>
      </c>
      <c r="O461" s="3" t="s">
        <v>2553</v>
      </c>
      <c r="P461" s="3" t="str">
        <f>MID(Tabla1[[#This Row],[Aplicación]],14,1)</f>
        <v>2</v>
      </c>
      <c r="Q461" s="3" t="s">
        <v>2530</v>
      </c>
      <c r="R461" s="3" t="str">
        <f>MID(Tabla1[[#This Row],[Aplicación]],6,2)</f>
        <v>07</v>
      </c>
      <c r="S461" s="3" t="str">
        <f>VLOOKUP(Tabla1[[#This Row],[AREA]],Hoja1!A:B,2,FALSE)</f>
        <v>07. Medio Ambiente sostenibilidad</v>
      </c>
      <c r="T461" s="3" t="str">
        <f>MID(Tabla1[[#This Row],[Aplicación]],9,4)</f>
        <v>1631</v>
      </c>
      <c r="U461" s="3" t="str">
        <f>VLOOKUP(Tabla1[[#This Row],[PROGRAMA]],Hoja1!A:B,2,FALSE)</f>
        <v>1631. Limpieza viaria</v>
      </c>
      <c r="V461" s="3" t="str">
        <f>MID(Tabla1[[#This Row],[Aplicación]],14,2)</f>
        <v>22</v>
      </c>
      <c r="W461" s="3" t="str">
        <f>MID(Tabla1[[#This Row],[Aplicación]],14,6)</f>
        <v>22110</v>
      </c>
    </row>
    <row r="462" spans="1:23" s="3" customFormat="1" hidden="1" x14ac:dyDescent="0.25">
      <c r="A462" s="1">
        <v>220190002884</v>
      </c>
      <c r="B462" s="3" t="s">
        <v>518</v>
      </c>
      <c r="C462" s="2">
        <v>43518</v>
      </c>
      <c r="D462" s="3">
        <v>22019001928</v>
      </c>
      <c r="E462" s="3" t="s">
        <v>527</v>
      </c>
      <c r="F462" s="4">
        <v>2722.5</v>
      </c>
      <c r="G462" s="3" t="s">
        <v>2173</v>
      </c>
      <c r="H462" s="3" t="s">
        <v>1058</v>
      </c>
      <c r="I462" s="3" t="s">
        <v>2055</v>
      </c>
      <c r="J462" s="3" t="s">
        <v>1838</v>
      </c>
      <c r="K462" s="3" t="s">
        <v>35</v>
      </c>
      <c r="L462" s="3" t="s">
        <v>10</v>
      </c>
      <c r="M462" s="3" t="s">
        <v>11</v>
      </c>
      <c r="N462" s="11" t="s">
        <v>2556</v>
      </c>
      <c r="O462" s="3" t="s">
        <v>2553</v>
      </c>
      <c r="P462" s="3" t="str">
        <f>MID(Tabla1[[#This Row],[Aplicación]],14,1)</f>
        <v>2</v>
      </c>
      <c r="Q462" s="3" t="s">
        <v>2530</v>
      </c>
      <c r="R462" s="3" t="str">
        <f>MID(Tabla1[[#This Row],[Aplicación]],6,2)</f>
        <v>06</v>
      </c>
      <c r="S462" s="3" t="str">
        <f>VLOOKUP(Tabla1[[#This Row],[AREA]],Hoja1!A:B,2,FALSE)</f>
        <v>06. Educación, infancia e igualdad</v>
      </c>
      <c r="T462" s="3" t="str">
        <f>MID(Tabla1[[#This Row],[Aplicación]],9,4)</f>
        <v>3232</v>
      </c>
      <c r="U462" s="3" t="str">
        <f>VLOOKUP(Tabla1[[#This Row],[PROGRAMA]],Hoja1!A:B,2,FALSE)</f>
        <v>3232. Conservación y mantenimiento centros educación infantil y primaria</v>
      </c>
      <c r="V462" s="3" t="str">
        <f>MID(Tabla1[[#This Row],[Aplicación]],14,2)</f>
        <v>21</v>
      </c>
      <c r="W462" s="3" t="str">
        <f>MID(Tabla1[[#This Row],[Aplicación]],14,6)</f>
        <v>212</v>
      </c>
    </row>
    <row r="463" spans="1:23" s="3" customFormat="1" hidden="1" x14ac:dyDescent="0.25">
      <c r="A463" s="1">
        <v>220190006260</v>
      </c>
      <c r="B463" s="3" t="s">
        <v>518</v>
      </c>
      <c r="C463" s="2">
        <v>43543</v>
      </c>
      <c r="D463" s="3">
        <v>22019001376</v>
      </c>
      <c r="E463" s="3" t="s">
        <v>895</v>
      </c>
      <c r="F463" s="4">
        <v>250.35</v>
      </c>
      <c r="G463" s="3" t="s">
        <v>2067</v>
      </c>
      <c r="H463" s="3" t="s">
        <v>1393</v>
      </c>
      <c r="I463" s="3" t="s">
        <v>2070</v>
      </c>
      <c r="J463" s="3" t="s">
        <v>1838</v>
      </c>
      <c r="K463" s="3" t="s">
        <v>35</v>
      </c>
      <c r="L463" s="3" t="s">
        <v>15</v>
      </c>
      <c r="M463" s="3" t="s">
        <v>16</v>
      </c>
      <c r="N463" s="3" t="s">
        <v>2555</v>
      </c>
      <c r="O463" s="3" t="s">
        <v>2553</v>
      </c>
      <c r="P463" s="3" t="str">
        <f>MID(Tabla1[[#This Row],[Aplicación]],14,1)</f>
        <v>2</v>
      </c>
      <c r="Q463" s="3" t="s">
        <v>2530</v>
      </c>
      <c r="R463" s="3" t="str">
        <f>MID(Tabla1[[#This Row],[Aplicación]],6,2)</f>
        <v>07</v>
      </c>
      <c r="S463" s="3" t="str">
        <f>VLOOKUP(Tabla1[[#This Row],[AREA]],Hoja1!A:B,2,FALSE)</f>
        <v>07. Medio Ambiente sostenibilidad</v>
      </c>
      <c r="T463" s="3" t="str">
        <f>MID(Tabla1[[#This Row],[Aplicación]],9,4)</f>
        <v>1621</v>
      </c>
      <c r="U463" s="3" t="str">
        <f>VLOOKUP(Tabla1[[#This Row],[PROGRAMA]],Hoja1!A:B,2,FALSE)</f>
        <v>1621. Servicio de limpieza</v>
      </c>
      <c r="V463" s="3" t="str">
        <f>MID(Tabla1[[#This Row],[Aplicación]],14,2)</f>
        <v>22</v>
      </c>
      <c r="W463" s="3" t="str">
        <f>MID(Tabla1[[#This Row],[Aplicación]],14,6)</f>
        <v>22199</v>
      </c>
    </row>
    <row r="464" spans="1:23" s="3" customFormat="1" hidden="1" x14ac:dyDescent="0.25">
      <c r="A464" s="1">
        <v>220190002885</v>
      </c>
      <c r="B464" s="3" t="s">
        <v>518</v>
      </c>
      <c r="C464" s="2">
        <v>43518</v>
      </c>
      <c r="D464" s="3">
        <v>22019001929</v>
      </c>
      <c r="E464" s="3" t="s">
        <v>527</v>
      </c>
      <c r="F464" s="4">
        <v>6292.68</v>
      </c>
      <c r="G464" s="3" t="s">
        <v>2174</v>
      </c>
      <c r="H464" s="3" t="s">
        <v>1059</v>
      </c>
      <c r="I464" s="3" t="s">
        <v>2055</v>
      </c>
      <c r="J464" s="3" t="s">
        <v>1838</v>
      </c>
      <c r="K464" s="3" t="s">
        <v>35</v>
      </c>
      <c r="L464" s="3" t="s">
        <v>10</v>
      </c>
      <c r="M464" s="3" t="s">
        <v>11</v>
      </c>
      <c r="N464" s="11" t="s">
        <v>2556</v>
      </c>
      <c r="O464" s="3" t="s">
        <v>2553</v>
      </c>
      <c r="P464" s="3" t="str">
        <f>MID(Tabla1[[#This Row],[Aplicación]],14,1)</f>
        <v>2</v>
      </c>
      <c r="Q464" s="3" t="s">
        <v>2530</v>
      </c>
      <c r="R464" s="3" t="str">
        <f>MID(Tabla1[[#This Row],[Aplicación]],6,2)</f>
        <v>06</v>
      </c>
      <c r="S464" s="3" t="str">
        <f>VLOOKUP(Tabla1[[#This Row],[AREA]],Hoja1!A:B,2,FALSE)</f>
        <v>06. Educación, infancia e igualdad</v>
      </c>
      <c r="T464" s="3" t="str">
        <f>MID(Tabla1[[#This Row],[Aplicación]],9,4)</f>
        <v>3232</v>
      </c>
      <c r="U464" s="3" t="str">
        <f>VLOOKUP(Tabla1[[#This Row],[PROGRAMA]],Hoja1!A:B,2,FALSE)</f>
        <v>3232. Conservación y mantenimiento centros educación infantil y primaria</v>
      </c>
      <c r="V464" s="3" t="str">
        <f>MID(Tabla1[[#This Row],[Aplicación]],14,2)</f>
        <v>21</v>
      </c>
      <c r="W464" s="3" t="str">
        <f>MID(Tabla1[[#This Row],[Aplicación]],14,6)</f>
        <v>212</v>
      </c>
    </row>
    <row r="465" spans="1:23" s="12" customFormat="1" hidden="1" x14ac:dyDescent="0.25">
      <c r="A465" s="1">
        <v>220190002534</v>
      </c>
      <c r="B465" s="3" t="s">
        <v>518</v>
      </c>
      <c r="C465" s="2">
        <v>43515</v>
      </c>
      <c r="D465" s="3">
        <v>22019000802</v>
      </c>
      <c r="E465" s="3" t="s">
        <v>782</v>
      </c>
      <c r="F465" s="4">
        <v>315</v>
      </c>
      <c r="G465" s="3" t="s">
        <v>2126</v>
      </c>
      <c r="H465" s="3" t="s">
        <v>920</v>
      </c>
      <c r="I465" s="3" t="s">
        <v>2070</v>
      </c>
      <c r="J465" s="3" t="s">
        <v>1838</v>
      </c>
      <c r="K465" s="3" t="s">
        <v>35</v>
      </c>
      <c r="L465" s="3" t="s">
        <v>15</v>
      </c>
      <c r="M465" s="3" t="s">
        <v>16</v>
      </c>
      <c r="N465" s="3" t="s">
        <v>2555</v>
      </c>
      <c r="O465" s="3" t="s">
        <v>2553</v>
      </c>
      <c r="P465" s="3" t="str">
        <f>MID(Tabla1[[#This Row],[Aplicación]],14,1)</f>
        <v>2</v>
      </c>
      <c r="Q465" s="3" t="s">
        <v>2530</v>
      </c>
      <c r="R465" s="3" t="str">
        <f>MID(Tabla1[[#This Row],[Aplicación]],6,2)</f>
        <v>07</v>
      </c>
      <c r="S465" s="3" t="str">
        <f>VLOOKUP(Tabla1[[#This Row],[AREA]],Hoja1!A:B,2,FALSE)</f>
        <v>07. Medio Ambiente sostenibilidad</v>
      </c>
      <c r="T465" s="3" t="str">
        <f>MID(Tabla1[[#This Row],[Aplicación]],9,4)</f>
        <v>1711</v>
      </c>
      <c r="U465" s="3" t="str">
        <f>VLOOKUP(Tabla1[[#This Row],[PROGRAMA]],Hoja1!A:B,2,FALSE)</f>
        <v>1711. Parques y jardines</v>
      </c>
      <c r="V465" s="3" t="str">
        <f>MID(Tabla1[[#This Row],[Aplicación]],14,2)</f>
        <v>22</v>
      </c>
      <c r="W465" s="3" t="str">
        <f>MID(Tabla1[[#This Row],[Aplicación]],14,6)</f>
        <v>22199</v>
      </c>
    </row>
    <row r="466" spans="1:23" s="3" customFormat="1" hidden="1" x14ac:dyDescent="0.25">
      <c r="A466" s="1">
        <v>220190002555</v>
      </c>
      <c r="B466" s="3" t="s">
        <v>518</v>
      </c>
      <c r="C466" s="2">
        <v>43515</v>
      </c>
      <c r="D466" s="3">
        <v>22019001382</v>
      </c>
      <c r="E466" s="3" t="s">
        <v>884</v>
      </c>
      <c r="F466" s="4">
        <v>314.48</v>
      </c>
      <c r="G466" s="3" t="s">
        <v>2121</v>
      </c>
      <c r="H466" s="3" t="s">
        <v>939</v>
      </c>
      <c r="I466" s="3" t="s">
        <v>2070</v>
      </c>
      <c r="J466" s="3" t="s">
        <v>1838</v>
      </c>
      <c r="K466" s="3" t="s">
        <v>35</v>
      </c>
      <c r="L466" s="3" t="s">
        <v>15</v>
      </c>
      <c r="M466" s="3" t="s">
        <v>16</v>
      </c>
      <c r="N466" s="3" t="s">
        <v>2555</v>
      </c>
      <c r="O466" s="3" t="s">
        <v>2553</v>
      </c>
      <c r="P466" s="3" t="str">
        <f>MID(Tabla1[[#This Row],[Aplicación]],14,1)</f>
        <v>2</v>
      </c>
      <c r="Q466" s="3" t="s">
        <v>2530</v>
      </c>
      <c r="R466" s="3" t="str">
        <f>MID(Tabla1[[#This Row],[Aplicación]],6,2)</f>
        <v>07</v>
      </c>
      <c r="S466" s="3" t="str">
        <f>VLOOKUP(Tabla1[[#This Row],[AREA]],Hoja1!A:B,2,FALSE)</f>
        <v>07. Medio Ambiente sostenibilidad</v>
      </c>
      <c r="T466" s="3" t="str">
        <f>MID(Tabla1[[#This Row],[Aplicación]],9,4)</f>
        <v>1631</v>
      </c>
      <c r="U466" s="3" t="str">
        <f>VLOOKUP(Tabla1[[#This Row],[PROGRAMA]],Hoja1!A:B,2,FALSE)</f>
        <v>1631. Limpieza viaria</v>
      </c>
      <c r="V466" s="3" t="str">
        <f>MID(Tabla1[[#This Row],[Aplicación]],14,2)</f>
        <v>22</v>
      </c>
      <c r="W466" s="3" t="str">
        <f>MID(Tabla1[[#This Row],[Aplicación]],14,6)</f>
        <v>22199</v>
      </c>
    </row>
    <row r="467" spans="1:23" s="12" customFormat="1" hidden="1" x14ac:dyDescent="0.25">
      <c r="A467" s="1">
        <v>220190001143</v>
      </c>
      <c r="B467" s="3" t="s">
        <v>518</v>
      </c>
      <c r="C467" s="2">
        <v>43504</v>
      </c>
      <c r="D467" s="3">
        <v>22019000731</v>
      </c>
      <c r="E467" s="3" t="s">
        <v>588</v>
      </c>
      <c r="F467" s="4">
        <v>306</v>
      </c>
      <c r="G467" s="3" t="s">
        <v>2078</v>
      </c>
      <c r="H467" s="3" t="s">
        <v>596</v>
      </c>
      <c r="I467" s="3" t="s">
        <v>2055</v>
      </c>
      <c r="J467" s="3" t="s">
        <v>1837</v>
      </c>
      <c r="K467" s="3" t="s">
        <v>35</v>
      </c>
      <c r="L467" s="3" t="s">
        <v>10</v>
      </c>
      <c r="M467" s="3" t="s">
        <v>11</v>
      </c>
      <c r="N467" s="11" t="s">
        <v>2556</v>
      </c>
      <c r="O467" s="3" t="s">
        <v>2553</v>
      </c>
      <c r="P467" s="3" t="str">
        <f>MID(Tabla1[[#This Row],[Aplicación]],14,1)</f>
        <v>2</v>
      </c>
      <c r="Q467" s="3" t="s">
        <v>2530</v>
      </c>
      <c r="R467" s="3" t="str">
        <f>MID(Tabla1[[#This Row],[Aplicación]],6,2)</f>
        <v>06</v>
      </c>
      <c r="S467" s="3" t="str">
        <f>VLOOKUP(Tabla1[[#This Row],[AREA]],Hoja1!A:B,2,FALSE)</f>
        <v>06. Educación, infancia e igualdad</v>
      </c>
      <c r="T467" s="3" t="str">
        <f>MID(Tabla1[[#This Row],[Aplicación]],9,4)</f>
        <v>3321</v>
      </c>
      <c r="U467" s="3" t="str">
        <f>VLOOKUP(Tabla1[[#This Row],[PROGRAMA]],Hoja1!A:B,2,FALSE)</f>
        <v>3321. Bibliotecas públicas</v>
      </c>
      <c r="V467" s="3" t="str">
        <f>MID(Tabla1[[#This Row],[Aplicación]],14,2)</f>
        <v>22</v>
      </c>
      <c r="W467" s="3" t="str">
        <f>MID(Tabla1[[#This Row],[Aplicación]],14,6)</f>
        <v>22001</v>
      </c>
    </row>
    <row r="468" spans="1:23" s="12" customFormat="1" hidden="1" x14ac:dyDescent="0.25">
      <c r="A468" s="1">
        <v>220190002047</v>
      </c>
      <c r="B468" s="3" t="s">
        <v>518</v>
      </c>
      <c r="C468" s="2">
        <v>43514</v>
      </c>
      <c r="D468" s="3">
        <v>22019000786</v>
      </c>
      <c r="E468" s="3" t="s">
        <v>604</v>
      </c>
      <c r="F468" s="4">
        <v>305.56</v>
      </c>
      <c r="G468" s="3" t="s">
        <v>2120</v>
      </c>
      <c r="H468" s="3" t="s">
        <v>835</v>
      </c>
      <c r="I468" s="3" t="s">
        <v>2070</v>
      </c>
      <c r="J468" s="3" t="s">
        <v>1838</v>
      </c>
      <c r="K468" s="3" t="s">
        <v>14</v>
      </c>
      <c r="L468" s="3" t="s">
        <v>15</v>
      </c>
      <c r="M468" s="3" t="s">
        <v>16</v>
      </c>
      <c r="N468" s="3" t="s">
        <v>2555</v>
      </c>
      <c r="O468" s="3" t="s">
        <v>2553</v>
      </c>
      <c r="P468" s="3" t="str">
        <f>MID(Tabla1[[#This Row],[Aplicación]],14,1)</f>
        <v>2</v>
      </c>
      <c r="Q468" s="3" t="s">
        <v>2530</v>
      </c>
      <c r="R468" s="3" t="str">
        <f>MID(Tabla1[[#This Row],[Aplicación]],6,2)</f>
        <v>08</v>
      </c>
      <c r="S468" s="3" t="str">
        <f>VLOOKUP(Tabla1[[#This Row],[AREA]],Hoja1!A:B,2,FALSE)</f>
        <v>08. Seguridad y movilidad</v>
      </c>
      <c r="T468" s="3" t="str">
        <f>MID(Tabla1[[#This Row],[Aplicación]],9,4)</f>
        <v>1321</v>
      </c>
      <c r="U468" s="3" t="str">
        <f>VLOOKUP(Tabla1[[#This Row],[PROGRAMA]],Hoja1!A:B,2,FALSE)</f>
        <v>1321. Policía municipal</v>
      </c>
      <c r="V468" s="3" t="str">
        <f>MID(Tabla1[[#This Row],[Aplicación]],14,2)</f>
        <v>21</v>
      </c>
      <c r="W468" s="3" t="str">
        <f>MID(Tabla1[[#This Row],[Aplicación]],14,6)</f>
        <v>214</v>
      </c>
    </row>
    <row r="469" spans="1:23" s="12" customFormat="1" hidden="1" x14ac:dyDescent="0.25">
      <c r="A469" s="1">
        <v>220190003828</v>
      </c>
      <c r="B469" s="3" t="s">
        <v>518</v>
      </c>
      <c r="C469" s="2">
        <v>43523</v>
      </c>
      <c r="D469" s="3">
        <v>22019001610</v>
      </c>
      <c r="E469" s="3" t="s">
        <v>609</v>
      </c>
      <c r="F469" s="4">
        <v>210.26</v>
      </c>
      <c r="G469" s="3" t="s">
        <v>2067</v>
      </c>
      <c r="H469" s="3" t="s">
        <v>1083</v>
      </c>
      <c r="I469" s="3" t="s">
        <v>2070</v>
      </c>
      <c r="J469" s="3" t="s">
        <v>1838</v>
      </c>
      <c r="K469" s="3" t="s">
        <v>35</v>
      </c>
      <c r="L469" s="3" t="s">
        <v>15</v>
      </c>
      <c r="M469" s="3" t="s">
        <v>16</v>
      </c>
      <c r="N469" s="3" t="s">
        <v>2555</v>
      </c>
      <c r="O469" s="3" t="s">
        <v>2553</v>
      </c>
      <c r="P469" s="3" t="str">
        <f>MID(Tabla1[[#This Row],[Aplicación]],14,1)</f>
        <v>2</v>
      </c>
      <c r="Q469" s="3" t="s">
        <v>2530</v>
      </c>
      <c r="R469" s="3" t="str">
        <f>MID(Tabla1[[#This Row],[Aplicación]],6,2)</f>
        <v>03</v>
      </c>
      <c r="S469" s="3" t="str">
        <f>VLOOKUP(Tabla1[[#This Row],[AREA]],Hoja1!A:B,2,FALSE)</f>
        <v>03. Participación ciudadana, juventud y deportes</v>
      </c>
      <c r="T469" s="3" t="str">
        <f>MID(Tabla1[[#This Row],[Aplicación]],9,4)</f>
        <v>9241</v>
      </c>
      <c r="U469" s="3" t="str">
        <f>VLOOKUP(Tabla1[[#This Row],[PROGRAMA]],Hoja1!A:B,2,FALSE)</f>
        <v>9241. Participación ciudadana</v>
      </c>
      <c r="V469" s="3" t="str">
        <f>MID(Tabla1[[#This Row],[Aplicación]],14,2)</f>
        <v>21</v>
      </c>
      <c r="W469" s="3" t="str">
        <f>MID(Tabla1[[#This Row],[Aplicación]],14,6)</f>
        <v>212</v>
      </c>
    </row>
    <row r="470" spans="1:23" s="12" customFormat="1" hidden="1" x14ac:dyDescent="0.25">
      <c r="A470" s="1">
        <v>220190001139</v>
      </c>
      <c r="B470" s="3" t="s">
        <v>518</v>
      </c>
      <c r="C470" s="2">
        <v>43504</v>
      </c>
      <c r="D470" s="3">
        <v>22019000727</v>
      </c>
      <c r="E470" s="3" t="s">
        <v>588</v>
      </c>
      <c r="F470" s="4">
        <v>303.39999999999998</v>
      </c>
      <c r="G470" s="3" t="s">
        <v>2074</v>
      </c>
      <c r="H470" s="3" t="s">
        <v>592</v>
      </c>
      <c r="I470" s="3" t="s">
        <v>2055</v>
      </c>
      <c r="J470" s="3" t="s">
        <v>1837</v>
      </c>
      <c r="K470" s="3" t="s">
        <v>35</v>
      </c>
      <c r="L470" s="3" t="s">
        <v>10</v>
      </c>
      <c r="M470" s="3" t="s">
        <v>11</v>
      </c>
      <c r="N470" s="11" t="s">
        <v>2556</v>
      </c>
      <c r="O470" s="3" t="s">
        <v>2553</v>
      </c>
      <c r="P470" s="3" t="str">
        <f>MID(Tabla1[[#This Row],[Aplicación]],14,1)</f>
        <v>2</v>
      </c>
      <c r="Q470" s="3" t="s">
        <v>2530</v>
      </c>
      <c r="R470" s="3" t="str">
        <f>MID(Tabla1[[#This Row],[Aplicación]],6,2)</f>
        <v>06</v>
      </c>
      <c r="S470" s="3" t="str">
        <f>VLOOKUP(Tabla1[[#This Row],[AREA]],Hoja1!A:B,2,FALSE)</f>
        <v>06. Educación, infancia e igualdad</v>
      </c>
      <c r="T470" s="3" t="str">
        <f>MID(Tabla1[[#This Row],[Aplicación]],9,4)</f>
        <v>3321</v>
      </c>
      <c r="U470" s="3" t="str">
        <f>VLOOKUP(Tabla1[[#This Row],[PROGRAMA]],Hoja1!A:B,2,FALSE)</f>
        <v>3321. Bibliotecas públicas</v>
      </c>
      <c r="V470" s="3" t="str">
        <f>MID(Tabla1[[#This Row],[Aplicación]],14,2)</f>
        <v>22</v>
      </c>
      <c r="W470" s="3" t="str">
        <f>MID(Tabla1[[#This Row],[Aplicación]],14,6)</f>
        <v>22001</v>
      </c>
    </row>
    <row r="471" spans="1:23" s="3" customFormat="1" hidden="1" x14ac:dyDescent="0.25">
      <c r="A471" s="1">
        <v>220190007822</v>
      </c>
      <c r="B471" s="3" t="s">
        <v>518</v>
      </c>
      <c r="C471" s="2">
        <v>43551</v>
      </c>
      <c r="D471" s="3">
        <v>22019001559</v>
      </c>
      <c r="E471" s="3" t="s">
        <v>745</v>
      </c>
      <c r="F471" s="4">
        <v>301.89999999999998</v>
      </c>
      <c r="G471" s="3" t="s">
        <v>1796</v>
      </c>
      <c r="H471" s="3" t="s">
        <v>1597</v>
      </c>
      <c r="I471" s="3" t="s">
        <v>2070</v>
      </c>
      <c r="J471" s="3" t="s">
        <v>1838</v>
      </c>
      <c r="K471" s="3" t="s">
        <v>35</v>
      </c>
      <c r="L471" s="3" t="s">
        <v>15</v>
      </c>
      <c r="M471" s="3" t="s">
        <v>16</v>
      </c>
      <c r="N471" s="3" t="s">
        <v>2555</v>
      </c>
      <c r="O471" s="3" t="s">
        <v>2553</v>
      </c>
      <c r="P471" s="3" t="str">
        <f>MID(Tabla1[[#This Row],[Aplicación]],14,1)</f>
        <v>2</v>
      </c>
      <c r="Q471" s="3" t="s">
        <v>2530</v>
      </c>
      <c r="R471" s="3" t="str">
        <f>MID(Tabla1[[#This Row],[Aplicación]],6,2)</f>
        <v>10</v>
      </c>
      <c r="S471" s="3" t="str">
        <f>VLOOKUP(Tabla1[[#This Row],[AREA]],Hoja1!A:B,2,FALSE)</f>
        <v>10. Servicios sociales</v>
      </c>
      <c r="T471" s="3" t="str">
        <f>MID(Tabla1[[#This Row],[Aplicación]],9,4)</f>
        <v>2311</v>
      </c>
      <c r="U471" s="3" t="str">
        <f>VLOOKUP(Tabla1[[#This Row],[PROGRAMA]],Hoja1!A:B,2,FALSE)</f>
        <v>2311. Intervención social</v>
      </c>
      <c r="V471" s="3" t="str">
        <f>MID(Tabla1[[#This Row],[Aplicación]],14,2)</f>
        <v>21</v>
      </c>
      <c r="W471" s="3" t="str">
        <f>MID(Tabla1[[#This Row],[Aplicación]],14,6)</f>
        <v>212</v>
      </c>
    </row>
    <row r="472" spans="1:23" s="12" customFormat="1" hidden="1" x14ac:dyDescent="0.25">
      <c r="A472" s="1">
        <v>220190007930</v>
      </c>
      <c r="B472" s="3" t="s">
        <v>518</v>
      </c>
      <c r="C472" s="2">
        <v>43551</v>
      </c>
      <c r="D472" s="3">
        <v>22019002647</v>
      </c>
      <c r="E472" s="3" t="s">
        <v>504</v>
      </c>
      <c r="F472" s="4">
        <v>300</v>
      </c>
      <c r="G472" s="3" t="s">
        <v>2330</v>
      </c>
      <c r="H472" s="3" t="s">
        <v>1644</v>
      </c>
      <c r="I472" s="3" t="s">
        <v>2055</v>
      </c>
      <c r="J472" s="3" t="s">
        <v>1838</v>
      </c>
      <c r="K472" s="3" t="s">
        <v>14</v>
      </c>
      <c r="L472" s="3" t="s">
        <v>10</v>
      </c>
      <c r="M472" s="3" t="s">
        <v>11</v>
      </c>
      <c r="N472" s="11" t="s">
        <v>2556</v>
      </c>
      <c r="O472" s="3" t="s">
        <v>2553</v>
      </c>
      <c r="P472" s="3" t="str">
        <f>MID(Tabla1[[#This Row],[Aplicación]],14,1)</f>
        <v>2</v>
      </c>
      <c r="Q472" s="3" t="s">
        <v>2530</v>
      </c>
      <c r="R472" s="3" t="str">
        <f>MID(Tabla1[[#This Row],[Aplicación]],6,2)</f>
        <v>06</v>
      </c>
      <c r="S472" s="3" t="str">
        <f>VLOOKUP(Tabla1[[#This Row],[AREA]],Hoja1!A:B,2,FALSE)</f>
        <v>06. Educación, infancia e igualdad</v>
      </c>
      <c r="T472" s="3" t="str">
        <f>MID(Tabla1[[#This Row],[Aplicación]],9,4)</f>
        <v>2315</v>
      </c>
      <c r="U472" s="3" t="str">
        <f>VLOOKUP(Tabla1[[#This Row],[PROGRAMA]],Hoja1!A:B,2,FALSE)</f>
        <v>2315. Políticas de Igualdad e infancia</v>
      </c>
      <c r="V472" s="3" t="str">
        <f>MID(Tabla1[[#This Row],[Aplicación]],14,2)</f>
        <v>22</v>
      </c>
      <c r="W472" s="3" t="str">
        <f>MID(Tabla1[[#This Row],[Aplicación]],14,6)</f>
        <v>22613</v>
      </c>
    </row>
    <row r="473" spans="1:23" s="3" customFormat="1" hidden="1" x14ac:dyDescent="0.25">
      <c r="A473" s="1">
        <v>220190004628</v>
      </c>
      <c r="B473" s="3" t="s">
        <v>518</v>
      </c>
      <c r="C473" s="2">
        <v>43530</v>
      </c>
      <c r="D473" s="3">
        <v>22019001577</v>
      </c>
      <c r="E473" s="3" t="s">
        <v>1111</v>
      </c>
      <c r="F473" s="4">
        <v>299.27</v>
      </c>
      <c r="G473" s="3" t="s">
        <v>2056</v>
      </c>
      <c r="H473" s="3" t="s">
        <v>1244</v>
      </c>
      <c r="I473" s="3" t="s">
        <v>2070</v>
      </c>
      <c r="J473" s="3" t="s">
        <v>1891</v>
      </c>
      <c r="K473" s="3" t="s">
        <v>35</v>
      </c>
      <c r="L473" s="3" t="s">
        <v>15</v>
      </c>
      <c r="M473" s="3" t="s">
        <v>16</v>
      </c>
      <c r="N473" s="3" t="s">
        <v>2555</v>
      </c>
      <c r="O473" s="3" t="s">
        <v>2553</v>
      </c>
      <c r="P473" s="3" t="str">
        <f>MID(Tabla1[[#This Row],[Aplicación]],14,1)</f>
        <v>2</v>
      </c>
      <c r="Q473" s="3" t="s">
        <v>2530</v>
      </c>
      <c r="R473" s="3" t="str">
        <f>MID(Tabla1[[#This Row],[Aplicación]],6,2)</f>
        <v>06</v>
      </c>
      <c r="S473" s="3" t="str">
        <f>VLOOKUP(Tabla1[[#This Row],[AREA]],Hoja1!A:B,2,FALSE)</f>
        <v>06. Educación, infancia e igualdad</v>
      </c>
      <c r="T473" s="3" t="str">
        <f>MID(Tabla1[[#This Row],[Aplicación]],9,4)</f>
        <v>3231</v>
      </c>
      <c r="U473" s="3" t="str">
        <f>VLOOKUP(Tabla1[[#This Row],[PROGRAMA]],Hoja1!A:B,2,FALSE)</f>
        <v>3231. Escuelas infantiles</v>
      </c>
      <c r="V473" s="3" t="str">
        <f>MID(Tabla1[[#This Row],[Aplicación]],14,2)</f>
        <v>21</v>
      </c>
      <c r="W473" s="3" t="str">
        <f>MID(Tabla1[[#This Row],[Aplicación]],14,6)</f>
        <v>212</v>
      </c>
    </row>
    <row r="474" spans="1:23" s="12" customFormat="1" hidden="1" x14ac:dyDescent="0.25">
      <c r="A474" s="1">
        <v>220190003853</v>
      </c>
      <c r="B474" s="3" t="s">
        <v>518</v>
      </c>
      <c r="C474" s="2">
        <v>43523</v>
      </c>
      <c r="D474" s="3">
        <v>22019001958</v>
      </c>
      <c r="E474" s="3" t="s">
        <v>527</v>
      </c>
      <c r="F474" s="4">
        <v>33.880000000000003</v>
      </c>
      <c r="G474" s="3" t="s">
        <v>2179</v>
      </c>
      <c r="H474" s="3" t="s">
        <v>1098</v>
      </c>
      <c r="I474" s="3" t="s">
        <v>2055</v>
      </c>
      <c r="J474" s="3" t="s">
        <v>1838</v>
      </c>
      <c r="K474" s="3" t="s">
        <v>35</v>
      </c>
      <c r="L474" s="3" t="s">
        <v>10</v>
      </c>
      <c r="M474" s="3" t="s">
        <v>11</v>
      </c>
      <c r="N474" s="11" t="s">
        <v>2556</v>
      </c>
      <c r="O474" s="3" t="s">
        <v>2553</v>
      </c>
      <c r="P474" s="3" t="str">
        <f>MID(Tabla1[[#This Row],[Aplicación]],14,1)</f>
        <v>2</v>
      </c>
      <c r="Q474" s="3" t="s">
        <v>2530</v>
      </c>
      <c r="R474" s="3" t="str">
        <f>MID(Tabla1[[#This Row],[Aplicación]],6,2)</f>
        <v>06</v>
      </c>
      <c r="S474" s="3" t="str">
        <f>VLOOKUP(Tabla1[[#This Row],[AREA]],Hoja1!A:B,2,FALSE)</f>
        <v>06. Educación, infancia e igualdad</v>
      </c>
      <c r="T474" s="3" t="str">
        <f>MID(Tabla1[[#This Row],[Aplicación]],9,4)</f>
        <v>3232</v>
      </c>
      <c r="U474" s="3" t="str">
        <f>VLOOKUP(Tabla1[[#This Row],[PROGRAMA]],Hoja1!A:B,2,FALSE)</f>
        <v>3232. Conservación y mantenimiento centros educación infantil y primaria</v>
      </c>
      <c r="V474" s="3" t="str">
        <f>MID(Tabla1[[#This Row],[Aplicación]],14,2)</f>
        <v>21</v>
      </c>
      <c r="W474" s="3" t="str">
        <f>MID(Tabla1[[#This Row],[Aplicación]],14,6)</f>
        <v>212</v>
      </c>
    </row>
    <row r="475" spans="1:23" s="12" customFormat="1" hidden="1" x14ac:dyDescent="0.25">
      <c r="A475" s="1">
        <v>220190007997</v>
      </c>
      <c r="B475" s="3" t="s">
        <v>518</v>
      </c>
      <c r="C475" s="2">
        <v>43551</v>
      </c>
      <c r="D475" s="3">
        <v>22019001580</v>
      </c>
      <c r="E475" s="3" t="s">
        <v>1176</v>
      </c>
      <c r="F475" s="4">
        <v>295.86</v>
      </c>
      <c r="G475" s="3" t="s">
        <v>1796</v>
      </c>
      <c r="H475" s="3" t="s">
        <v>2338</v>
      </c>
      <c r="I475" s="3" t="s">
        <v>2070</v>
      </c>
      <c r="J475" s="3" t="s">
        <v>1838</v>
      </c>
      <c r="K475" s="3" t="s">
        <v>35</v>
      </c>
      <c r="L475" s="3" t="s">
        <v>15</v>
      </c>
      <c r="M475" s="3" t="s">
        <v>16</v>
      </c>
      <c r="N475" s="3" t="s">
        <v>2555</v>
      </c>
      <c r="O475" s="3" t="s">
        <v>2553</v>
      </c>
      <c r="P475" s="3" t="str">
        <f>MID(Tabla1[[#This Row],[Aplicación]],14,1)</f>
        <v>2</v>
      </c>
      <c r="Q475" s="3" t="s">
        <v>2530</v>
      </c>
      <c r="R475" s="3" t="str">
        <f>MID(Tabla1[[#This Row],[Aplicación]],6,2)</f>
        <v>06</v>
      </c>
      <c r="S475" s="3" t="str">
        <f>VLOOKUP(Tabla1[[#This Row],[AREA]],Hoja1!A:B,2,FALSE)</f>
        <v>06. Educación, infancia e igualdad</v>
      </c>
      <c r="T475" s="3" t="str">
        <f>MID(Tabla1[[#This Row],[Aplicación]],9,4)</f>
        <v>3321</v>
      </c>
      <c r="U475" s="3" t="str">
        <f>VLOOKUP(Tabla1[[#This Row],[PROGRAMA]],Hoja1!A:B,2,FALSE)</f>
        <v>3321. Bibliotecas públicas</v>
      </c>
      <c r="V475" s="3" t="str">
        <f>MID(Tabla1[[#This Row],[Aplicación]],14,2)</f>
        <v>21</v>
      </c>
      <c r="W475" s="3" t="str">
        <f>MID(Tabla1[[#This Row],[Aplicación]],14,6)</f>
        <v>212</v>
      </c>
    </row>
    <row r="476" spans="1:23" s="12" customFormat="1" hidden="1" x14ac:dyDescent="0.25">
      <c r="A476" s="1">
        <v>220190003866</v>
      </c>
      <c r="B476" s="3" t="s">
        <v>518</v>
      </c>
      <c r="C476" s="2">
        <v>43523</v>
      </c>
      <c r="D476" s="3">
        <v>22019002010</v>
      </c>
      <c r="E476" s="3" t="s">
        <v>527</v>
      </c>
      <c r="F476" s="4">
        <v>477.95</v>
      </c>
      <c r="G476" s="3" t="s">
        <v>2173</v>
      </c>
      <c r="H476" s="3" t="s">
        <v>1104</v>
      </c>
      <c r="I476" s="3" t="s">
        <v>2055</v>
      </c>
      <c r="J476" s="3" t="s">
        <v>1838</v>
      </c>
      <c r="K476" s="3" t="s">
        <v>14</v>
      </c>
      <c r="L476" s="3" t="s">
        <v>10</v>
      </c>
      <c r="M476" s="3" t="s">
        <v>11</v>
      </c>
      <c r="N476" s="11" t="s">
        <v>2556</v>
      </c>
      <c r="O476" s="3" t="s">
        <v>2553</v>
      </c>
      <c r="P476" s="3" t="str">
        <f>MID(Tabla1[[#This Row],[Aplicación]],14,1)</f>
        <v>2</v>
      </c>
      <c r="Q476" s="3" t="s">
        <v>2530</v>
      </c>
      <c r="R476" s="3" t="str">
        <f>MID(Tabla1[[#This Row],[Aplicación]],6,2)</f>
        <v>06</v>
      </c>
      <c r="S476" s="3" t="str">
        <f>VLOOKUP(Tabla1[[#This Row],[AREA]],Hoja1!A:B,2,FALSE)</f>
        <v>06. Educación, infancia e igualdad</v>
      </c>
      <c r="T476" s="3" t="str">
        <f>MID(Tabla1[[#This Row],[Aplicación]],9,4)</f>
        <v>3232</v>
      </c>
      <c r="U476" s="3" t="str">
        <f>VLOOKUP(Tabla1[[#This Row],[PROGRAMA]],Hoja1!A:B,2,FALSE)</f>
        <v>3232. Conservación y mantenimiento centros educación infantil y primaria</v>
      </c>
      <c r="V476" s="3" t="str">
        <f>MID(Tabla1[[#This Row],[Aplicación]],14,2)</f>
        <v>21</v>
      </c>
      <c r="W476" s="3" t="str">
        <f>MID(Tabla1[[#This Row],[Aplicación]],14,6)</f>
        <v>212</v>
      </c>
    </row>
    <row r="477" spans="1:23" s="3" customFormat="1" hidden="1" x14ac:dyDescent="0.25">
      <c r="A477" s="1">
        <v>220190003869</v>
      </c>
      <c r="B477" s="3" t="s">
        <v>518</v>
      </c>
      <c r="C477" s="2">
        <v>43523</v>
      </c>
      <c r="D477" s="3">
        <v>22019002011</v>
      </c>
      <c r="E477" s="3" t="s">
        <v>527</v>
      </c>
      <c r="F477" s="4">
        <v>4070.11</v>
      </c>
      <c r="G477" s="3" t="s">
        <v>2182</v>
      </c>
      <c r="H477" s="3" t="s">
        <v>1106</v>
      </c>
      <c r="I477" s="3" t="s">
        <v>2055</v>
      </c>
      <c r="J477" s="3" t="s">
        <v>1838</v>
      </c>
      <c r="K477" s="3" t="s">
        <v>14</v>
      </c>
      <c r="L477" s="3" t="s">
        <v>10</v>
      </c>
      <c r="M477" s="3" t="s">
        <v>11</v>
      </c>
      <c r="N477" s="11" t="s">
        <v>2556</v>
      </c>
      <c r="O477" s="3" t="s">
        <v>2553</v>
      </c>
      <c r="P477" s="3" t="str">
        <f>MID(Tabla1[[#This Row],[Aplicación]],14,1)</f>
        <v>2</v>
      </c>
      <c r="Q477" s="3" t="s">
        <v>2530</v>
      </c>
      <c r="R477" s="3" t="str">
        <f>MID(Tabla1[[#This Row],[Aplicación]],6,2)</f>
        <v>06</v>
      </c>
      <c r="S477" s="3" t="str">
        <f>VLOOKUP(Tabla1[[#This Row],[AREA]],Hoja1!A:B,2,FALSE)</f>
        <v>06. Educación, infancia e igualdad</v>
      </c>
      <c r="T477" s="3" t="str">
        <f>MID(Tabla1[[#This Row],[Aplicación]],9,4)</f>
        <v>3232</v>
      </c>
      <c r="U477" s="3" t="str">
        <f>VLOOKUP(Tabla1[[#This Row],[PROGRAMA]],Hoja1!A:B,2,FALSE)</f>
        <v>3232. Conservación y mantenimiento centros educación infantil y primaria</v>
      </c>
      <c r="V477" s="3" t="str">
        <f>MID(Tabla1[[#This Row],[Aplicación]],14,2)</f>
        <v>21</v>
      </c>
      <c r="W477" s="3" t="str">
        <f>MID(Tabla1[[#This Row],[Aplicación]],14,6)</f>
        <v>212</v>
      </c>
    </row>
    <row r="478" spans="1:23" s="12" customFormat="1" hidden="1" x14ac:dyDescent="0.25">
      <c r="A478" s="1">
        <v>220190002497</v>
      </c>
      <c r="B478" s="3" t="s">
        <v>518</v>
      </c>
      <c r="C478" s="2">
        <v>43515</v>
      </c>
      <c r="D478" s="3">
        <v>22019001373</v>
      </c>
      <c r="E478" s="3" t="s">
        <v>871</v>
      </c>
      <c r="F478" s="4">
        <v>288.58999999999997</v>
      </c>
      <c r="G478" s="3" t="s">
        <v>2142</v>
      </c>
      <c r="H478" s="3" t="s">
        <v>904</v>
      </c>
      <c r="I478" s="3" t="s">
        <v>2070</v>
      </c>
      <c r="J478" s="3" t="s">
        <v>1838</v>
      </c>
      <c r="K478" s="3" t="s">
        <v>35</v>
      </c>
      <c r="L478" s="3" t="s">
        <v>15</v>
      </c>
      <c r="M478" s="3" t="s">
        <v>16</v>
      </c>
      <c r="N478" s="3" t="s">
        <v>2555</v>
      </c>
      <c r="O478" s="3" t="s">
        <v>2553</v>
      </c>
      <c r="P478" s="3" t="str">
        <f>MID(Tabla1[[#This Row],[Aplicación]],14,1)</f>
        <v>2</v>
      </c>
      <c r="Q478" s="3" t="s">
        <v>2530</v>
      </c>
      <c r="R478" s="3" t="str">
        <f>MID(Tabla1[[#This Row],[Aplicación]],6,2)</f>
        <v>07</v>
      </c>
      <c r="S478" s="3" t="str">
        <f>VLOOKUP(Tabla1[[#This Row],[AREA]],Hoja1!A:B,2,FALSE)</f>
        <v>07. Medio Ambiente sostenibilidad</v>
      </c>
      <c r="T478" s="3" t="str">
        <f>MID(Tabla1[[#This Row],[Aplicación]],9,4)</f>
        <v>1621</v>
      </c>
      <c r="U478" s="3" t="str">
        <f>VLOOKUP(Tabla1[[#This Row],[PROGRAMA]],Hoja1!A:B,2,FALSE)</f>
        <v>1621. Servicio de limpieza</v>
      </c>
      <c r="V478" s="3" t="str">
        <f>MID(Tabla1[[#This Row],[Aplicación]],14,2)</f>
        <v>21</v>
      </c>
      <c r="W478" s="3" t="str">
        <f>MID(Tabla1[[#This Row],[Aplicación]],14,6)</f>
        <v>214</v>
      </c>
    </row>
    <row r="479" spans="1:23" s="3" customFormat="1" hidden="1" x14ac:dyDescent="0.25">
      <c r="A479" s="1">
        <v>220190006367</v>
      </c>
      <c r="B479" s="3" t="s">
        <v>518</v>
      </c>
      <c r="C479" s="2">
        <v>43543</v>
      </c>
      <c r="D479" s="3">
        <v>22019001547</v>
      </c>
      <c r="E479" s="3" t="s">
        <v>544</v>
      </c>
      <c r="F479" s="4">
        <v>144.81</v>
      </c>
      <c r="G479" s="3" t="s">
        <v>2067</v>
      </c>
      <c r="H479" s="3" t="s">
        <v>1438</v>
      </c>
      <c r="I479" s="3" t="s">
        <v>2070</v>
      </c>
      <c r="J479" s="3" t="s">
        <v>1838</v>
      </c>
      <c r="K479" s="3" t="s">
        <v>35</v>
      </c>
      <c r="L479" s="3" t="s">
        <v>15</v>
      </c>
      <c r="M479" s="3" t="s">
        <v>16</v>
      </c>
      <c r="N479" s="3" t="s">
        <v>2555</v>
      </c>
      <c r="O479" s="3" t="s">
        <v>2553</v>
      </c>
      <c r="P479" s="3" t="str">
        <f>MID(Tabla1[[#This Row],[Aplicación]],14,1)</f>
        <v>2</v>
      </c>
      <c r="Q479" s="3" t="s">
        <v>2530</v>
      </c>
      <c r="R479" s="3" t="str">
        <f>MID(Tabla1[[#This Row],[Aplicación]],6,2)</f>
        <v>10</v>
      </c>
      <c r="S479" s="3" t="str">
        <f>VLOOKUP(Tabla1[[#This Row],[AREA]],Hoja1!A:B,2,FALSE)</f>
        <v>10. Servicios sociales</v>
      </c>
      <c r="T479" s="3" t="str">
        <f>MID(Tabla1[[#This Row],[Aplicación]],9,4)</f>
        <v>2312</v>
      </c>
      <c r="U479" s="3" t="str">
        <f>VLOOKUP(Tabla1[[#This Row],[PROGRAMA]],Hoja1!A:B,2,FALSE)</f>
        <v>2312. Iniciativas sociales</v>
      </c>
      <c r="V479" s="3" t="str">
        <f>MID(Tabla1[[#This Row],[Aplicación]],14,2)</f>
        <v>21</v>
      </c>
      <c r="W479" s="3" t="str">
        <f>MID(Tabla1[[#This Row],[Aplicación]],14,6)</f>
        <v>212</v>
      </c>
    </row>
    <row r="480" spans="1:23" s="12" customFormat="1" hidden="1" x14ac:dyDescent="0.25">
      <c r="A480" s="1">
        <v>220190002883</v>
      </c>
      <c r="B480" s="3" t="s">
        <v>518</v>
      </c>
      <c r="C480" s="2">
        <v>43518</v>
      </c>
      <c r="D480" s="3">
        <v>22019001576</v>
      </c>
      <c r="E480" s="3" t="s">
        <v>527</v>
      </c>
      <c r="F480" s="4">
        <v>280.94</v>
      </c>
      <c r="G480" s="3" t="s">
        <v>2056</v>
      </c>
      <c r="H480" s="3" t="s">
        <v>1057</v>
      </c>
      <c r="I480" s="3" t="s">
        <v>2070</v>
      </c>
      <c r="J480" s="3" t="s">
        <v>1891</v>
      </c>
      <c r="K480" s="3" t="s">
        <v>35</v>
      </c>
      <c r="L480" s="3" t="s">
        <v>15</v>
      </c>
      <c r="M480" s="3" t="s">
        <v>16</v>
      </c>
      <c r="N480" s="3" t="s">
        <v>2555</v>
      </c>
      <c r="O480" s="3" t="s">
        <v>2553</v>
      </c>
      <c r="P480" s="3" t="str">
        <f>MID(Tabla1[[#This Row],[Aplicación]],14,1)</f>
        <v>2</v>
      </c>
      <c r="Q480" s="3" t="s">
        <v>2530</v>
      </c>
      <c r="R480" s="3" t="str">
        <f>MID(Tabla1[[#This Row],[Aplicación]],6,2)</f>
        <v>06</v>
      </c>
      <c r="S480" s="3" t="str">
        <f>VLOOKUP(Tabla1[[#This Row],[AREA]],Hoja1!A:B,2,FALSE)</f>
        <v>06. Educación, infancia e igualdad</v>
      </c>
      <c r="T480" s="3" t="str">
        <f>MID(Tabla1[[#This Row],[Aplicación]],9,4)</f>
        <v>3232</v>
      </c>
      <c r="U480" s="3" t="str">
        <f>VLOOKUP(Tabla1[[#This Row],[PROGRAMA]],Hoja1!A:B,2,FALSE)</f>
        <v>3232. Conservación y mantenimiento centros educación infantil y primaria</v>
      </c>
      <c r="V480" s="3" t="str">
        <f>MID(Tabla1[[#This Row],[Aplicación]],14,2)</f>
        <v>21</v>
      </c>
      <c r="W480" s="3" t="str">
        <f>MID(Tabla1[[#This Row],[Aplicación]],14,6)</f>
        <v>212</v>
      </c>
    </row>
    <row r="481" spans="1:23" s="12" customFormat="1" hidden="1" x14ac:dyDescent="0.25">
      <c r="A481" s="1">
        <v>220190002505</v>
      </c>
      <c r="B481" s="3" t="s">
        <v>518</v>
      </c>
      <c r="C481" s="2">
        <v>43515</v>
      </c>
      <c r="D481" s="3">
        <v>22019001376</v>
      </c>
      <c r="E481" s="3" t="s">
        <v>895</v>
      </c>
      <c r="F481" s="4">
        <v>124.06</v>
      </c>
      <c r="G481" s="3" t="s">
        <v>2067</v>
      </c>
      <c r="H481" s="3" t="s">
        <v>910</v>
      </c>
      <c r="I481" s="3" t="s">
        <v>2070</v>
      </c>
      <c r="J481" s="3" t="s">
        <v>1838</v>
      </c>
      <c r="K481" s="3" t="s">
        <v>35</v>
      </c>
      <c r="L481" s="3" t="s">
        <v>15</v>
      </c>
      <c r="M481" s="3" t="s">
        <v>16</v>
      </c>
      <c r="N481" s="3" t="s">
        <v>2555</v>
      </c>
      <c r="O481" s="3" t="s">
        <v>2553</v>
      </c>
      <c r="P481" s="3" t="str">
        <f>MID(Tabla1[[#This Row],[Aplicación]],14,1)</f>
        <v>2</v>
      </c>
      <c r="Q481" s="3" t="s">
        <v>2530</v>
      </c>
      <c r="R481" s="3" t="str">
        <f>MID(Tabla1[[#This Row],[Aplicación]],6,2)</f>
        <v>07</v>
      </c>
      <c r="S481" s="3" t="str">
        <f>VLOOKUP(Tabla1[[#This Row],[AREA]],Hoja1!A:B,2,FALSE)</f>
        <v>07. Medio Ambiente sostenibilidad</v>
      </c>
      <c r="T481" s="3" t="str">
        <f>MID(Tabla1[[#This Row],[Aplicación]],9,4)</f>
        <v>1621</v>
      </c>
      <c r="U481" s="3" t="str">
        <f>VLOOKUP(Tabla1[[#This Row],[PROGRAMA]],Hoja1!A:B,2,FALSE)</f>
        <v>1621. Servicio de limpieza</v>
      </c>
      <c r="V481" s="3" t="str">
        <f>MID(Tabla1[[#This Row],[Aplicación]],14,2)</f>
        <v>22</v>
      </c>
      <c r="W481" s="3" t="str">
        <f>MID(Tabla1[[#This Row],[Aplicación]],14,6)</f>
        <v>22199</v>
      </c>
    </row>
    <row r="482" spans="1:23" s="12" customFormat="1" hidden="1" x14ac:dyDescent="0.25">
      <c r="A482" s="1">
        <v>220190003894</v>
      </c>
      <c r="B482" s="3" t="s">
        <v>518</v>
      </c>
      <c r="C482" s="2">
        <v>43523</v>
      </c>
      <c r="D482" s="3">
        <v>22019002030</v>
      </c>
      <c r="E482" s="3" t="s">
        <v>527</v>
      </c>
      <c r="F482" s="4">
        <v>48.4</v>
      </c>
      <c r="G482" s="3" t="s">
        <v>2186</v>
      </c>
      <c r="H482" s="3" t="s">
        <v>1120</v>
      </c>
      <c r="I482" s="3" t="s">
        <v>2055</v>
      </c>
      <c r="J482" s="3" t="s">
        <v>1838</v>
      </c>
      <c r="K482" s="3" t="s">
        <v>35</v>
      </c>
      <c r="L482" s="3" t="s">
        <v>10</v>
      </c>
      <c r="M482" s="3" t="s">
        <v>11</v>
      </c>
      <c r="N482" s="11" t="s">
        <v>2556</v>
      </c>
      <c r="O482" s="3" t="s">
        <v>2553</v>
      </c>
      <c r="P482" s="3" t="str">
        <f>MID(Tabla1[[#This Row],[Aplicación]],14,1)</f>
        <v>2</v>
      </c>
      <c r="Q482" s="3" t="s">
        <v>2530</v>
      </c>
      <c r="R482" s="3" t="str">
        <f>MID(Tabla1[[#This Row],[Aplicación]],6,2)</f>
        <v>06</v>
      </c>
      <c r="S482" s="3" t="str">
        <f>VLOOKUP(Tabla1[[#This Row],[AREA]],Hoja1!A:B,2,FALSE)</f>
        <v>06. Educación, infancia e igualdad</v>
      </c>
      <c r="T482" s="3" t="str">
        <f>MID(Tabla1[[#This Row],[Aplicación]],9,4)</f>
        <v>3232</v>
      </c>
      <c r="U482" s="3" t="str">
        <f>VLOOKUP(Tabla1[[#This Row],[PROGRAMA]],Hoja1!A:B,2,FALSE)</f>
        <v>3232. Conservación y mantenimiento centros educación infantil y primaria</v>
      </c>
      <c r="V482" s="3" t="str">
        <f>MID(Tabla1[[#This Row],[Aplicación]],14,2)</f>
        <v>21</v>
      </c>
      <c r="W482" s="3" t="str">
        <f>MID(Tabla1[[#This Row],[Aplicación]],14,6)</f>
        <v>212</v>
      </c>
    </row>
    <row r="483" spans="1:23" s="3" customFormat="1" hidden="1" x14ac:dyDescent="0.25">
      <c r="A483" s="1">
        <v>220190003895</v>
      </c>
      <c r="B483" s="3" t="s">
        <v>518</v>
      </c>
      <c r="C483" s="2">
        <v>43523</v>
      </c>
      <c r="D483" s="3">
        <v>22019002031</v>
      </c>
      <c r="E483" s="3" t="s">
        <v>432</v>
      </c>
      <c r="F483" s="4">
        <v>66.34</v>
      </c>
      <c r="G483" s="3" t="s">
        <v>2187</v>
      </c>
      <c r="H483" s="3" t="s">
        <v>1121</v>
      </c>
      <c r="I483" s="3" t="s">
        <v>2055</v>
      </c>
      <c r="J483" s="3" t="s">
        <v>1838</v>
      </c>
      <c r="K483" s="3" t="s">
        <v>14</v>
      </c>
      <c r="L483" s="3" t="s">
        <v>10</v>
      </c>
      <c r="M483" s="3" t="s">
        <v>11</v>
      </c>
      <c r="N483" s="11" t="s">
        <v>2556</v>
      </c>
      <c r="O483" s="3" t="s">
        <v>2553</v>
      </c>
      <c r="P483" s="3" t="str">
        <f>MID(Tabla1[[#This Row],[Aplicación]],14,1)</f>
        <v>2</v>
      </c>
      <c r="Q483" s="3" t="s">
        <v>2530</v>
      </c>
      <c r="R483" s="3" t="str">
        <f>MID(Tabla1[[#This Row],[Aplicación]],6,2)</f>
        <v>06</v>
      </c>
      <c r="S483" s="3" t="str">
        <f>VLOOKUP(Tabla1[[#This Row],[AREA]],Hoja1!A:B,2,FALSE)</f>
        <v>06. Educación, infancia e igualdad</v>
      </c>
      <c r="T483" s="3" t="str">
        <f>MID(Tabla1[[#This Row],[Aplicación]],9,4)</f>
        <v>3232</v>
      </c>
      <c r="U483" s="3" t="str">
        <f>VLOOKUP(Tabla1[[#This Row],[PROGRAMA]],Hoja1!A:B,2,FALSE)</f>
        <v>3232. Conservación y mantenimiento centros educación infantil y primaria</v>
      </c>
      <c r="V483" s="3" t="str">
        <f>MID(Tabla1[[#This Row],[Aplicación]],14,2)</f>
        <v>21</v>
      </c>
      <c r="W483" s="3" t="str">
        <f>MID(Tabla1[[#This Row],[Aplicación]],14,6)</f>
        <v>213</v>
      </c>
    </row>
    <row r="484" spans="1:23" hidden="1" x14ac:dyDescent="0.25">
      <c r="A484" s="1">
        <v>220190001462</v>
      </c>
      <c r="B484" s="3" t="s">
        <v>518</v>
      </c>
      <c r="C484" s="2">
        <v>43508</v>
      </c>
      <c r="D484" s="3">
        <v>22019001710</v>
      </c>
      <c r="E484" s="3" t="s">
        <v>626</v>
      </c>
      <c r="F484" s="4">
        <v>270</v>
      </c>
      <c r="G484" s="3" t="s">
        <v>2096</v>
      </c>
      <c r="H484" s="3" t="s">
        <v>752</v>
      </c>
      <c r="I484" s="3" t="s">
        <v>2055</v>
      </c>
      <c r="J484" s="3" t="s">
        <v>1838</v>
      </c>
      <c r="K484" s="3" t="s">
        <v>14</v>
      </c>
      <c r="L484" s="3" t="s">
        <v>10</v>
      </c>
      <c r="M484" s="3" t="s">
        <v>11</v>
      </c>
      <c r="N484" s="11" t="s">
        <v>2556</v>
      </c>
      <c r="O484" s="3" t="s">
        <v>2553</v>
      </c>
      <c r="P484" s="3" t="str">
        <f>MID(Tabla1[[#This Row],[Aplicación]],14,1)</f>
        <v>2</v>
      </c>
      <c r="Q484" s="3" t="s">
        <v>2530</v>
      </c>
      <c r="R484" s="3" t="str">
        <f>MID(Tabla1[[#This Row],[Aplicación]],6,2)</f>
        <v>08</v>
      </c>
      <c r="S484" s="3" t="str">
        <f>VLOOKUP(Tabla1[[#This Row],[AREA]],Hoja1!A:B,2,FALSE)</f>
        <v>08. Seguridad y movilidad</v>
      </c>
      <c r="T484" s="3" t="str">
        <f>MID(Tabla1[[#This Row],[Aplicación]],9,4)</f>
        <v>1321</v>
      </c>
      <c r="U484" s="3" t="str">
        <f>VLOOKUP(Tabla1[[#This Row],[PROGRAMA]],Hoja1!A:B,2,FALSE)</f>
        <v>1321. Policía municipal</v>
      </c>
      <c r="V484" s="3" t="str">
        <f>MID(Tabla1[[#This Row],[Aplicación]],14,2)</f>
        <v>22</v>
      </c>
      <c r="W484" s="3" t="str">
        <f>MID(Tabla1[[#This Row],[Aplicación]],14,6)</f>
        <v>22699</v>
      </c>
    </row>
    <row r="485" spans="1:23" s="12" customFormat="1" hidden="1" x14ac:dyDescent="0.25">
      <c r="A485" s="1">
        <v>220190001150</v>
      </c>
      <c r="B485" s="3" t="s">
        <v>518</v>
      </c>
      <c r="C485" s="2">
        <v>43504</v>
      </c>
      <c r="D485" s="3">
        <v>22019001018</v>
      </c>
      <c r="E485" s="3" t="s">
        <v>480</v>
      </c>
      <c r="F485" s="4">
        <v>267.47000000000003</v>
      </c>
      <c r="G485" s="3" t="s">
        <v>1957</v>
      </c>
      <c r="H485" s="3" t="s">
        <v>603</v>
      </c>
      <c r="I485" s="3" t="s">
        <v>2055</v>
      </c>
      <c r="J485" s="3" t="s">
        <v>1958</v>
      </c>
      <c r="K485" s="3" t="s">
        <v>14</v>
      </c>
      <c r="L485" s="3" t="s">
        <v>15</v>
      </c>
      <c r="M485" s="3" t="s">
        <v>39</v>
      </c>
      <c r="N485" s="11" t="s">
        <v>2554</v>
      </c>
      <c r="O485" s="3" t="s">
        <v>2553</v>
      </c>
      <c r="P485" s="3" t="str">
        <f>MID(Tabla1[[#This Row],[Aplicación]],14,1)</f>
        <v>2</v>
      </c>
      <c r="Q485" s="3" t="s">
        <v>2530</v>
      </c>
      <c r="R485" s="3" t="str">
        <f>MID(Tabla1[[#This Row],[Aplicación]],6,2)</f>
        <v>07</v>
      </c>
      <c r="S485" s="3" t="str">
        <f>VLOOKUP(Tabla1[[#This Row],[AREA]],Hoja1!A:B,2,FALSE)</f>
        <v>07. Medio Ambiente sostenibilidad</v>
      </c>
      <c r="T485" s="3" t="str">
        <f>MID(Tabla1[[#This Row],[Aplicación]],9,4)</f>
        <v>3111</v>
      </c>
      <c r="U485" s="3" t="str">
        <f>VLOOKUP(Tabla1[[#This Row],[PROGRAMA]],Hoja1!A:B,2,FALSE)</f>
        <v>3111. Protección de la salubridad pública</v>
      </c>
      <c r="V485" s="3" t="str">
        <f>MID(Tabla1[[#This Row],[Aplicación]],14,2)</f>
        <v>22</v>
      </c>
      <c r="W485" s="3" t="str">
        <f>MID(Tabla1[[#This Row],[Aplicación]],14,6)</f>
        <v>22700</v>
      </c>
    </row>
    <row r="486" spans="1:23" s="3" customFormat="1" hidden="1" x14ac:dyDescent="0.25">
      <c r="A486" s="1">
        <v>220190000235</v>
      </c>
      <c r="B486" s="3" t="s">
        <v>518</v>
      </c>
      <c r="C486" s="2">
        <v>43488</v>
      </c>
      <c r="D486" s="3">
        <v>22019000663</v>
      </c>
      <c r="E486" s="3" t="s">
        <v>527</v>
      </c>
      <c r="F486" s="4">
        <v>267.41000000000003</v>
      </c>
      <c r="G486" s="3" t="s">
        <v>2059</v>
      </c>
      <c r="H486" s="3" t="s">
        <v>529</v>
      </c>
      <c r="I486" s="3" t="s">
        <v>2055</v>
      </c>
      <c r="J486" s="3" t="s">
        <v>1838</v>
      </c>
      <c r="K486" s="3" t="s">
        <v>14</v>
      </c>
      <c r="L486" s="3" t="s">
        <v>10</v>
      </c>
      <c r="M486" s="3" t="s">
        <v>11</v>
      </c>
      <c r="N486" s="11" t="s">
        <v>2556</v>
      </c>
      <c r="O486" s="3" t="s">
        <v>2553</v>
      </c>
      <c r="P486" s="3" t="str">
        <f>MID(Tabla1[[#This Row],[Aplicación]],14,1)</f>
        <v>2</v>
      </c>
      <c r="Q486" s="3" t="s">
        <v>2530</v>
      </c>
      <c r="R486" s="3" t="str">
        <f>MID(Tabla1[[#This Row],[Aplicación]],6,2)</f>
        <v>06</v>
      </c>
      <c r="S486" s="3" t="str">
        <f>VLOOKUP(Tabla1[[#This Row],[AREA]],Hoja1!A:B,2,FALSE)</f>
        <v>06. Educación, infancia e igualdad</v>
      </c>
      <c r="T486" s="3" t="str">
        <f>MID(Tabla1[[#This Row],[Aplicación]],9,4)</f>
        <v>3232</v>
      </c>
      <c r="U486" s="3" t="str">
        <f>VLOOKUP(Tabla1[[#This Row],[PROGRAMA]],Hoja1!A:B,2,FALSE)</f>
        <v>3232. Conservación y mantenimiento centros educación infantil y primaria</v>
      </c>
      <c r="V486" s="3" t="str">
        <f>MID(Tabla1[[#This Row],[Aplicación]],14,2)</f>
        <v>21</v>
      </c>
      <c r="W486" s="3" t="str">
        <f>MID(Tabla1[[#This Row],[Aplicación]],14,6)</f>
        <v>212</v>
      </c>
    </row>
    <row r="487" spans="1:23" s="3" customFormat="1" hidden="1" x14ac:dyDescent="0.25">
      <c r="A487" s="1">
        <v>220190003904</v>
      </c>
      <c r="B487" s="3" t="s">
        <v>518</v>
      </c>
      <c r="C487" s="2">
        <v>43523</v>
      </c>
      <c r="D487" s="3">
        <v>22019002041</v>
      </c>
      <c r="E487" s="3" t="s">
        <v>626</v>
      </c>
      <c r="F487" s="4">
        <v>582.4</v>
      </c>
      <c r="G487" s="3" t="s">
        <v>2191</v>
      </c>
      <c r="H487" s="3" t="s">
        <v>1123</v>
      </c>
      <c r="I487" s="3" t="s">
        <v>2055</v>
      </c>
      <c r="J487" s="3" t="s">
        <v>1838</v>
      </c>
      <c r="K487" s="3" t="s">
        <v>14</v>
      </c>
      <c r="L487" s="3" t="s">
        <v>10</v>
      </c>
      <c r="M487" s="3" t="s">
        <v>11</v>
      </c>
      <c r="N487" s="11" t="s">
        <v>2556</v>
      </c>
      <c r="O487" s="3" t="s">
        <v>2553</v>
      </c>
      <c r="P487" s="3" t="str">
        <f>MID(Tabla1[[#This Row],[Aplicación]],14,1)</f>
        <v>2</v>
      </c>
      <c r="Q487" s="3" t="s">
        <v>2530</v>
      </c>
      <c r="R487" s="3" t="str">
        <f>MID(Tabla1[[#This Row],[Aplicación]],6,2)</f>
        <v>08</v>
      </c>
      <c r="S487" s="3" t="str">
        <f>VLOOKUP(Tabla1[[#This Row],[AREA]],Hoja1!A:B,2,FALSE)</f>
        <v>08. Seguridad y movilidad</v>
      </c>
      <c r="T487" s="3" t="str">
        <f>MID(Tabla1[[#This Row],[Aplicación]],9,4)</f>
        <v>1321</v>
      </c>
      <c r="U487" s="3" t="str">
        <f>VLOOKUP(Tabla1[[#This Row],[PROGRAMA]],Hoja1!A:B,2,FALSE)</f>
        <v>1321. Policía municipal</v>
      </c>
      <c r="V487" s="3" t="str">
        <f>MID(Tabla1[[#This Row],[Aplicación]],14,2)</f>
        <v>22</v>
      </c>
      <c r="W487" s="3" t="str">
        <f>MID(Tabla1[[#This Row],[Aplicación]],14,6)</f>
        <v>22699</v>
      </c>
    </row>
    <row r="488" spans="1:23" s="3" customFormat="1" hidden="1" x14ac:dyDescent="0.25">
      <c r="A488" s="1">
        <v>220190004627</v>
      </c>
      <c r="B488" s="3" t="s">
        <v>518</v>
      </c>
      <c r="C488" s="2">
        <v>43530</v>
      </c>
      <c r="D488" s="3">
        <v>22019002231</v>
      </c>
      <c r="E488" s="3" t="s">
        <v>472</v>
      </c>
      <c r="F488" s="4">
        <v>267.36</v>
      </c>
      <c r="G488" s="3" t="s">
        <v>1694</v>
      </c>
      <c r="H488" s="3" t="s">
        <v>1243</v>
      </c>
      <c r="I488" s="3" t="s">
        <v>2055</v>
      </c>
      <c r="J488" s="3" t="s">
        <v>1837</v>
      </c>
      <c r="K488" s="3" t="s">
        <v>35</v>
      </c>
      <c r="L488" s="3" t="s">
        <v>10</v>
      </c>
      <c r="M488" s="3" t="s">
        <v>11</v>
      </c>
      <c r="N488" s="11" t="s">
        <v>2556</v>
      </c>
      <c r="O488" s="3" t="s">
        <v>2553</v>
      </c>
      <c r="P488" s="3" t="str">
        <f>MID(Tabla1[[#This Row],[Aplicación]],14,1)</f>
        <v>2</v>
      </c>
      <c r="Q488" s="3" t="s">
        <v>2530</v>
      </c>
      <c r="R488" s="3" t="str">
        <f>MID(Tabla1[[#This Row],[Aplicación]],6,2)</f>
        <v>06</v>
      </c>
      <c r="S488" s="3" t="str">
        <f>VLOOKUP(Tabla1[[#This Row],[AREA]],Hoja1!A:B,2,FALSE)</f>
        <v>06. Educación, infancia e igualdad</v>
      </c>
      <c r="T488" s="3" t="str">
        <f>MID(Tabla1[[#This Row],[Aplicación]],9,4)</f>
        <v>3231</v>
      </c>
      <c r="U488" s="3" t="str">
        <f>VLOOKUP(Tabla1[[#This Row],[PROGRAMA]],Hoja1!A:B,2,FALSE)</f>
        <v>3231. Escuelas infantiles</v>
      </c>
      <c r="V488" s="3" t="str">
        <f>MID(Tabla1[[#This Row],[Aplicación]],14,2)</f>
        <v>21</v>
      </c>
      <c r="W488" s="3" t="str">
        <f>MID(Tabla1[[#This Row],[Aplicación]],14,6)</f>
        <v>213</v>
      </c>
    </row>
    <row r="489" spans="1:23" s="12" customFormat="1" hidden="1" x14ac:dyDescent="0.25">
      <c r="A489" s="1">
        <v>220190005406</v>
      </c>
      <c r="B489" s="3" t="s">
        <v>518</v>
      </c>
      <c r="C489" s="2">
        <v>43537</v>
      </c>
      <c r="D489" s="3">
        <v>22019000781</v>
      </c>
      <c r="E489" s="3" t="s">
        <v>566</v>
      </c>
      <c r="F489" s="4">
        <v>266.36</v>
      </c>
      <c r="G489" s="3" t="s">
        <v>2082</v>
      </c>
      <c r="H489" s="3" t="s">
        <v>1346</v>
      </c>
      <c r="I489" s="3" t="s">
        <v>2070</v>
      </c>
      <c r="J489" s="3" t="s">
        <v>1838</v>
      </c>
      <c r="K489" s="3" t="s">
        <v>14</v>
      </c>
      <c r="L489" s="3" t="s">
        <v>15</v>
      </c>
      <c r="M489" s="3" t="s">
        <v>16</v>
      </c>
      <c r="N489" s="3" t="s">
        <v>2555</v>
      </c>
      <c r="O489" s="3" t="s">
        <v>2553</v>
      </c>
      <c r="P489" s="3" t="str">
        <f>MID(Tabla1[[#This Row],[Aplicación]],14,1)</f>
        <v>2</v>
      </c>
      <c r="Q489" s="3" t="s">
        <v>2530</v>
      </c>
      <c r="R489" s="3" t="str">
        <f>MID(Tabla1[[#This Row],[Aplicación]],6,2)</f>
        <v>07</v>
      </c>
      <c r="S489" s="3" t="str">
        <f>VLOOKUP(Tabla1[[#This Row],[AREA]],Hoja1!A:B,2,FALSE)</f>
        <v>07. Medio Ambiente sostenibilidad</v>
      </c>
      <c r="T489" s="3" t="str">
        <f>MID(Tabla1[[#This Row],[Aplicación]],9,4)</f>
        <v>1711</v>
      </c>
      <c r="U489" s="3" t="str">
        <f>VLOOKUP(Tabla1[[#This Row],[PROGRAMA]],Hoja1!A:B,2,FALSE)</f>
        <v>1711. Parques y jardines</v>
      </c>
      <c r="V489" s="3" t="str">
        <f>MID(Tabla1[[#This Row],[Aplicación]],14,2)</f>
        <v>21</v>
      </c>
      <c r="W489" s="3" t="str">
        <f>MID(Tabla1[[#This Row],[Aplicación]],14,6)</f>
        <v>214</v>
      </c>
    </row>
    <row r="490" spans="1:23" hidden="1" x14ac:dyDescent="0.25">
      <c r="A490" s="1">
        <v>220190001472</v>
      </c>
      <c r="B490" s="3" t="s">
        <v>518</v>
      </c>
      <c r="C490" s="2">
        <v>43508</v>
      </c>
      <c r="D490" s="3">
        <v>22019000786</v>
      </c>
      <c r="E490" s="3" t="s">
        <v>604</v>
      </c>
      <c r="F490" s="4">
        <v>265.67</v>
      </c>
      <c r="G490" s="3" t="s">
        <v>2080</v>
      </c>
      <c r="H490" s="3" t="s">
        <v>754</v>
      </c>
      <c r="I490" s="3" t="s">
        <v>2070</v>
      </c>
      <c r="J490" s="3" t="s">
        <v>1838</v>
      </c>
      <c r="K490" s="3" t="s">
        <v>14</v>
      </c>
      <c r="L490" s="3" t="s">
        <v>15</v>
      </c>
      <c r="M490" s="3" t="s">
        <v>16</v>
      </c>
      <c r="N490" s="3" t="s">
        <v>2555</v>
      </c>
      <c r="O490" s="3" t="s">
        <v>2553</v>
      </c>
      <c r="P490" s="3" t="str">
        <f>MID(Tabla1[[#This Row],[Aplicación]],14,1)</f>
        <v>2</v>
      </c>
      <c r="Q490" s="3" t="s">
        <v>2530</v>
      </c>
      <c r="R490" s="3" t="str">
        <f>MID(Tabla1[[#This Row],[Aplicación]],6,2)</f>
        <v>08</v>
      </c>
      <c r="S490" s="3" t="str">
        <f>VLOOKUP(Tabla1[[#This Row],[AREA]],Hoja1!A:B,2,FALSE)</f>
        <v>08. Seguridad y movilidad</v>
      </c>
      <c r="T490" s="3" t="str">
        <f>MID(Tabla1[[#This Row],[Aplicación]],9,4)</f>
        <v>1321</v>
      </c>
      <c r="U490" s="3" t="str">
        <f>VLOOKUP(Tabla1[[#This Row],[PROGRAMA]],Hoja1!A:B,2,FALSE)</f>
        <v>1321. Policía municipal</v>
      </c>
      <c r="V490" s="3" t="str">
        <f>MID(Tabla1[[#This Row],[Aplicación]],14,2)</f>
        <v>21</v>
      </c>
      <c r="W490" s="3" t="str">
        <f>MID(Tabla1[[#This Row],[Aplicación]],14,6)</f>
        <v>214</v>
      </c>
    </row>
    <row r="491" spans="1:23" s="12" customFormat="1" hidden="1" x14ac:dyDescent="0.25">
      <c r="A491" s="1">
        <v>220190005361</v>
      </c>
      <c r="B491" s="3" t="s">
        <v>518</v>
      </c>
      <c r="C491" s="2">
        <v>43537</v>
      </c>
      <c r="D491" s="3">
        <v>22019001373</v>
      </c>
      <c r="E491" s="3" t="s">
        <v>871</v>
      </c>
      <c r="F491" s="4">
        <v>258.94</v>
      </c>
      <c r="G491" s="3" t="s">
        <v>2122</v>
      </c>
      <c r="H491" s="3" t="s">
        <v>1324</v>
      </c>
      <c r="I491" s="3" t="s">
        <v>2070</v>
      </c>
      <c r="J491" s="3" t="s">
        <v>1838</v>
      </c>
      <c r="K491" s="3" t="s">
        <v>35</v>
      </c>
      <c r="L491" s="3" t="s">
        <v>15</v>
      </c>
      <c r="M491" s="3" t="s">
        <v>16</v>
      </c>
      <c r="N491" s="3" t="s">
        <v>2555</v>
      </c>
      <c r="O491" s="3" t="s">
        <v>2553</v>
      </c>
      <c r="P491" s="3" t="str">
        <f>MID(Tabla1[[#This Row],[Aplicación]],14,1)</f>
        <v>2</v>
      </c>
      <c r="Q491" s="3" t="s">
        <v>2530</v>
      </c>
      <c r="R491" s="3" t="str">
        <f>MID(Tabla1[[#This Row],[Aplicación]],6,2)</f>
        <v>07</v>
      </c>
      <c r="S491" s="3" t="str">
        <f>VLOOKUP(Tabla1[[#This Row],[AREA]],Hoja1!A:B,2,FALSE)</f>
        <v>07. Medio Ambiente sostenibilidad</v>
      </c>
      <c r="T491" s="3" t="str">
        <f>MID(Tabla1[[#This Row],[Aplicación]],9,4)</f>
        <v>1621</v>
      </c>
      <c r="U491" s="3" t="str">
        <f>VLOOKUP(Tabla1[[#This Row],[PROGRAMA]],Hoja1!A:B,2,FALSE)</f>
        <v>1621. Servicio de limpieza</v>
      </c>
      <c r="V491" s="3" t="str">
        <f>MID(Tabla1[[#This Row],[Aplicación]],14,2)</f>
        <v>21</v>
      </c>
      <c r="W491" s="3" t="str">
        <f>MID(Tabla1[[#This Row],[Aplicación]],14,6)</f>
        <v>214</v>
      </c>
    </row>
    <row r="492" spans="1:23" hidden="1" x14ac:dyDescent="0.25">
      <c r="A492" s="1">
        <v>220190005425</v>
      </c>
      <c r="B492" s="3" t="s">
        <v>518</v>
      </c>
      <c r="C492" s="2">
        <v>43537</v>
      </c>
      <c r="D492" s="3">
        <v>22019000787</v>
      </c>
      <c r="E492" s="3" t="s">
        <v>1358</v>
      </c>
      <c r="F492" s="4">
        <v>256.56</v>
      </c>
      <c r="G492" s="3" t="s">
        <v>2069</v>
      </c>
      <c r="H492" s="3" t="s">
        <v>1363</v>
      </c>
      <c r="I492" s="3" t="s">
        <v>2070</v>
      </c>
      <c r="J492" s="3" t="s">
        <v>1838</v>
      </c>
      <c r="K492" s="3" t="s">
        <v>14</v>
      </c>
      <c r="L492" s="3" t="s">
        <v>15</v>
      </c>
      <c r="M492" s="3" t="s">
        <v>16</v>
      </c>
      <c r="N492" s="3" t="s">
        <v>2555</v>
      </c>
      <c r="O492" s="3" t="s">
        <v>2553</v>
      </c>
      <c r="P492" s="3" t="str">
        <f>MID(Tabla1[[#This Row],[Aplicación]],14,1)</f>
        <v>2</v>
      </c>
      <c r="Q492" s="3" t="s">
        <v>2530</v>
      </c>
      <c r="R492" s="3" t="str">
        <f>MID(Tabla1[[#This Row],[Aplicación]],6,2)</f>
        <v>02</v>
      </c>
      <c r="S492" s="3" t="str">
        <f>VLOOKUP(Tabla1[[#This Row],[AREA]],Hoja1!A:B,2,FALSE)</f>
        <v>02. Urbanismo, infraestructura y vivienda</v>
      </c>
      <c r="T492" s="3" t="str">
        <f>MID(Tabla1[[#This Row],[Aplicación]],9,4)</f>
        <v>1532</v>
      </c>
      <c r="U492" s="3" t="str">
        <f>VLOOKUP(Tabla1[[#This Row],[PROGRAMA]],Hoja1!A:B,2,FALSE)</f>
        <v>1532. Pavimentación vias públicas y otros servicios urbanísticos</v>
      </c>
      <c r="V492" s="3" t="str">
        <f>MID(Tabla1[[#This Row],[Aplicación]],14,2)</f>
        <v>21</v>
      </c>
      <c r="W492" s="3" t="str">
        <f>MID(Tabla1[[#This Row],[Aplicación]],14,6)</f>
        <v>214</v>
      </c>
    </row>
    <row r="493" spans="1:23" s="3" customFormat="1" hidden="1" x14ac:dyDescent="0.25">
      <c r="A493" s="1">
        <v>220190002877</v>
      </c>
      <c r="B493" s="3" t="s">
        <v>518</v>
      </c>
      <c r="C493" s="2">
        <v>43518</v>
      </c>
      <c r="D493" s="3">
        <v>22019001572</v>
      </c>
      <c r="E493" s="3" t="s">
        <v>519</v>
      </c>
      <c r="F493" s="4">
        <v>255.38</v>
      </c>
      <c r="G493" s="3" t="s">
        <v>1796</v>
      </c>
      <c r="H493" s="3" t="s">
        <v>838</v>
      </c>
      <c r="I493" s="3" t="s">
        <v>2070</v>
      </c>
      <c r="J493" s="3" t="s">
        <v>1838</v>
      </c>
      <c r="K493" s="3" t="s">
        <v>35</v>
      </c>
      <c r="L493" s="3" t="s">
        <v>15</v>
      </c>
      <c r="M493" s="3" t="s">
        <v>16</v>
      </c>
      <c r="N493" s="3" t="s">
        <v>2555</v>
      </c>
      <c r="O493" s="3" t="s">
        <v>2553</v>
      </c>
      <c r="P493" s="3" t="str">
        <f>MID(Tabla1[[#This Row],[Aplicación]],14,1)</f>
        <v>2</v>
      </c>
      <c r="Q493" s="3" t="s">
        <v>2530</v>
      </c>
      <c r="R493" s="3" t="str">
        <f>MID(Tabla1[[#This Row],[Aplicación]],6,2)</f>
        <v>02</v>
      </c>
      <c r="S493" s="3" t="str">
        <f>VLOOKUP(Tabla1[[#This Row],[AREA]],Hoja1!A:B,2,FALSE)</f>
        <v>02. Urbanismo, infraestructura y vivienda</v>
      </c>
      <c r="T493" s="3" t="str">
        <f>MID(Tabla1[[#This Row],[Aplicación]],9,4)</f>
        <v>9332</v>
      </c>
      <c r="U493" s="3" t="str">
        <f>VLOOKUP(Tabla1[[#This Row],[PROGRAMA]],Hoja1!A:B,2,FALSE)</f>
        <v>9332. Mantenimiento de edificios e instalaciones municipales</v>
      </c>
      <c r="V493" s="3" t="str">
        <f>MID(Tabla1[[#This Row],[Aplicación]],14,2)</f>
        <v>21</v>
      </c>
      <c r="W493" s="3" t="str">
        <f>MID(Tabla1[[#This Row],[Aplicación]],14,6)</f>
        <v>212</v>
      </c>
    </row>
    <row r="494" spans="1:23" s="3" customFormat="1" hidden="1" x14ac:dyDescent="0.25">
      <c r="A494" s="1">
        <v>220190004561</v>
      </c>
      <c r="B494" s="3" t="s">
        <v>518</v>
      </c>
      <c r="C494" s="2">
        <v>43530</v>
      </c>
      <c r="D494" s="3">
        <v>22019001548</v>
      </c>
      <c r="E494" s="3" t="s">
        <v>544</v>
      </c>
      <c r="F494" s="4">
        <v>253.92</v>
      </c>
      <c r="G494" s="3" t="s">
        <v>2056</v>
      </c>
      <c r="H494" s="3" t="s">
        <v>1213</v>
      </c>
      <c r="I494" s="3" t="s">
        <v>2070</v>
      </c>
      <c r="J494" s="3" t="s">
        <v>1891</v>
      </c>
      <c r="K494" s="3" t="s">
        <v>35</v>
      </c>
      <c r="L494" s="3" t="s">
        <v>15</v>
      </c>
      <c r="M494" s="3" t="s">
        <v>16</v>
      </c>
      <c r="N494" s="3" t="s">
        <v>2555</v>
      </c>
      <c r="O494" s="3" t="s">
        <v>2553</v>
      </c>
      <c r="P494" s="3" t="str">
        <f>MID(Tabla1[[#This Row],[Aplicación]],14,1)</f>
        <v>2</v>
      </c>
      <c r="Q494" s="3" t="s">
        <v>2530</v>
      </c>
      <c r="R494" s="3" t="str">
        <f>MID(Tabla1[[#This Row],[Aplicación]],6,2)</f>
        <v>10</v>
      </c>
      <c r="S494" s="3" t="str">
        <f>VLOOKUP(Tabla1[[#This Row],[AREA]],Hoja1!A:B,2,FALSE)</f>
        <v>10. Servicios sociales</v>
      </c>
      <c r="T494" s="3" t="str">
        <f>MID(Tabla1[[#This Row],[Aplicación]],9,4)</f>
        <v>2312</v>
      </c>
      <c r="U494" s="3" t="str">
        <f>VLOOKUP(Tabla1[[#This Row],[PROGRAMA]],Hoja1!A:B,2,FALSE)</f>
        <v>2312. Iniciativas sociales</v>
      </c>
      <c r="V494" s="3" t="str">
        <f>MID(Tabla1[[#This Row],[Aplicación]],14,2)</f>
        <v>21</v>
      </c>
      <c r="W494" s="3" t="str">
        <f>MID(Tabla1[[#This Row],[Aplicación]],14,6)</f>
        <v>212</v>
      </c>
    </row>
    <row r="495" spans="1:23" hidden="1" x14ac:dyDescent="0.25">
      <c r="A495" s="1">
        <v>220190007221</v>
      </c>
      <c r="B495" s="3" t="s">
        <v>518</v>
      </c>
      <c r="C495" s="2">
        <v>43549</v>
      </c>
      <c r="D495" s="3">
        <v>22019001577</v>
      </c>
      <c r="E495" s="3" t="s">
        <v>1111</v>
      </c>
      <c r="F495" s="4">
        <v>119.91</v>
      </c>
      <c r="G495" s="3" t="s">
        <v>2067</v>
      </c>
      <c r="H495" s="3" t="s">
        <v>1545</v>
      </c>
      <c r="I495" s="3" t="s">
        <v>2070</v>
      </c>
      <c r="J495" s="3" t="s">
        <v>1838</v>
      </c>
      <c r="K495" s="3" t="s">
        <v>35</v>
      </c>
      <c r="L495" s="3" t="s">
        <v>15</v>
      </c>
      <c r="M495" s="3" t="s">
        <v>16</v>
      </c>
      <c r="N495" s="3" t="s">
        <v>2555</v>
      </c>
      <c r="O495" s="3" t="s">
        <v>2553</v>
      </c>
      <c r="P495" s="3" t="str">
        <f>MID(Tabla1[[#This Row],[Aplicación]],14,1)</f>
        <v>2</v>
      </c>
      <c r="Q495" s="3" t="s">
        <v>2530</v>
      </c>
      <c r="R495" s="3" t="str">
        <f>MID(Tabla1[[#This Row],[Aplicación]],6,2)</f>
        <v>06</v>
      </c>
      <c r="S495" s="3" t="str">
        <f>VLOOKUP(Tabla1[[#This Row],[AREA]],Hoja1!A:B,2,FALSE)</f>
        <v>06. Educación, infancia e igualdad</v>
      </c>
      <c r="T495" s="3" t="str">
        <f>MID(Tabla1[[#This Row],[Aplicación]],9,4)</f>
        <v>3231</v>
      </c>
      <c r="U495" s="3" t="str">
        <f>VLOOKUP(Tabla1[[#This Row],[PROGRAMA]],Hoja1!A:B,2,FALSE)</f>
        <v>3231. Escuelas infantiles</v>
      </c>
      <c r="V495" s="3" t="str">
        <f>MID(Tabla1[[#This Row],[Aplicación]],14,2)</f>
        <v>21</v>
      </c>
      <c r="W495" s="3" t="str">
        <f>MID(Tabla1[[#This Row],[Aplicación]],14,6)</f>
        <v>212</v>
      </c>
    </row>
    <row r="496" spans="1:23" s="3" customFormat="1" hidden="1" x14ac:dyDescent="0.25">
      <c r="A496" s="1">
        <v>220190001168</v>
      </c>
      <c r="B496" s="3" t="s">
        <v>518</v>
      </c>
      <c r="C496" s="2">
        <v>43504</v>
      </c>
      <c r="D496" s="3">
        <v>22019000786</v>
      </c>
      <c r="E496" s="3" t="s">
        <v>604</v>
      </c>
      <c r="F496" s="4">
        <v>247.37</v>
      </c>
      <c r="G496" s="3" t="s">
        <v>2080</v>
      </c>
      <c r="H496" s="3" t="s">
        <v>618</v>
      </c>
      <c r="I496" s="3" t="s">
        <v>2070</v>
      </c>
      <c r="J496" s="3" t="s">
        <v>1838</v>
      </c>
      <c r="K496" s="3" t="s">
        <v>14</v>
      </c>
      <c r="L496" s="3" t="s">
        <v>15</v>
      </c>
      <c r="M496" s="3" t="s">
        <v>16</v>
      </c>
      <c r="N496" s="3" t="s">
        <v>2555</v>
      </c>
      <c r="O496" s="3" t="s">
        <v>2553</v>
      </c>
      <c r="P496" s="3" t="str">
        <f>MID(Tabla1[[#This Row],[Aplicación]],14,1)</f>
        <v>2</v>
      </c>
      <c r="Q496" s="3" t="s">
        <v>2530</v>
      </c>
      <c r="R496" s="3" t="str">
        <f>MID(Tabla1[[#This Row],[Aplicación]],6,2)</f>
        <v>08</v>
      </c>
      <c r="S496" s="3" t="str">
        <f>VLOOKUP(Tabla1[[#This Row],[AREA]],Hoja1!A:B,2,FALSE)</f>
        <v>08. Seguridad y movilidad</v>
      </c>
      <c r="T496" s="3" t="str">
        <f>MID(Tabla1[[#This Row],[Aplicación]],9,4)</f>
        <v>1321</v>
      </c>
      <c r="U496" s="3" t="str">
        <f>VLOOKUP(Tabla1[[#This Row],[PROGRAMA]],Hoja1!A:B,2,FALSE)</f>
        <v>1321. Policía municipal</v>
      </c>
      <c r="V496" s="3" t="str">
        <f>MID(Tabla1[[#This Row],[Aplicación]],14,2)</f>
        <v>21</v>
      </c>
      <c r="W496" s="3" t="str">
        <f>MID(Tabla1[[#This Row],[Aplicación]],14,6)</f>
        <v>214</v>
      </c>
    </row>
    <row r="497" spans="1:23" hidden="1" x14ac:dyDescent="0.25">
      <c r="A497" s="1">
        <v>220190002862</v>
      </c>
      <c r="B497" s="3" t="s">
        <v>518</v>
      </c>
      <c r="C497" s="2">
        <v>43518</v>
      </c>
      <c r="D497" s="3">
        <v>22019001567</v>
      </c>
      <c r="E497" s="3" t="s">
        <v>776</v>
      </c>
      <c r="F497" s="4">
        <v>246.13</v>
      </c>
      <c r="G497" s="3" t="s">
        <v>1796</v>
      </c>
      <c r="H497" s="3" t="s">
        <v>1047</v>
      </c>
      <c r="I497" s="3" t="s">
        <v>2070</v>
      </c>
      <c r="J497" s="3" t="s">
        <v>1838</v>
      </c>
      <c r="K497" s="3" t="s">
        <v>35</v>
      </c>
      <c r="L497" s="3" t="s">
        <v>15</v>
      </c>
      <c r="M497" s="3" t="s">
        <v>16</v>
      </c>
      <c r="N497" s="3" t="s">
        <v>2555</v>
      </c>
      <c r="O497" s="3" t="s">
        <v>2553</v>
      </c>
      <c r="P497" s="3" t="str">
        <f>MID(Tabla1[[#This Row],[Aplicación]],14,1)</f>
        <v>2</v>
      </c>
      <c r="Q497" s="3" t="s">
        <v>2530</v>
      </c>
      <c r="R497" s="3" t="str">
        <f>MID(Tabla1[[#This Row],[Aplicación]],6,2)</f>
        <v>08</v>
      </c>
      <c r="S497" s="3" t="str">
        <f>VLOOKUP(Tabla1[[#This Row],[AREA]],Hoja1!A:B,2,FALSE)</f>
        <v>08. Seguridad y movilidad</v>
      </c>
      <c r="T497" s="3" t="str">
        <f>MID(Tabla1[[#This Row],[Aplicación]],9,4)</f>
        <v>1321</v>
      </c>
      <c r="U497" s="3" t="str">
        <f>VLOOKUP(Tabla1[[#This Row],[PROGRAMA]],Hoja1!A:B,2,FALSE)</f>
        <v>1321. Policía municipal</v>
      </c>
      <c r="V497" s="3" t="str">
        <f>MID(Tabla1[[#This Row],[Aplicación]],14,2)</f>
        <v>22</v>
      </c>
      <c r="W497" s="3" t="str">
        <f>MID(Tabla1[[#This Row],[Aplicación]],14,6)</f>
        <v>22199</v>
      </c>
    </row>
    <row r="498" spans="1:23" hidden="1" x14ac:dyDescent="0.25">
      <c r="A498" s="1">
        <v>220190001152</v>
      </c>
      <c r="B498" s="3" t="s">
        <v>518</v>
      </c>
      <c r="C498" s="2">
        <v>43504</v>
      </c>
      <c r="D498" s="3">
        <v>22019000786</v>
      </c>
      <c r="E498" s="3" t="s">
        <v>604</v>
      </c>
      <c r="F498" s="4">
        <v>245.7</v>
      </c>
      <c r="G498" s="3" t="s">
        <v>2080</v>
      </c>
      <c r="H498" s="3" t="s">
        <v>606</v>
      </c>
      <c r="I498" s="3" t="s">
        <v>2070</v>
      </c>
      <c r="J498" s="3" t="s">
        <v>1838</v>
      </c>
      <c r="K498" s="3" t="s">
        <v>14</v>
      </c>
      <c r="L498" s="3" t="s">
        <v>15</v>
      </c>
      <c r="M498" s="3" t="s">
        <v>16</v>
      </c>
      <c r="N498" s="3" t="s">
        <v>2555</v>
      </c>
      <c r="O498" s="3" t="s">
        <v>2553</v>
      </c>
      <c r="P498" s="3" t="str">
        <f>MID(Tabla1[[#This Row],[Aplicación]],14,1)</f>
        <v>2</v>
      </c>
      <c r="Q498" s="3" t="s">
        <v>2530</v>
      </c>
      <c r="R498" s="3" t="str">
        <f>MID(Tabla1[[#This Row],[Aplicación]],6,2)</f>
        <v>08</v>
      </c>
      <c r="S498" s="3" t="str">
        <f>VLOOKUP(Tabla1[[#This Row],[AREA]],Hoja1!A:B,2,FALSE)</f>
        <v>08. Seguridad y movilidad</v>
      </c>
      <c r="T498" s="3" t="str">
        <f>MID(Tabla1[[#This Row],[Aplicación]],9,4)</f>
        <v>1321</v>
      </c>
      <c r="U498" s="3" t="str">
        <f>VLOOKUP(Tabla1[[#This Row],[PROGRAMA]],Hoja1!A:B,2,FALSE)</f>
        <v>1321. Policía municipal</v>
      </c>
      <c r="V498" s="3" t="str">
        <f>MID(Tabla1[[#This Row],[Aplicación]],14,2)</f>
        <v>21</v>
      </c>
      <c r="W498" s="3" t="str">
        <f>MID(Tabla1[[#This Row],[Aplicación]],14,6)</f>
        <v>214</v>
      </c>
    </row>
    <row r="499" spans="1:23" s="12" customFormat="1" hidden="1" x14ac:dyDescent="0.25">
      <c r="A499" s="1">
        <v>220190007058</v>
      </c>
      <c r="B499" s="3" t="s">
        <v>518</v>
      </c>
      <c r="C499" s="2">
        <v>43549</v>
      </c>
      <c r="D499" s="3">
        <v>22019000784</v>
      </c>
      <c r="E499" s="3" t="s">
        <v>1249</v>
      </c>
      <c r="F499" s="4">
        <v>239.71</v>
      </c>
      <c r="G499" s="3" t="s">
        <v>2120</v>
      </c>
      <c r="H499" s="3" t="s">
        <v>1507</v>
      </c>
      <c r="I499" s="3" t="s">
        <v>2070</v>
      </c>
      <c r="J499" s="3" t="s">
        <v>1838</v>
      </c>
      <c r="K499" s="3" t="s">
        <v>14</v>
      </c>
      <c r="L499" s="3" t="s">
        <v>15</v>
      </c>
      <c r="M499" s="3" t="s">
        <v>16</v>
      </c>
      <c r="N499" s="3" t="s">
        <v>2555</v>
      </c>
      <c r="O499" s="3" t="s">
        <v>2553</v>
      </c>
      <c r="P499" s="3" t="str">
        <f>MID(Tabla1[[#This Row],[Aplicación]],14,1)</f>
        <v>2</v>
      </c>
      <c r="Q499" s="3" t="s">
        <v>2530</v>
      </c>
      <c r="R499" s="3" t="str">
        <f>MID(Tabla1[[#This Row],[Aplicación]],6,2)</f>
        <v>01</v>
      </c>
      <c r="S499" s="3" t="str">
        <f>VLOOKUP(Tabla1[[#This Row],[AREA]],Hoja1!A:B,2,FALSE)</f>
        <v>01. Alcaldía</v>
      </c>
      <c r="T499" s="3" t="str">
        <f>MID(Tabla1[[#This Row],[Aplicación]],9,4)</f>
        <v>9203</v>
      </c>
      <c r="U499" s="3" t="str">
        <f>VLOOKUP(Tabla1[[#This Row],[PROGRAMA]],Hoja1!A:B,2,FALSE)</f>
        <v>9203. Unidad de régimen interior</v>
      </c>
      <c r="V499" s="3" t="str">
        <f>MID(Tabla1[[#This Row],[Aplicación]],14,2)</f>
        <v>21</v>
      </c>
      <c r="W499" s="3" t="str">
        <f>MID(Tabla1[[#This Row],[Aplicación]],14,6)</f>
        <v>214</v>
      </c>
    </row>
    <row r="500" spans="1:23" s="12" customFormat="1" hidden="1" x14ac:dyDescent="0.25">
      <c r="A500" s="19">
        <v>220190004016</v>
      </c>
      <c r="B500" s="11" t="s">
        <v>518</v>
      </c>
      <c r="C500" s="21">
        <v>43524</v>
      </c>
      <c r="D500" s="11">
        <v>22019001869</v>
      </c>
      <c r="E500" s="11" t="s">
        <v>1156</v>
      </c>
      <c r="F500" s="18">
        <v>692.12</v>
      </c>
      <c r="G500" s="11" t="s">
        <v>2197</v>
      </c>
      <c r="H500" s="11" t="s">
        <v>1157</v>
      </c>
      <c r="I500" s="11" t="s">
        <v>2055</v>
      </c>
      <c r="J500" s="11" t="s">
        <v>1838</v>
      </c>
      <c r="K500" s="11" t="s">
        <v>14</v>
      </c>
      <c r="L500" s="11" t="s">
        <v>10</v>
      </c>
      <c r="M500" s="11" t="s">
        <v>11</v>
      </c>
      <c r="N500" s="11" t="s">
        <v>2556</v>
      </c>
      <c r="O500" s="3" t="s">
        <v>2553</v>
      </c>
      <c r="P500" s="11" t="str">
        <f>MID(Tabla1[[#This Row],[Aplicación]],14,1)</f>
        <v>2</v>
      </c>
      <c r="Q500" s="3" t="s">
        <v>2530</v>
      </c>
      <c r="R500" s="11" t="str">
        <f>MID(Tabla1[[#This Row],[Aplicación]],6,2)</f>
        <v>06</v>
      </c>
      <c r="S500" s="11" t="str">
        <f>VLOOKUP(Tabla1[[#This Row],[AREA]],Hoja1!A:B,2,FALSE)</f>
        <v>06. Educación, infancia e igualdad</v>
      </c>
      <c r="T500" s="11" t="str">
        <f>MID(Tabla1[[#This Row],[Aplicación]],9,4)</f>
        <v>2315</v>
      </c>
      <c r="U500" s="11" t="str">
        <f>VLOOKUP(Tabla1[[#This Row],[PROGRAMA]],Hoja1!A:B,2,FALSE)</f>
        <v>2315. Políticas de Igualdad e infancia</v>
      </c>
      <c r="V500" s="11" t="str">
        <f>MID(Tabla1[[#This Row],[Aplicación]],14,2)</f>
        <v>22</v>
      </c>
      <c r="W500" s="11" t="str">
        <f>MID(Tabla1[[#This Row],[Aplicación]],14,6)</f>
        <v>22614</v>
      </c>
    </row>
    <row r="501" spans="1:23" hidden="1" x14ac:dyDescent="0.25">
      <c r="A501" s="19">
        <v>220190004017</v>
      </c>
      <c r="B501" s="11" t="s">
        <v>518</v>
      </c>
      <c r="C501" s="21">
        <v>43524</v>
      </c>
      <c r="D501" s="11">
        <v>22019001870</v>
      </c>
      <c r="E501" s="11" t="s">
        <v>1156</v>
      </c>
      <c r="F501" s="18">
        <v>594</v>
      </c>
      <c r="G501" s="11" t="s">
        <v>2198</v>
      </c>
      <c r="H501" s="11" t="s">
        <v>1158</v>
      </c>
      <c r="I501" s="11" t="s">
        <v>2055</v>
      </c>
      <c r="J501" s="11" t="s">
        <v>1838</v>
      </c>
      <c r="K501" s="11" t="s">
        <v>14</v>
      </c>
      <c r="L501" s="11" t="s">
        <v>10</v>
      </c>
      <c r="M501" s="11" t="s">
        <v>11</v>
      </c>
      <c r="N501" s="11" t="s">
        <v>2556</v>
      </c>
      <c r="O501" s="3" t="s">
        <v>2553</v>
      </c>
      <c r="P501" s="11" t="str">
        <f>MID(Tabla1[[#This Row],[Aplicación]],14,1)</f>
        <v>2</v>
      </c>
      <c r="Q501" s="3" t="s">
        <v>2530</v>
      </c>
      <c r="R501" s="11" t="str">
        <f>MID(Tabla1[[#This Row],[Aplicación]],6,2)</f>
        <v>06</v>
      </c>
      <c r="S501" s="11" t="str">
        <f>VLOOKUP(Tabla1[[#This Row],[AREA]],Hoja1!A:B,2,FALSE)</f>
        <v>06. Educación, infancia e igualdad</v>
      </c>
      <c r="T501" s="11" t="str">
        <f>MID(Tabla1[[#This Row],[Aplicación]],9,4)</f>
        <v>2315</v>
      </c>
      <c r="U501" s="11" t="str">
        <f>VLOOKUP(Tabla1[[#This Row],[PROGRAMA]],Hoja1!A:B,2,FALSE)</f>
        <v>2315. Políticas de Igualdad e infancia</v>
      </c>
      <c r="V501" s="11" t="str">
        <f>MID(Tabla1[[#This Row],[Aplicación]],14,2)</f>
        <v>22</v>
      </c>
      <c r="W501" s="11" t="str">
        <f>MID(Tabla1[[#This Row],[Aplicación]],14,6)</f>
        <v>22614</v>
      </c>
    </row>
    <row r="502" spans="1:23" s="12" customFormat="1" hidden="1" x14ac:dyDescent="0.25">
      <c r="A502" s="19">
        <v>220190004018</v>
      </c>
      <c r="B502" s="11" t="s">
        <v>518</v>
      </c>
      <c r="C502" s="21">
        <v>43524</v>
      </c>
      <c r="D502" s="11">
        <v>22019001871</v>
      </c>
      <c r="E502" s="11" t="s">
        <v>504</v>
      </c>
      <c r="F502" s="18">
        <v>225.67</v>
      </c>
      <c r="G502" s="11" t="s">
        <v>2094</v>
      </c>
      <c r="H502" s="11" t="s">
        <v>1159</v>
      </c>
      <c r="I502" s="11" t="s">
        <v>2055</v>
      </c>
      <c r="J502" s="11" t="s">
        <v>1838</v>
      </c>
      <c r="K502" s="11" t="s">
        <v>35</v>
      </c>
      <c r="L502" s="11" t="s">
        <v>10</v>
      </c>
      <c r="M502" s="11" t="s">
        <v>11</v>
      </c>
      <c r="N502" s="11" t="s">
        <v>2556</v>
      </c>
      <c r="O502" s="3" t="s">
        <v>2553</v>
      </c>
      <c r="P502" s="11" t="str">
        <f>MID(Tabla1[[#This Row],[Aplicación]],14,1)</f>
        <v>2</v>
      </c>
      <c r="Q502" s="3" t="s">
        <v>2530</v>
      </c>
      <c r="R502" s="11" t="str">
        <f>MID(Tabla1[[#This Row],[Aplicación]],6,2)</f>
        <v>06</v>
      </c>
      <c r="S502" s="11" t="str">
        <f>VLOOKUP(Tabla1[[#This Row],[AREA]],Hoja1!A:B,2,FALSE)</f>
        <v>06. Educación, infancia e igualdad</v>
      </c>
      <c r="T502" s="11" t="str">
        <f>MID(Tabla1[[#This Row],[Aplicación]],9,4)</f>
        <v>2315</v>
      </c>
      <c r="U502" s="11" t="str">
        <f>VLOOKUP(Tabla1[[#This Row],[PROGRAMA]],Hoja1!A:B,2,FALSE)</f>
        <v>2315. Políticas de Igualdad e infancia</v>
      </c>
      <c r="V502" s="11" t="str">
        <f>MID(Tabla1[[#This Row],[Aplicación]],14,2)</f>
        <v>22</v>
      </c>
      <c r="W502" s="11" t="str">
        <f>MID(Tabla1[[#This Row],[Aplicación]],14,6)</f>
        <v>22613</v>
      </c>
    </row>
    <row r="503" spans="1:23" hidden="1" x14ac:dyDescent="0.25">
      <c r="A503" s="19">
        <v>220190004020</v>
      </c>
      <c r="B503" s="11" t="s">
        <v>518</v>
      </c>
      <c r="C503" s="21">
        <v>43524</v>
      </c>
      <c r="D503" s="11">
        <v>22019001902</v>
      </c>
      <c r="E503" s="11" t="s">
        <v>24</v>
      </c>
      <c r="F503" s="18">
        <v>77.44</v>
      </c>
      <c r="G503" s="11" t="s">
        <v>2047</v>
      </c>
      <c r="H503" s="11" t="s">
        <v>1161</v>
      </c>
      <c r="I503" s="11" t="s">
        <v>2055</v>
      </c>
      <c r="J503" s="11" t="s">
        <v>1838</v>
      </c>
      <c r="K503" s="11" t="s">
        <v>14</v>
      </c>
      <c r="L503" s="11" t="s">
        <v>10</v>
      </c>
      <c r="M503" s="11" t="s">
        <v>11</v>
      </c>
      <c r="N503" s="11" t="s">
        <v>2556</v>
      </c>
      <c r="O503" s="3" t="s">
        <v>2553</v>
      </c>
      <c r="P503" s="11" t="str">
        <f>MID(Tabla1[[#This Row],[Aplicación]],14,1)</f>
        <v>2</v>
      </c>
      <c r="Q503" s="3" t="s">
        <v>2530</v>
      </c>
      <c r="R503" s="11" t="str">
        <f>MID(Tabla1[[#This Row],[Aplicación]],6,2)</f>
        <v>03</v>
      </c>
      <c r="S503" s="11" t="str">
        <f>VLOOKUP(Tabla1[[#This Row],[AREA]],Hoja1!A:B,2,FALSE)</f>
        <v>03. Participación ciudadana, juventud y deportes</v>
      </c>
      <c r="T503" s="11" t="str">
        <f>MID(Tabla1[[#This Row],[Aplicación]],9,4)</f>
        <v>9204</v>
      </c>
      <c r="U503" s="11" t="str">
        <f>VLOOKUP(Tabla1[[#This Row],[PROGRAMA]],Hoja1!A:B,2,FALSE)</f>
        <v>9204. Tecnologías de la información y comunicación</v>
      </c>
      <c r="V503" s="11" t="str">
        <f>MID(Tabla1[[#This Row],[Aplicación]],14,2)</f>
        <v>22</v>
      </c>
      <c r="W503" s="11" t="str">
        <f>MID(Tabla1[[#This Row],[Aplicación]],14,6)</f>
        <v>22200</v>
      </c>
    </row>
    <row r="504" spans="1:23" s="12" customFormat="1" hidden="1" x14ac:dyDescent="0.25">
      <c r="A504" s="1">
        <v>220190006395</v>
      </c>
      <c r="B504" s="3" t="s">
        <v>518</v>
      </c>
      <c r="C504" s="2">
        <v>43543</v>
      </c>
      <c r="D504" s="3">
        <v>22019000802</v>
      </c>
      <c r="E504" s="3" t="s">
        <v>782</v>
      </c>
      <c r="F504" s="4">
        <v>230.47</v>
      </c>
      <c r="G504" s="3" t="s">
        <v>2144</v>
      </c>
      <c r="H504" s="3" t="s">
        <v>790</v>
      </c>
      <c r="I504" s="3" t="s">
        <v>2070</v>
      </c>
      <c r="J504" s="3" t="s">
        <v>1838</v>
      </c>
      <c r="K504" s="3" t="s">
        <v>35</v>
      </c>
      <c r="L504" s="3" t="s">
        <v>15</v>
      </c>
      <c r="M504" s="3" t="s">
        <v>16</v>
      </c>
      <c r="N504" s="3" t="s">
        <v>2555</v>
      </c>
      <c r="O504" s="3" t="s">
        <v>2553</v>
      </c>
      <c r="P504" s="3" t="str">
        <f>MID(Tabla1[[#This Row],[Aplicación]],14,1)</f>
        <v>2</v>
      </c>
      <c r="Q504" s="3" t="s">
        <v>2530</v>
      </c>
      <c r="R504" s="3" t="str">
        <f>MID(Tabla1[[#This Row],[Aplicación]],6,2)</f>
        <v>07</v>
      </c>
      <c r="S504" s="3" t="str">
        <f>VLOOKUP(Tabla1[[#This Row],[AREA]],Hoja1!A:B,2,FALSE)</f>
        <v>07. Medio Ambiente sostenibilidad</v>
      </c>
      <c r="T504" s="3" t="str">
        <f>MID(Tabla1[[#This Row],[Aplicación]],9,4)</f>
        <v>1711</v>
      </c>
      <c r="U504" s="3" t="str">
        <f>VLOOKUP(Tabla1[[#This Row],[PROGRAMA]],Hoja1!A:B,2,FALSE)</f>
        <v>1711. Parques y jardines</v>
      </c>
      <c r="V504" s="3" t="str">
        <f>MID(Tabla1[[#This Row],[Aplicación]],14,2)</f>
        <v>22</v>
      </c>
      <c r="W504" s="3" t="str">
        <f>MID(Tabla1[[#This Row],[Aplicación]],14,6)</f>
        <v>22199</v>
      </c>
    </row>
    <row r="505" spans="1:23" s="12" customFormat="1" hidden="1" x14ac:dyDescent="0.25">
      <c r="A505" s="19">
        <v>220190004038</v>
      </c>
      <c r="B505" s="11" t="s">
        <v>518</v>
      </c>
      <c r="C505" s="21">
        <v>43524</v>
      </c>
      <c r="D505" s="11">
        <v>22019001934</v>
      </c>
      <c r="E505" s="11" t="s">
        <v>588</v>
      </c>
      <c r="F505" s="18">
        <v>97.09</v>
      </c>
      <c r="G505" s="11" t="s">
        <v>2202</v>
      </c>
      <c r="H505" s="11" t="s">
        <v>1169</v>
      </c>
      <c r="I505" s="11" t="s">
        <v>2055</v>
      </c>
      <c r="J505" s="11" t="s">
        <v>1837</v>
      </c>
      <c r="K505" s="11" t="s">
        <v>35</v>
      </c>
      <c r="L505" s="11" t="s">
        <v>10</v>
      </c>
      <c r="M505" s="11" t="s">
        <v>11</v>
      </c>
      <c r="N505" s="11" t="s">
        <v>2556</v>
      </c>
      <c r="O505" s="3" t="s">
        <v>2553</v>
      </c>
      <c r="P505" s="11" t="str">
        <f>MID(Tabla1[[#This Row],[Aplicación]],14,1)</f>
        <v>2</v>
      </c>
      <c r="Q505" s="3" t="s">
        <v>2530</v>
      </c>
      <c r="R505" s="11" t="str">
        <f>MID(Tabla1[[#This Row],[Aplicación]],6,2)</f>
        <v>06</v>
      </c>
      <c r="S505" s="11" t="str">
        <f>VLOOKUP(Tabla1[[#This Row],[AREA]],Hoja1!A:B,2,FALSE)</f>
        <v>06. Educación, infancia e igualdad</v>
      </c>
      <c r="T505" s="11" t="str">
        <f>MID(Tabla1[[#This Row],[Aplicación]],9,4)</f>
        <v>3321</v>
      </c>
      <c r="U505" s="11" t="str">
        <f>VLOOKUP(Tabla1[[#This Row],[PROGRAMA]],Hoja1!A:B,2,FALSE)</f>
        <v>3321. Bibliotecas públicas</v>
      </c>
      <c r="V505" s="11" t="str">
        <f>MID(Tabla1[[#This Row],[Aplicación]],14,2)</f>
        <v>22</v>
      </c>
      <c r="W505" s="11" t="str">
        <f>MID(Tabla1[[#This Row],[Aplicación]],14,6)</f>
        <v>22001</v>
      </c>
    </row>
    <row r="506" spans="1:23" hidden="1" x14ac:dyDescent="0.25">
      <c r="A506" s="19">
        <v>220190004039</v>
      </c>
      <c r="B506" s="11" t="s">
        <v>518</v>
      </c>
      <c r="C506" s="21">
        <v>43524</v>
      </c>
      <c r="D506" s="11">
        <v>22019001935</v>
      </c>
      <c r="E506" s="11" t="s">
        <v>588</v>
      </c>
      <c r="F506" s="18">
        <v>180</v>
      </c>
      <c r="G506" s="11" t="s">
        <v>2203</v>
      </c>
      <c r="H506" s="11" t="s">
        <v>1170</v>
      </c>
      <c r="I506" s="11" t="s">
        <v>2055</v>
      </c>
      <c r="J506" s="11" t="s">
        <v>1837</v>
      </c>
      <c r="K506" s="11" t="s">
        <v>35</v>
      </c>
      <c r="L506" s="11" t="s">
        <v>10</v>
      </c>
      <c r="M506" s="11" t="s">
        <v>11</v>
      </c>
      <c r="N506" s="11" t="s">
        <v>2556</v>
      </c>
      <c r="O506" s="3" t="s">
        <v>2553</v>
      </c>
      <c r="P506" s="11" t="str">
        <f>MID(Tabla1[[#This Row],[Aplicación]],14,1)</f>
        <v>2</v>
      </c>
      <c r="Q506" s="3" t="s">
        <v>2530</v>
      </c>
      <c r="R506" s="11" t="str">
        <f>MID(Tabla1[[#This Row],[Aplicación]],6,2)</f>
        <v>06</v>
      </c>
      <c r="S506" s="11" t="str">
        <f>VLOOKUP(Tabla1[[#This Row],[AREA]],Hoja1!A:B,2,FALSE)</f>
        <v>06. Educación, infancia e igualdad</v>
      </c>
      <c r="T506" s="11" t="str">
        <f>MID(Tabla1[[#This Row],[Aplicación]],9,4)</f>
        <v>3321</v>
      </c>
      <c r="U506" s="11" t="str">
        <f>VLOOKUP(Tabla1[[#This Row],[PROGRAMA]],Hoja1!A:B,2,FALSE)</f>
        <v>3321. Bibliotecas públicas</v>
      </c>
      <c r="V506" s="11" t="str">
        <f>MID(Tabla1[[#This Row],[Aplicación]],14,2)</f>
        <v>22</v>
      </c>
      <c r="W506" s="11" t="str">
        <f>MID(Tabla1[[#This Row],[Aplicación]],14,6)</f>
        <v>22001</v>
      </c>
    </row>
    <row r="507" spans="1:23" s="3" customFormat="1" hidden="1" x14ac:dyDescent="0.25">
      <c r="A507" s="19">
        <v>220190004045</v>
      </c>
      <c r="B507" s="11" t="s">
        <v>518</v>
      </c>
      <c r="C507" s="21">
        <v>43524</v>
      </c>
      <c r="D507" s="11">
        <v>22019001970</v>
      </c>
      <c r="E507" s="11" t="s">
        <v>690</v>
      </c>
      <c r="F507" s="18">
        <v>108.9</v>
      </c>
      <c r="G507" s="11" t="s">
        <v>1727</v>
      </c>
      <c r="H507" s="11" t="s">
        <v>1172</v>
      </c>
      <c r="I507" s="11" t="s">
        <v>2055</v>
      </c>
      <c r="J507" s="11" t="s">
        <v>1838</v>
      </c>
      <c r="K507" s="11" t="s">
        <v>14</v>
      </c>
      <c r="L507" s="11" t="s">
        <v>10</v>
      </c>
      <c r="M507" s="11" t="s">
        <v>11</v>
      </c>
      <c r="N507" s="11" t="s">
        <v>2556</v>
      </c>
      <c r="O507" s="3" t="s">
        <v>2553</v>
      </c>
      <c r="P507" s="11" t="str">
        <f>MID(Tabla1[[#This Row],[Aplicación]],14,1)</f>
        <v>2</v>
      </c>
      <c r="Q507" s="3" t="s">
        <v>2530</v>
      </c>
      <c r="R507" s="11" t="str">
        <f>MID(Tabla1[[#This Row],[Aplicación]],6,2)</f>
        <v>06</v>
      </c>
      <c r="S507" s="11" t="str">
        <f>VLOOKUP(Tabla1[[#This Row],[AREA]],Hoja1!A:B,2,FALSE)</f>
        <v>06. Educación, infancia e igualdad</v>
      </c>
      <c r="T507" s="11" t="str">
        <f>MID(Tabla1[[#This Row],[Aplicación]],9,4)</f>
        <v>2315</v>
      </c>
      <c r="U507" s="11" t="str">
        <f>VLOOKUP(Tabla1[[#This Row],[PROGRAMA]],Hoja1!A:B,2,FALSE)</f>
        <v>2315. Políticas de Igualdad e infancia</v>
      </c>
      <c r="V507" s="11" t="str">
        <f>MID(Tabla1[[#This Row],[Aplicación]],14,2)</f>
        <v>21</v>
      </c>
      <c r="W507" s="11" t="str">
        <f>MID(Tabla1[[#This Row],[Aplicación]],14,6)</f>
        <v>213</v>
      </c>
    </row>
    <row r="508" spans="1:23" s="3" customFormat="1" hidden="1" x14ac:dyDescent="0.25">
      <c r="A508" s="19">
        <v>220190004046</v>
      </c>
      <c r="B508" s="11" t="s">
        <v>518</v>
      </c>
      <c r="C508" s="21">
        <v>43524</v>
      </c>
      <c r="D508" s="11">
        <v>22019001972</v>
      </c>
      <c r="E508" s="11" t="s">
        <v>504</v>
      </c>
      <c r="F508" s="18">
        <v>725.25</v>
      </c>
      <c r="G508" s="11" t="s">
        <v>1766</v>
      </c>
      <c r="H508" s="11" t="s">
        <v>1173</v>
      </c>
      <c r="I508" s="11" t="s">
        <v>2055</v>
      </c>
      <c r="J508" s="11" t="s">
        <v>1838</v>
      </c>
      <c r="K508" s="11" t="s">
        <v>35</v>
      </c>
      <c r="L508" s="11" t="s">
        <v>10</v>
      </c>
      <c r="M508" s="11" t="s">
        <v>11</v>
      </c>
      <c r="N508" s="11" t="s">
        <v>2556</v>
      </c>
      <c r="O508" s="3" t="s">
        <v>2553</v>
      </c>
      <c r="P508" s="11" t="str">
        <f>MID(Tabla1[[#This Row],[Aplicación]],14,1)</f>
        <v>2</v>
      </c>
      <c r="Q508" s="3" t="s">
        <v>2530</v>
      </c>
      <c r="R508" s="11" t="str">
        <f>MID(Tabla1[[#This Row],[Aplicación]],6,2)</f>
        <v>06</v>
      </c>
      <c r="S508" s="11" t="str">
        <f>VLOOKUP(Tabla1[[#This Row],[AREA]],Hoja1!A:B,2,FALSE)</f>
        <v>06. Educación, infancia e igualdad</v>
      </c>
      <c r="T508" s="11" t="str">
        <f>MID(Tabla1[[#This Row],[Aplicación]],9,4)</f>
        <v>2315</v>
      </c>
      <c r="U508" s="11" t="str">
        <f>VLOOKUP(Tabla1[[#This Row],[PROGRAMA]],Hoja1!A:B,2,FALSE)</f>
        <v>2315. Políticas de Igualdad e infancia</v>
      </c>
      <c r="V508" s="11" t="str">
        <f>MID(Tabla1[[#This Row],[Aplicación]],14,2)</f>
        <v>22</v>
      </c>
      <c r="W508" s="11" t="str">
        <f>MID(Tabla1[[#This Row],[Aplicación]],14,6)</f>
        <v>22613</v>
      </c>
    </row>
    <row r="509" spans="1:23" s="12" customFormat="1" hidden="1" x14ac:dyDescent="0.25">
      <c r="A509" s="1">
        <v>220190008000</v>
      </c>
      <c r="B509" s="3" t="s">
        <v>518</v>
      </c>
      <c r="C509" s="2">
        <v>43551</v>
      </c>
      <c r="D509" s="3">
        <v>22019000786</v>
      </c>
      <c r="E509" s="3" t="s">
        <v>604</v>
      </c>
      <c r="F509" s="4">
        <v>223.17</v>
      </c>
      <c r="G509" s="3" t="s">
        <v>2080</v>
      </c>
      <c r="H509" s="3" t="s">
        <v>1671</v>
      </c>
      <c r="I509" s="3" t="s">
        <v>2070</v>
      </c>
      <c r="J509" s="3" t="s">
        <v>1838</v>
      </c>
      <c r="K509" s="3" t="s">
        <v>14</v>
      </c>
      <c r="L509" s="3" t="s">
        <v>15</v>
      </c>
      <c r="M509" s="3" t="s">
        <v>16</v>
      </c>
      <c r="N509" s="3" t="s">
        <v>2555</v>
      </c>
      <c r="O509" s="3" t="s">
        <v>2553</v>
      </c>
      <c r="P509" s="3" t="str">
        <f>MID(Tabla1[[#This Row],[Aplicación]],14,1)</f>
        <v>2</v>
      </c>
      <c r="Q509" s="3" t="s">
        <v>2530</v>
      </c>
      <c r="R509" s="3" t="str">
        <f>MID(Tabla1[[#This Row],[Aplicación]],6,2)</f>
        <v>08</v>
      </c>
      <c r="S509" s="3" t="str">
        <f>VLOOKUP(Tabla1[[#This Row],[AREA]],Hoja1!A:B,2,FALSE)</f>
        <v>08. Seguridad y movilidad</v>
      </c>
      <c r="T509" s="3" t="str">
        <f>MID(Tabla1[[#This Row],[Aplicación]],9,4)</f>
        <v>1321</v>
      </c>
      <c r="U509" s="3" t="str">
        <f>VLOOKUP(Tabla1[[#This Row],[PROGRAMA]],Hoja1!A:B,2,FALSE)</f>
        <v>1321. Policía municipal</v>
      </c>
      <c r="V509" s="3" t="str">
        <f>MID(Tabla1[[#This Row],[Aplicación]],14,2)</f>
        <v>21</v>
      </c>
      <c r="W509" s="3" t="str">
        <f>MID(Tabla1[[#This Row],[Aplicación]],14,6)</f>
        <v>214</v>
      </c>
    </row>
    <row r="510" spans="1:23" s="3" customFormat="1" hidden="1" x14ac:dyDescent="0.25">
      <c r="A510" s="19">
        <v>220190004078</v>
      </c>
      <c r="B510" s="11" t="s">
        <v>518</v>
      </c>
      <c r="C510" s="21">
        <v>43524</v>
      </c>
      <c r="D510" s="11">
        <v>22019002034</v>
      </c>
      <c r="E510" s="11" t="s">
        <v>1176</v>
      </c>
      <c r="F510" s="18">
        <v>48.97</v>
      </c>
      <c r="G510" s="11" t="s">
        <v>2208</v>
      </c>
      <c r="H510" s="11" t="s">
        <v>1177</v>
      </c>
      <c r="I510" s="11" t="s">
        <v>2055</v>
      </c>
      <c r="J510" s="11" t="s">
        <v>1838</v>
      </c>
      <c r="K510" s="11" t="s">
        <v>35</v>
      </c>
      <c r="L510" s="11" t="s">
        <v>10</v>
      </c>
      <c r="M510" s="11" t="s">
        <v>11</v>
      </c>
      <c r="N510" s="11" t="s">
        <v>2556</v>
      </c>
      <c r="O510" s="3" t="s">
        <v>2553</v>
      </c>
      <c r="P510" s="11" t="str">
        <f>MID(Tabla1[[#This Row],[Aplicación]],14,1)</f>
        <v>2</v>
      </c>
      <c r="Q510" s="3" t="s">
        <v>2530</v>
      </c>
      <c r="R510" s="11" t="str">
        <f>MID(Tabla1[[#This Row],[Aplicación]],6,2)</f>
        <v>06</v>
      </c>
      <c r="S510" s="11" t="str">
        <f>VLOOKUP(Tabla1[[#This Row],[AREA]],Hoja1!A:B,2,FALSE)</f>
        <v>06. Educación, infancia e igualdad</v>
      </c>
      <c r="T510" s="11" t="str">
        <f>MID(Tabla1[[#This Row],[Aplicación]],9,4)</f>
        <v>3321</v>
      </c>
      <c r="U510" s="11" t="str">
        <f>VLOOKUP(Tabla1[[#This Row],[PROGRAMA]],Hoja1!A:B,2,FALSE)</f>
        <v>3321. Bibliotecas públicas</v>
      </c>
      <c r="V510" s="11" t="str">
        <f>MID(Tabla1[[#This Row],[Aplicación]],14,2)</f>
        <v>21</v>
      </c>
      <c r="W510" s="11" t="str">
        <f>MID(Tabla1[[#This Row],[Aplicación]],14,6)</f>
        <v>212</v>
      </c>
    </row>
    <row r="511" spans="1:23" s="12" customFormat="1" hidden="1" x14ac:dyDescent="0.25">
      <c r="A511" s="1">
        <v>220190005367</v>
      </c>
      <c r="B511" s="3" t="s">
        <v>518</v>
      </c>
      <c r="C511" s="2">
        <v>43537</v>
      </c>
      <c r="D511" s="3">
        <v>22019001580</v>
      </c>
      <c r="E511" s="3" t="s">
        <v>1176</v>
      </c>
      <c r="F511" s="4">
        <v>220.05</v>
      </c>
      <c r="G511" s="3" t="s">
        <v>1796</v>
      </c>
      <c r="H511" s="3" t="s">
        <v>1329</v>
      </c>
      <c r="I511" s="3" t="s">
        <v>2070</v>
      </c>
      <c r="J511" s="3" t="s">
        <v>1838</v>
      </c>
      <c r="K511" s="3" t="s">
        <v>35</v>
      </c>
      <c r="L511" s="3" t="s">
        <v>15</v>
      </c>
      <c r="M511" s="3" t="s">
        <v>16</v>
      </c>
      <c r="N511" s="3" t="s">
        <v>2555</v>
      </c>
      <c r="O511" s="3" t="s">
        <v>2553</v>
      </c>
      <c r="P511" s="3" t="str">
        <f>MID(Tabla1[[#This Row],[Aplicación]],14,1)</f>
        <v>2</v>
      </c>
      <c r="Q511" s="3" t="s">
        <v>2530</v>
      </c>
      <c r="R511" s="3" t="str">
        <f>MID(Tabla1[[#This Row],[Aplicación]],6,2)</f>
        <v>06</v>
      </c>
      <c r="S511" s="3" t="str">
        <f>VLOOKUP(Tabla1[[#This Row],[AREA]],Hoja1!A:B,2,FALSE)</f>
        <v>06. Educación, infancia e igualdad</v>
      </c>
      <c r="T511" s="3" t="str">
        <f>MID(Tabla1[[#This Row],[Aplicación]],9,4)</f>
        <v>3321</v>
      </c>
      <c r="U511" s="3" t="str">
        <f>VLOOKUP(Tabla1[[#This Row],[PROGRAMA]],Hoja1!A:B,2,FALSE)</f>
        <v>3321. Bibliotecas públicas</v>
      </c>
      <c r="V511" s="3" t="str">
        <f>MID(Tabla1[[#This Row],[Aplicación]],14,2)</f>
        <v>21</v>
      </c>
      <c r="W511" s="3" t="str">
        <f>MID(Tabla1[[#This Row],[Aplicación]],14,6)</f>
        <v>212</v>
      </c>
    </row>
    <row r="512" spans="1:23" s="3" customFormat="1" hidden="1" x14ac:dyDescent="0.25">
      <c r="A512" s="19">
        <v>220190004079</v>
      </c>
      <c r="B512" s="11" t="s">
        <v>518</v>
      </c>
      <c r="C512" s="21">
        <v>43524</v>
      </c>
      <c r="D512" s="11">
        <v>22019002035</v>
      </c>
      <c r="E512" s="11" t="s">
        <v>1176</v>
      </c>
      <c r="F512" s="18">
        <v>9.86</v>
      </c>
      <c r="G512" s="11" t="s">
        <v>2208</v>
      </c>
      <c r="H512" s="11" t="s">
        <v>1178</v>
      </c>
      <c r="I512" s="11" t="s">
        <v>2055</v>
      </c>
      <c r="J512" s="11" t="s">
        <v>1838</v>
      </c>
      <c r="K512" s="11" t="s">
        <v>35</v>
      </c>
      <c r="L512" s="11" t="s">
        <v>10</v>
      </c>
      <c r="M512" s="11" t="s">
        <v>11</v>
      </c>
      <c r="N512" s="11" t="s">
        <v>2556</v>
      </c>
      <c r="O512" s="3" t="s">
        <v>2553</v>
      </c>
      <c r="P512" s="11" t="str">
        <f>MID(Tabla1[[#This Row],[Aplicación]],14,1)</f>
        <v>2</v>
      </c>
      <c r="Q512" s="3" t="s">
        <v>2530</v>
      </c>
      <c r="R512" s="11" t="str">
        <f>MID(Tabla1[[#This Row],[Aplicación]],6,2)</f>
        <v>06</v>
      </c>
      <c r="S512" s="11" t="str">
        <f>VLOOKUP(Tabla1[[#This Row],[AREA]],Hoja1!A:B,2,FALSE)</f>
        <v>06. Educación, infancia e igualdad</v>
      </c>
      <c r="T512" s="11" t="str">
        <f>MID(Tabla1[[#This Row],[Aplicación]],9,4)</f>
        <v>3321</v>
      </c>
      <c r="U512" s="11" t="str">
        <f>VLOOKUP(Tabla1[[#This Row],[PROGRAMA]],Hoja1!A:B,2,FALSE)</f>
        <v>3321. Bibliotecas públicas</v>
      </c>
      <c r="V512" s="11" t="str">
        <f>MID(Tabla1[[#This Row],[Aplicación]],14,2)</f>
        <v>21</v>
      </c>
      <c r="W512" s="11" t="str">
        <f>MID(Tabla1[[#This Row],[Aplicación]],14,6)</f>
        <v>212</v>
      </c>
    </row>
    <row r="513" spans="1:23" s="12" customFormat="1" hidden="1" x14ac:dyDescent="0.25">
      <c r="A513" s="19">
        <v>220190004080</v>
      </c>
      <c r="B513" s="11" t="s">
        <v>518</v>
      </c>
      <c r="C513" s="21">
        <v>43524</v>
      </c>
      <c r="D513" s="11">
        <v>22019002036</v>
      </c>
      <c r="E513" s="11" t="s">
        <v>588</v>
      </c>
      <c r="F513" s="18">
        <v>264.01</v>
      </c>
      <c r="G513" s="11" t="s">
        <v>2209</v>
      </c>
      <c r="H513" s="11" t="s">
        <v>1179</v>
      </c>
      <c r="I513" s="11" t="s">
        <v>2055</v>
      </c>
      <c r="J513" s="11" t="s">
        <v>1967</v>
      </c>
      <c r="K513" s="11" t="s">
        <v>35</v>
      </c>
      <c r="L513" s="11" t="s">
        <v>10</v>
      </c>
      <c r="M513" s="11" t="s">
        <v>11</v>
      </c>
      <c r="N513" s="11" t="s">
        <v>2556</v>
      </c>
      <c r="O513" s="3" t="s">
        <v>2553</v>
      </c>
      <c r="P513" s="11" t="str">
        <f>MID(Tabla1[[#This Row],[Aplicación]],14,1)</f>
        <v>2</v>
      </c>
      <c r="Q513" s="3" t="s">
        <v>2530</v>
      </c>
      <c r="R513" s="11" t="str">
        <f>MID(Tabla1[[#This Row],[Aplicación]],6,2)</f>
        <v>06</v>
      </c>
      <c r="S513" s="11" t="str">
        <f>VLOOKUP(Tabla1[[#This Row],[AREA]],Hoja1!A:B,2,FALSE)</f>
        <v>06. Educación, infancia e igualdad</v>
      </c>
      <c r="T513" s="11" t="str">
        <f>MID(Tabla1[[#This Row],[Aplicación]],9,4)</f>
        <v>3321</v>
      </c>
      <c r="U513" s="11" t="str">
        <f>VLOOKUP(Tabla1[[#This Row],[PROGRAMA]],Hoja1!A:B,2,FALSE)</f>
        <v>3321. Bibliotecas públicas</v>
      </c>
      <c r="V513" s="11" t="str">
        <f>MID(Tabla1[[#This Row],[Aplicación]],14,2)</f>
        <v>22</v>
      </c>
      <c r="W513" s="11" t="str">
        <f>MID(Tabla1[[#This Row],[Aplicación]],14,6)</f>
        <v>22001</v>
      </c>
    </row>
    <row r="514" spans="1:23" s="3" customFormat="1" hidden="1" x14ac:dyDescent="0.25">
      <c r="A514" s="19">
        <v>220190004082</v>
      </c>
      <c r="B514" s="11" t="s">
        <v>518</v>
      </c>
      <c r="C514" s="21">
        <v>43524</v>
      </c>
      <c r="D514" s="11">
        <v>22019002037</v>
      </c>
      <c r="E514" s="11" t="s">
        <v>504</v>
      </c>
      <c r="F514" s="18">
        <v>229.9</v>
      </c>
      <c r="G514" s="11" t="s">
        <v>2095</v>
      </c>
      <c r="H514" s="11" t="s">
        <v>1180</v>
      </c>
      <c r="I514" s="11" t="s">
        <v>2055</v>
      </c>
      <c r="J514" s="11" t="s">
        <v>1838</v>
      </c>
      <c r="K514" s="11" t="s">
        <v>35</v>
      </c>
      <c r="L514" s="11" t="s">
        <v>10</v>
      </c>
      <c r="M514" s="11" t="s">
        <v>11</v>
      </c>
      <c r="N514" s="11" t="s">
        <v>2556</v>
      </c>
      <c r="O514" s="3" t="s">
        <v>2553</v>
      </c>
      <c r="P514" s="11" t="str">
        <f>MID(Tabla1[[#This Row],[Aplicación]],14,1)</f>
        <v>2</v>
      </c>
      <c r="Q514" s="3" t="s">
        <v>2530</v>
      </c>
      <c r="R514" s="11" t="str">
        <f>MID(Tabla1[[#This Row],[Aplicación]],6,2)</f>
        <v>06</v>
      </c>
      <c r="S514" s="11" t="str">
        <f>VLOOKUP(Tabla1[[#This Row],[AREA]],Hoja1!A:B,2,FALSE)</f>
        <v>06. Educación, infancia e igualdad</v>
      </c>
      <c r="T514" s="11" t="str">
        <f>MID(Tabla1[[#This Row],[Aplicación]],9,4)</f>
        <v>2315</v>
      </c>
      <c r="U514" s="11" t="str">
        <f>VLOOKUP(Tabla1[[#This Row],[PROGRAMA]],Hoja1!A:B,2,FALSE)</f>
        <v>2315. Políticas de Igualdad e infancia</v>
      </c>
      <c r="V514" s="11" t="str">
        <f>MID(Tabla1[[#This Row],[Aplicación]],14,2)</f>
        <v>22</v>
      </c>
      <c r="W514" s="11" t="str">
        <f>MID(Tabla1[[#This Row],[Aplicación]],14,6)</f>
        <v>22613</v>
      </c>
    </row>
    <row r="515" spans="1:23" s="3" customFormat="1" hidden="1" x14ac:dyDescent="0.25">
      <c r="A515" s="1">
        <v>220190005369</v>
      </c>
      <c r="B515" s="3" t="s">
        <v>518</v>
      </c>
      <c r="C515" s="2">
        <v>43537</v>
      </c>
      <c r="D515" s="3">
        <v>22019001548</v>
      </c>
      <c r="E515" s="3" t="s">
        <v>544</v>
      </c>
      <c r="F515" s="4">
        <v>216.88</v>
      </c>
      <c r="G515" s="3" t="s">
        <v>1868</v>
      </c>
      <c r="H515" s="3" t="s">
        <v>1331</v>
      </c>
      <c r="I515" s="3" t="s">
        <v>2070</v>
      </c>
      <c r="J515" s="3" t="s">
        <v>1863</v>
      </c>
      <c r="K515" s="3" t="s">
        <v>35</v>
      </c>
      <c r="L515" s="3" t="s">
        <v>15</v>
      </c>
      <c r="M515" s="3" t="s">
        <v>16</v>
      </c>
      <c r="N515" s="3" t="s">
        <v>2555</v>
      </c>
      <c r="O515" s="3" t="s">
        <v>2553</v>
      </c>
      <c r="P515" s="3" t="str">
        <f>MID(Tabla1[[#This Row],[Aplicación]],14,1)</f>
        <v>2</v>
      </c>
      <c r="Q515" s="3" t="s">
        <v>2530</v>
      </c>
      <c r="R515" s="3" t="str">
        <f>MID(Tabla1[[#This Row],[Aplicación]],6,2)</f>
        <v>10</v>
      </c>
      <c r="S515" s="3" t="str">
        <f>VLOOKUP(Tabla1[[#This Row],[AREA]],Hoja1!A:B,2,FALSE)</f>
        <v>10. Servicios sociales</v>
      </c>
      <c r="T515" s="3" t="str">
        <f>MID(Tabla1[[#This Row],[Aplicación]],9,4)</f>
        <v>2312</v>
      </c>
      <c r="U515" s="3" t="str">
        <f>VLOOKUP(Tabla1[[#This Row],[PROGRAMA]],Hoja1!A:B,2,FALSE)</f>
        <v>2312. Iniciativas sociales</v>
      </c>
      <c r="V515" s="3" t="str">
        <f>MID(Tabla1[[#This Row],[Aplicación]],14,2)</f>
        <v>21</v>
      </c>
      <c r="W515" s="3" t="str">
        <f>MID(Tabla1[[#This Row],[Aplicación]],14,6)</f>
        <v>212</v>
      </c>
    </row>
    <row r="516" spans="1:23" hidden="1" x14ac:dyDescent="0.25">
      <c r="A516" s="1">
        <v>220190001169</v>
      </c>
      <c r="B516" s="3" t="s">
        <v>518</v>
      </c>
      <c r="C516" s="2">
        <v>43504</v>
      </c>
      <c r="D516" s="3">
        <v>22019000786</v>
      </c>
      <c r="E516" s="3" t="s">
        <v>604</v>
      </c>
      <c r="F516" s="4">
        <v>216.13</v>
      </c>
      <c r="G516" s="3" t="s">
        <v>2080</v>
      </c>
      <c r="H516" s="3" t="s">
        <v>619</v>
      </c>
      <c r="I516" s="3" t="s">
        <v>2070</v>
      </c>
      <c r="J516" s="3" t="s">
        <v>1838</v>
      </c>
      <c r="K516" s="3" t="s">
        <v>14</v>
      </c>
      <c r="L516" s="3" t="s">
        <v>15</v>
      </c>
      <c r="M516" s="3" t="s">
        <v>16</v>
      </c>
      <c r="N516" s="3" t="s">
        <v>2555</v>
      </c>
      <c r="O516" s="3" t="s">
        <v>2553</v>
      </c>
      <c r="P516" s="3" t="str">
        <f>MID(Tabla1[[#This Row],[Aplicación]],14,1)</f>
        <v>2</v>
      </c>
      <c r="Q516" s="3" t="s">
        <v>2530</v>
      </c>
      <c r="R516" s="3" t="str">
        <f>MID(Tabla1[[#This Row],[Aplicación]],6,2)</f>
        <v>08</v>
      </c>
      <c r="S516" s="3" t="str">
        <f>VLOOKUP(Tabla1[[#This Row],[AREA]],Hoja1!A:B,2,FALSE)</f>
        <v>08. Seguridad y movilidad</v>
      </c>
      <c r="T516" s="3" t="str">
        <f>MID(Tabla1[[#This Row],[Aplicación]],9,4)</f>
        <v>1321</v>
      </c>
      <c r="U516" s="3" t="str">
        <f>VLOOKUP(Tabla1[[#This Row],[PROGRAMA]],Hoja1!A:B,2,FALSE)</f>
        <v>1321. Policía municipal</v>
      </c>
      <c r="V516" s="3" t="str">
        <f>MID(Tabla1[[#This Row],[Aplicación]],14,2)</f>
        <v>21</v>
      </c>
      <c r="W516" s="3" t="str">
        <f>MID(Tabla1[[#This Row],[Aplicación]],14,6)</f>
        <v>214</v>
      </c>
    </row>
    <row r="517" spans="1:23" s="3" customFormat="1" hidden="1" x14ac:dyDescent="0.25">
      <c r="A517" s="1">
        <v>220190004092</v>
      </c>
      <c r="B517" s="3" t="s">
        <v>518</v>
      </c>
      <c r="C517" s="2">
        <v>43524</v>
      </c>
      <c r="D517" s="3">
        <v>22019002101</v>
      </c>
      <c r="E517" s="3" t="s">
        <v>99</v>
      </c>
      <c r="F517" s="4">
        <v>54</v>
      </c>
      <c r="G517" s="3" t="s">
        <v>2163</v>
      </c>
      <c r="H517" s="3" t="s">
        <v>1183</v>
      </c>
      <c r="I517" s="3" t="s">
        <v>2055</v>
      </c>
      <c r="J517" s="3" t="s">
        <v>1838</v>
      </c>
      <c r="K517" s="3" t="s">
        <v>14</v>
      </c>
      <c r="L517" s="3" t="s">
        <v>10</v>
      </c>
      <c r="M517" s="3" t="s">
        <v>11</v>
      </c>
      <c r="N517" s="11" t="s">
        <v>2556</v>
      </c>
      <c r="O517" s="3" t="s">
        <v>2553</v>
      </c>
      <c r="P517" s="3" t="str">
        <f>MID(Tabla1[[#This Row],[Aplicación]],14,1)</f>
        <v>2</v>
      </c>
      <c r="Q517" s="3" t="s">
        <v>2530</v>
      </c>
      <c r="R517" s="3" t="str">
        <f>MID(Tabla1[[#This Row],[Aplicación]],6,2)</f>
        <v>08</v>
      </c>
      <c r="S517" s="3" t="str">
        <f>VLOOKUP(Tabla1[[#This Row],[AREA]],Hoja1!A:B,2,FALSE)</f>
        <v>08. Seguridad y movilidad</v>
      </c>
      <c r="T517" s="3" t="str">
        <f>MID(Tabla1[[#This Row],[Aplicación]],9,4)</f>
        <v>1321</v>
      </c>
      <c r="U517" s="3" t="str">
        <f>VLOOKUP(Tabla1[[#This Row],[PROGRAMA]],Hoja1!A:B,2,FALSE)</f>
        <v>1321. Policía municipal</v>
      </c>
      <c r="V517" s="3" t="str">
        <f>MID(Tabla1[[#This Row],[Aplicación]],14,2)</f>
        <v>21</v>
      </c>
      <c r="W517" s="3" t="str">
        <f>MID(Tabla1[[#This Row],[Aplicación]],14,6)</f>
        <v>213</v>
      </c>
    </row>
    <row r="518" spans="1:23" s="3" customFormat="1" hidden="1" x14ac:dyDescent="0.25">
      <c r="A518" s="1">
        <v>220190003899</v>
      </c>
      <c r="B518" s="3" t="s">
        <v>518</v>
      </c>
      <c r="C518" s="2">
        <v>43523</v>
      </c>
      <c r="D518" s="3">
        <v>22019000781</v>
      </c>
      <c r="E518" s="3" t="s">
        <v>566</v>
      </c>
      <c r="F518" s="4">
        <v>212.62</v>
      </c>
      <c r="G518" s="3" t="s">
        <v>2111</v>
      </c>
      <c r="H518" s="3" t="s">
        <v>793</v>
      </c>
      <c r="I518" s="3" t="s">
        <v>2070</v>
      </c>
      <c r="J518" s="3" t="s">
        <v>1838</v>
      </c>
      <c r="K518" s="3" t="s">
        <v>14</v>
      </c>
      <c r="L518" s="3" t="s">
        <v>15</v>
      </c>
      <c r="M518" s="3" t="s">
        <v>16</v>
      </c>
      <c r="N518" s="3" t="s">
        <v>2555</v>
      </c>
      <c r="O518" s="3" t="s">
        <v>2553</v>
      </c>
      <c r="P518" s="3" t="str">
        <f>MID(Tabla1[[#This Row],[Aplicación]],14,1)</f>
        <v>2</v>
      </c>
      <c r="Q518" s="3" t="s">
        <v>2530</v>
      </c>
      <c r="R518" s="3" t="str">
        <f>MID(Tabla1[[#This Row],[Aplicación]],6,2)</f>
        <v>07</v>
      </c>
      <c r="S518" s="3" t="str">
        <f>VLOOKUP(Tabla1[[#This Row],[AREA]],Hoja1!A:B,2,FALSE)</f>
        <v>07. Medio Ambiente sostenibilidad</v>
      </c>
      <c r="T518" s="3" t="str">
        <f>MID(Tabla1[[#This Row],[Aplicación]],9,4)</f>
        <v>1711</v>
      </c>
      <c r="U518" s="3" t="str">
        <f>VLOOKUP(Tabla1[[#This Row],[PROGRAMA]],Hoja1!A:B,2,FALSE)</f>
        <v>1711. Parques y jardines</v>
      </c>
      <c r="V518" s="3" t="str">
        <f>MID(Tabla1[[#This Row],[Aplicación]],14,2)</f>
        <v>21</v>
      </c>
      <c r="W518" s="3" t="str">
        <f>MID(Tabla1[[#This Row],[Aplicación]],14,6)</f>
        <v>214</v>
      </c>
    </row>
    <row r="519" spans="1:23" hidden="1" x14ac:dyDescent="0.25">
      <c r="A519" s="1">
        <v>220190005455</v>
      </c>
      <c r="B519" s="3" t="s">
        <v>518</v>
      </c>
      <c r="C519" s="2">
        <v>43537</v>
      </c>
      <c r="D519" s="3">
        <v>22019001610</v>
      </c>
      <c r="E519" s="3" t="s">
        <v>609</v>
      </c>
      <c r="F519" s="4">
        <v>212.23</v>
      </c>
      <c r="G519" s="3" t="s">
        <v>2056</v>
      </c>
      <c r="H519" s="3" t="s">
        <v>1369</v>
      </c>
      <c r="I519" s="3" t="s">
        <v>2070</v>
      </c>
      <c r="J519" s="3" t="s">
        <v>1891</v>
      </c>
      <c r="K519" s="3" t="s">
        <v>35</v>
      </c>
      <c r="L519" s="3" t="s">
        <v>15</v>
      </c>
      <c r="M519" s="3" t="s">
        <v>16</v>
      </c>
      <c r="N519" s="3" t="s">
        <v>2555</v>
      </c>
      <c r="O519" s="3" t="s">
        <v>2553</v>
      </c>
      <c r="P519" s="3" t="str">
        <f>MID(Tabla1[[#This Row],[Aplicación]],14,1)</f>
        <v>2</v>
      </c>
      <c r="Q519" s="3" t="s">
        <v>2530</v>
      </c>
      <c r="R519" s="3" t="str">
        <f>MID(Tabla1[[#This Row],[Aplicación]],6,2)</f>
        <v>03</v>
      </c>
      <c r="S519" s="3" t="str">
        <f>VLOOKUP(Tabla1[[#This Row],[AREA]],Hoja1!A:B,2,FALSE)</f>
        <v>03. Participación ciudadana, juventud y deportes</v>
      </c>
      <c r="T519" s="3" t="str">
        <f>MID(Tabla1[[#This Row],[Aplicación]],9,4)</f>
        <v>9241</v>
      </c>
      <c r="U519" s="3" t="str">
        <f>VLOOKUP(Tabla1[[#This Row],[PROGRAMA]],Hoja1!A:B,2,FALSE)</f>
        <v>9241. Participación ciudadana</v>
      </c>
      <c r="V519" s="3" t="str">
        <f>MID(Tabla1[[#This Row],[Aplicación]],14,2)</f>
        <v>21</v>
      </c>
      <c r="W519" s="3" t="str">
        <f>MID(Tabla1[[#This Row],[Aplicación]],14,6)</f>
        <v>212</v>
      </c>
    </row>
    <row r="520" spans="1:23" s="3" customFormat="1" hidden="1" x14ac:dyDescent="0.25">
      <c r="A520" s="1">
        <v>220190004093</v>
      </c>
      <c r="B520" s="3" t="s">
        <v>518</v>
      </c>
      <c r="C520" s="2">
        <v>43524</v>
      </c>
      <c r="D520" s="3">
        <v>22019002102</v>
      </c>
      <c r="E520" s="3" t="s">
        <v>776</v>
      </c>
      <c r="F520" s="4">
        <v>110.88</v>
      </c>
      <c r="G520" s="3" t="s">
        <v>2192</v>
      </c>
      <c r="H520" s="3" t="s">
        <v>1184</v>
      </c>
      <c r="I520" s="3" t="s">
        <v>2055</v>
      </c>
      <c r="J520" s="3" t="s">
        <v>1838</v>
      </c>
      <c r="K520" s="3" t="s">
        <v>35</v>
      </c>
      <c r="L520" s="3" t="s">
        <v>10</v>
      </c>
      <c r="M520" s="3" t="s">
        <v>11</v>
      </c>
      <c r="N520" s="11" t="s">
        <v>2556</v>
      </c>
      <c r="O520" s="3" t="s">
        <v>2553</v>
      </c>
      <c r="P520" s="3" t="str">
        <f>MID(Tabla1[[#This Row],[Aplicación]],14,1)</f>
        <v>2</v>
      </c>
      <c r="Q520" s="3" t="s">
        <v>2530</v>
      </c>
      <c r="R520" s="3" t="str">
        <f>MID(Tabla1[[#This Row],[Aplicación]],6,2)</f>
        <v>08</v>
      </c>
      <c r="S520" s="3" t="str">
        <f>VLOOKUP(Tabla1[[#This Row],[AREA]],Hoja1!A:B,2,FALSE)</f>
        <v>08. Seguridad y movilidad</v>
      </c>
      <c r="T520" s="3" t="str">
        <f>MID(Tabla1[[#This Row],[Aplicación]],9,4)</f>
        <v>1321</v>
      </c>
      <c r="U520" s="3" t="str">
        <f>VLOOKUP(Tabla1[[#This Row],[PROGRAMA]],Hoja1!A:B,2,FALSE)</f>
        <v>1321. Policía municipal</v>
      </c>
      <c r="V520" s="3" t="str">
        <f>MID(Tabla1[[#This Row],[Aplicación]],14,2)</f>
        <v>22</v>
      </c>
      <c r="W520" s="3" t="str">
        <f>MID(Tabla1[[#This Row],[Aplicación]],14,6)</f>
        <v>22199</v>
      </c>
    </row>
    <row r="521" spans="1:23" s="12" customFormat="1" hidden="1" x14ac:dyDescent="0.25">
      <c r="A521" s="1">
        <v>220190004097</v>
      </c>
      <c r="B521" s="3" t="s">
        <v>518</v>
      </c>
      <c r="C521" s="2">
        <v>43524</v>
      </c>
      <c r="D521" s="3">
        <v>22019002111</v>
      </c>
      <c r="E521" s="3" t="s">
        <v>99</v>
      </c>
      <c r="F521" s="4">
        <v>233.29</v>
      </c>
      <c r="G521" s="3" t="s">
        <v>1749</v>
      </c>
      <c r="H521" s="3" t="s">
        <v>1185</v>
      </c>
      <c r="I521" s="3" t="s">
        <v>2055</v>
      </c>
      <c r="J521" s="3" t="s">
        <v>1838</v>
      </c>
      <c r="K521" s="3" t="s">
        <v>14</v>
      </c>
      <c r="L521" s="3" t="s">
        <v>10</v>
      </c>
      <c r="M521" s="3" t="s">
        <v>11</v>
      </c>
      <c r="N521" s="11" t="s">
        <v>2556</v>
      </c>
      <c r="O521" s="3" t="s">
        <v>2553</v>
      </c>
      <c r="P521" s="3" t="str">
        <f>MID(Tabla1[[#This Row],[Aplicación]],14,1)</f>
        <v>2</v>
      </c>
      <c r="Q521" s="3" t="s">
        <v>2530</v>
      </c>
      <c r="R521" s="3" t="str">
        <f>MID(Tabla1[[#This Row],[Aplicación]],6,2)</f>
        <v>08</v>
      </c>
      <c r="S521" s="3" t="str">
        <f>VLOOKUP(Tabla1[[#This Row],[AREA]],Hoja1!A:B,2,FALSE)</f>
        <v>08. Seguridad y movilidad</v>
      </c>
      <c r="T521" s="3" t="str">
        <f>MID(Tabla1[[#This Row],[Aplicación]],9,4)</f>
        <v>1321</v>
      </c>
      <c r="U521" s="3" t="str">
        <f>VLOOKUP(Tabla1[[#This Row],[PROGRAMA]],Hoja1!A:B,2,FALSE)</f>
        <v>1321. Policía municipal</v>
      </c>
      <c r="V521" s="3" t="str">
        <f>MID(Tabla1[[#This Row],[Aplicación]],14,2)</f>
        <v>21</v>
      </c>
      <c r="W521" s="3" t="str">
        <f>MID(Tabla1[[#This Row],[Aplicación]],14,6)</f>
        <v>213</v>
      </c>
    </row>
    <row r="522" spans="1:23" s="12" customFormat="1" hidden="1" x14ac:dyDescent="0.25">
      <c r="A522" s="1">
        <v>220190006323</v>
      </c>
      <c r="B522" s="3" t="s">
        <v>518</v>
      </c>
      <c r="C522" s="2">
        <v>43543</v>
      </c>
      <c r="D522" s="3">
        <v>22019000786</v>
      </c>
      <c r="E522" s="3" t="s">
        <v>604</v>
      </c>
      <c r="F522" s="4">
        <v>210.85</v>
      </c>
      <c r="G522" s="3" t="s">
        <v>2080</v>
      </c>
      <c r="H522" s="3" t="s">
        <v>1422</v>
      </c>
      <c r="I522" s="3" t="s">
        <v>2070</v>
      </c>
      <c r="J522" s="3" t="s">
        <v>1838</v>
      </c>
      <c r="K522" s="3" t="s">
        <v>14</v>
      </c>
      <c r="L522" s="3" t="s">
        <v>15</v>
      </c>
      <c r="M522" s="3" t="s">
        <v>16</v>
      </c>
      <c r="N522" s="3" t="s">
        <v>2555</v>
      </c>
      <c r="O522" s="3" t="s">
        <v>2553</v>
      </c>
      <c r="P522" s="3" t="str">
        <f>MID(Tabla1[[#This Row],[Aplicación]],14,1)</f>
        <v>2</v>
      </c>
      <c r="Q522" s="3" t="s">
        <v>2530</v>
      </c>
      <c r="R522" s="3" t="str">
        <f>MID(Tabla1[[#This Row],[Aplicación]],6,2)</f>
        <v>08</v>
      </c>
      <c r="S522" s="3" t="str">
        <f>VLOOKUP(Tabla1[[#This Row],[AREA]],Hoja1!A:B,2,FALSE)</f>
        <v>08. Seguridad y movilidad</v>
      </c>
      <c r="T522" s="3" t="str">
        <f>MID(Tabla1[[#This Row],[Aplicación]],9,4)</f>
        <v>1321</v>
      </c>
      <c r="U522" s="3" t="str">
        <f>VLOOKUP(Tabla1[[#This Row],[PROGRAMA]],Hoja1!A:B,2,FALSE)</f>
        <v>1321. Policía municipal</v>
      </c>
      <c r="V522" s="3" t="str">
        <f>MID(Tabla1[[#This Row],[Aplicación]],14,2)</f>
        <v>21</v>
      </c>
      <c r="W522" s="3" t="str">
        <f>MID(Tabla1[[#This Row],[Aplicación]],14,6)</f>
        <v>214</v>
      </c>
    </row>
    <row r="523" spans="1:23" s="12" customFormat="1" hidden="1" x14ac:dyDescent="0.25">
      <c r="A523" s="1">
        <v>220190007826</v>
      </c>
      <c r="B523" s="3" t="s">
        <v>518</v>
      </c>
      <c r="C523" s="2">
        <v>43551</v>
      </c>
      <c r="D523" s="3">
        <v>22019001559</v>
      </c>
      <c r="E523" s="3" t="s">
        <v>745</v>
      </c>
      <c r="F523" s="4">
        <v>80.42</v>
      </c>
      <c r="G523" s="3" t="s">
        <v>2067</v>
      </c>
      <c r="H523" s="3" t="s">
        <v>1598</v>
      </c>
      <c r="I523" s="3" t="s">
        <v>2070</v>
      </c>
      <c r="J523" s="3" t="s">
        <v>1838</v>
      </c>
      <c r="K523" s="3" t="s">
        <v>35</v>
      </c>
      <c r="L523" s="3" t="s">
        <v>15</v>
      </c>
      <c r="M523" s="3" t="s">
        <v>16</v>
      </c>
      <c r="N523" s="3" t="s">
        <v>2555</v>
      </c>
      <c r="O523" s="3" t="s">
        <v>2553</v>
      </c>
      <c r="P523" s="3" t="str">
        <f>MID(Tabla1[[#This Row],[Aplicación]],14,1)</f>
        <v>2</v>
      </c>
      <c r="Q523" s="3" t="s">
        <v>2530</v>
      </c>
      <c r="R523" s="3" t="str">
        <f>MID(Tabla1[[#This Row],[Aplicación]],6,2)</f>
        <v>10</v>
      </c>
      <c r="S523" s="3" t="str">
        <f>VLOOKUP(Tabla1[[#This Row],[AREA]],Hoja1!A:B,2,FALSE)</f>
        <v>10. Servicios sociales</v>
      </c>
      <c r="T523" s="3" t="str">
        <f>MID(Tabla1[[#This Row],[Aplicación]],9,4)</f>
        <v>2311</v>
      </c>
      <c r="U523" s="3" t="str">
        <f>VLOOKUP(Tabla1[[#This Row],[PROGRAMA]],Hoja1!A:B,2,FALSE)</f>
        <v>2311. Intervención social</v>
      </c>
      <c r="V523" s="3" t="str">
        <f>MID(Tabla1[[#This Row],[Aplicación]],14,2)</f>
        <v>21</v>
      </c>
      <c r="W523" s="3" t="str">
        <f>MID(Tabla1[[#This Row],[Aplicación]],14,6)</f>
        <v>212</v>
      </c>
    </row>
    <row r="524" spans="1:23" s="12" customFormat="1" hidden="1" x14ac:dyDescent="0.25">
      <c r="A524" s="1">
        <v>220190004519</v>
      </c>
      <c r="B524" s="3" t="s">
        <v>518</v>
      </c>
      <c r="C524" s="2">
        <v>43530</v>
      </c>
      <c r="D524" s="3">
        <v>22019001792</v>
      </c>
      <c r="E524" s="3" t="s">
        <v>1193</v>
      </c>
      <c r="F524" s="4">
        <v>3773.26</v>
      </c>
      <c r="G524" s="3" t="s">
        <v>2212</v>
      </c>
      <c r="H524" s="3" t="s">
        <v>1194</v>
      </c>
      <c r="I524" s="3" t="s">
        <v>2055</v>
      </c>
      <c r="J524" s="3" t="s">
        <v>1837</v>
      </c>
      <c r="K524" s="3" t="s">
        <v>14</v>
      </c>
      <c r="L524" s="3" t="s">
        <v>10</v>
      </c>
      <c r="M524" s="3" t="s">
        <v>11</v>
      </c>
      <c r="N524" s="11" t="s">
        <v>2556</v>
      </c>
      <c r="O524" s="3" t="s">
        <v>2553</v>
      </c>
      <c r="P524" s="3" t="str">
        <f>MID(Tabla1[[#This Row],[Aplicación]],14,1)</f>
        <v>2</v>
      </c>
      <c r="Q524" s="3" t="s">
        <v>2530</v>
      </c>
      <c r="R524" s="3" t="str">
        <f>MID(Tabla1[[#This Row],[Aplicación]],6,2)</f>
        <v>01</v>
      </c>
      <c r="S524" s="3" t="str">
        <f>VLOOKUP(Tabla1[[#This Row],[AREA]],Hoja1!A:B,2,FALSE)</f>
        <v>01. Alcaldía</v>
      </c>
      <c r="T524" s="3" t="str">
        <f>MID(Tabla1[[#This Row],[Aplicación]],9,4)</f>
        <v>9206</v>
      </c>
      <c r="U524" s="3" t="str">
        <f>VLOOKUP(Tabla1[[#This Row],[PROGRAMA]],Hoja1!A:B,2,FALSE)</f>
        <v>9206. Archivo municipal</v>
      </c>
      <c r="V524" s="3" t="str">
        <f>MID(Tabla1[[#This Row],[Aplicación]],14,2)</f>
        <v>21</v>
      </c>
      <c r="W524" s="3" t="str">
        <f>MID(Tabla1[[#This Row],[Aplicación]],14,6)</f>
        <v>213</v>
      </c>
    </row>
    <row r="525" spans="1:23" s="12" customFormat="1" hidden="1" x14ac:dyDescent="0.25">
      <c r="A525" s="1">
        <v>220190006435</v>
      </c>
      <c r="B525" s="3" t="s">
        <v>518</v>
      </c>
      <c r="C525" s="2">
        <v>43543</v>
      </c>
      <c r="D525" s="3">
        <v>22019000802</v>
      </c>
      <c r="E525" s="3" t="s">
        <v>782</v>
      </c>
      <c r="F525" s="4">
        <v>208.6</v>
      </c>
      <c r="G525" s="3" t="s">
        <v>2101</v>
      </c>
      <c r="H525" s="3" t="s">
        <v>1458</v>
      </c>
      <c r="I525" s="3" t="s">
        <v>2070</v>
      </c>
      <c r="J525" s="3" t="s">
        <v>1838</v>
      </c>
      <c r="K525" s="3" t="s">
        <v>35</v>
      </c>
      <c r="L525" s="3" t="s">
        <v>15</v>
      </c>
      <c r="M525" s="3" t="s">
        <v>16</v>
      </c>
      <c r="N525" s="3" t="s">
        <v>2555</v>
      </c>
      <c r="O525" s="3" t="s">
        <v>2553</v>
      </c>
      <c r="P525" s="3" t="str">
        <f>MID(Tabla1[[#This Row],[Aplicación]],14,1)</f>
        <v>2</v>
      </c>
      <c r="Q525" s="3" t="s">
        <v>2530</v>
      </c>
      <c r="R525" s="3" t="str">
        <f>MID(Tabla1[[#This Row],[Aplicación]],6,2)</f>
        <v>07</v>
      </c>
      <c r="S525" s="3" t="str">
        <f>VLOOKUP(Tabla1[[#This Row],[AREA]],Hoja1!A:B,2,FALSE)</f>
        <v>07. Medio Ambiente sostenibilidad</v>
      </c>
      <c r="T525" s="3" t="str">
        <f>MID(Tabla1[[#This Row],[Aplicación]],9,4)</f>
        <v>1711</v>
      </c>
      <c r="U525" s="3" t="str">
        <f>VLOOKUP(Tabla1[[#This Row],[PROGRAMA]],Hoja1!A:B,2,FALSE)</f>
        <v>1711. Parques y jardines</v>
      </c>
      <c r="V525" s="3" t="str">
        <f>MID(Tabla1[[#This Row],[Aplicación]],14,2)</f>
        <v>22</v>
      </c>
      <c r="W525" s="3" t="str">
        <f>MID(Tabla1[[#This Row],[Aplicación]],14,6)</f>
        <v>22199</v>
      </c>
    </row>
    <row r="526" spans="1:23" hidden="1" x14ac:dyDescent="0.25">
      <c r="A526" s="1">
        <v>220190004521</v>
      </c>
      <c r="B526" s="3" t="s">
        <v>518</v>
      </c>
      <c r="C526" s="2">
        <v>43530</v>
      </c>
      <c r="D526" s="3">
        <v>22019001914</v>
      </c>
      <c r="E526" s="3" t="s">
        <v>1195</v>
      </c>
      <c r="F526" s="4">
        <v>637.97</v>
      </c>
      <c r="G526" s="3" t="s">
        <v>1737</v>
      </c>
      <c r="H526" s="3" t="s">
        <v>1196</v>
      </c>
      <c r="I526" s="3" t="s">
        <v>2055</v>
      </c>
      <c r="J526" s="3" t="s">
        <v>1838</v>
      </c>
      <c r="K526" s="3" t="s">
        <v>14</v>
      </c>
      <c r="L526" s="3" t="s">
        <v>10</v>
      </c>
      <c r="M526" s="3" t="s">
        <v>11</v>
      </c>
      <c r="N526" s="11" t="s">
        <v>2556</v>
      </c>
      <c r="O526" s="3" t="s">
        <v>2553</v>
      </c>
      <c r="P526" s="3" t="str">
        <f>MID(Tabla1[[#This Row],[Aplicación]],14,1)</f>
        <v>2</v>
      </c>
      <c r="Q526" s="3" t="s">
        <v>2530</v>
      </c>
      <c r="R526" s="3" t="str">
        <f>MID(Tabla1[[#This Row],[Aplicación]],6,2)</f>
        <v>03</v>
      </c>
      <c r="S526" s="3" t="str">
        <f>VLOOKUP(Tabla1[[#This Row],[AREA]],Hoja1!A:B,2,FALSE)</f>
        <v>03. Participación ciudadana, juventud y deportes</v>
      </c>
      <c r="T526" s="3" t="str">
        <f>MID(Tabla1[[#This Row],[Aplicación]],9,4)</f>
        <v>9204</v>
      </c>
      <c r="U526" s="3" t="str">
        <f>VLOOKUP(Tabla1[[#This Row],[PROGRAMA]],Hoja1!A:B,2,FALSE)</f>
        <v>9204. Tecnologías de la información y comunicación</v>
      </c>
      <c r="V526" s="3" t="str">
        <f>MID(Tabla1[[#This Row],[Aplicación]],14,2)</f>
        <v>21</v>
      </c>
      <c r="W526" s="3" t="str">
        <f>MID(Tabla1[[#This Row],[Aplicación]],14,6)</f>
        <v>213</v>
      </c>
    </row>
    <row r="527" spans="1:23" s="12" customFormat="1" hidden="1" x14ac:dyDescent="0.25">
      <c r="A527" s="1">
        <v>220190006336</v>
      </c>
      <c r="B527" s="3" t="s">
        <v>518</v>
      </c>
      <c r="C527" s="2">
        <v>43543</v>
      </c>
      <c r="D527" s="3">
        <v>22019001566</v>
      </c>
      <c r="E527" s="3" t="s">
        <v>604</v>
      </c>
      <c r="F527" s="4">
        <v>207.36</v>
      </c>
      <c r="G527" s="3" t="s">
        <v>2136</v>
      </c>
      <c r="H527" s="3" t="s">
        <v>1425</v>
      </c>
      <c r="I527" s="3" t="s">
        <v>2070</v>
      </c>
      <c r="J527" s="3" t="s">
        <v>1838</v>
      </c>
      <c r="K527" s="3" t="s">
        <v>35</v>
      </c>
      <c r="L527" s="3" t="s">
        <v>15</v>
      </c>
      <c r="M527" s="3" t="s">
        <v>16</v>
      </c>
      <c r="N527" s="3" t="s">
        <v>2555</v>
      </c>
      <c r="O527" s="3" t="s">
        <v>2553</v>
      </c>
      <c r="P527" s="3" t="str">
        <f>MID(Tabla1[[#This Row],[Aplicación]],14,1)</f>
        <v>2</v>
      </c>
      <c r="Q527" s="3" t="s">
        <v>2530</v>
      </c>
      <c r="R527" s="3" t="str">
        <f>MID(Tabla1[[#This Row],[Aplicación]],6,2)</f>
        <v>08</v>
      </c>
      <c r="S527" s="3" t="str">
        <f>VLOOKUP(Tabla1[[#This Row],[AREA]],Hoja1!A:B,2,FALSE)</f>
        <v>08. Seguridad y movilidad</v>
      </c>
      <c r="T527" s="3" t="str">
        <f>MID(Tabla1[[#This Row],[Aplicación]],9,4)</f>
        <v>1321</v>
      </c>
      <c r="U527" s="3" t="str">
        <f>VLOOKUP(Tabla1[[#This Row],[PROGRAMA]],Hoja1!A:B,2,FALSE)</f>
        <v>1321. Policía municipal</v>
      </c>
      <c r="V527" s="3" t="str">
        <f>MID(Tabla1[[#This Row],[Aplicación]],14,2)</f>
        <v>21</v>
      </c>
      <c r="W527" s="3" t="str">
        <f>MID(Tabla1[[#This Row],[Aplicación]],14,6)</f>
        <v>214</v>
      </c>
    </row>
    <row r="528" spans="1:23" s="12" customFormat="1" hidden="1" x14ac:dyDescent="0.25">
      <c r="A528" s="1">
        <v>220190002507</v>
      </c>
      <c r="B528" s="3" t="s">
        <v>518</v>
      </c>
      <c r="C528" s="2">
        <v>43515</v>
      </c>
      <c r="D528" s="3">
        <v>22019001376</v>
      </c>
      <c r="E528" s="3" t="s">
        <v>895</v>
      </c>
      <c r="F528" s="4">
        <v>206.62</v>
      </c>
      <c r="G528" s="3" t="s">
        <v>2144</v>
      </c>
      <c r="H528" s="3" t="s">
        <v>911</v>
      </c>
      <c r="I528" s="3" t="s">
        <v>2070</v>
      </c>
      <c r="J528" s="3" t="s">
        <v>1838</v>
      </c>
      <c r="K528" s="3" t="s">
        <v>35</v>
      </c>
      <c r="L528" s="3" t="s">
        <v>15</v>
      </c>
      <c r="M528" s="3" t="s">
        <v>16</v>
      </c>
      <c r="N528" s="3" t="s">
        <v>2555</v>
      </c>
      <c r="O528" s="3" t="s">
        <v>2553</v>
      </c>
      <c r="P528" s="3" t="str">
        <f>MID(Tabla1[[#This Row],[Aplicación]],14,1)</f>
        <v>2</v>
      </c>
      <c r="Q528" s="3" t="s">
        <v>2530</v>
      </c>
      <c r="R528" s="3" t="str">
        <f>MID(Tabla1[[#This Row],[Aplicación]],6,2)</f>
        <v>07</v>
      </c>
      <c r="S528" s="3" t="str">
        <f>VLOOKUP(Tabla1[[#This Row],[AREA]],Hoja1!A:B,2,FALSE)</f>
        <v>07. Medio Ambiente sostenibilidad</v>
      </c>
      <c r="T528" s="3" t="str">
        <f>MID(Tabla1[[#This Row],[Aplicación]],9,4)</f>
        <v>1621</v>
      </c>
      <c r="U528" s="3" t="str">
        <f>VLOOKUP(Tabla1[[#This Row],[PROGRAMA]],Hoja1!A:B,2,FALSE)</f>
        <v>1621. Servicio de limpieza</v>
      </c>
      <c r="V528" s="3" t="str">
        <f>MID(Tabla1[[#This Row],[Aplicación]],14,2)</f>
        <v>22</v>
      </c>
      <c r="W528" s="3" t="str">
        <f>MID(Tabla1[[#This Row],[Aplicación]],14,6)</f>
        <v>22199</v>
      </c>
    </row>
    <row r="529" spans="1:23" s="12" customFormat="1" hidden="1" x14ac:dyDescent="0.25">
      <c r="A529" s="1">
        <v>220190005394</v>
      </c>
      <c r="B529" s="3" t="s">
        <v>518</v>
      </c>
      <c r="C529" s="2">
        <v>43537</v>
      </c>
      <c r="D529" s="3">
        <v>22019002283</v>
      </c>
      <c r="E529" s="3" t="s">
        <v>504</v>
      </c>
      <c r="F529" s="4">
        <v>205.7</v>
      </c>
      <c r="G529" s="3" t="s">
        <v>2267</v>
      </c>
      <c r="H529" s="3" t="s">
        <v>1341</v>
      </c>
      <c r="I529" s="3" t="s">
        <v>2055</v>
      </c>
      <c r="J529" s="3" t="s">
        <v>1838</v>
      </c>
      <c r="K529" s="3" t="s">
        <v>35</v>
      </c>
      <c r="L529" s="3" t="s">
        <v>10</v>
      </c>
      <c r="M529" s="3" t="s">
        <v>11</v>
      </c>
      <c r="N529" s="11" t="s">
        <v>2556</v>
      </c>
      <c r="O529" s="3" t="s">
        <v>2553</v>
      </c>
      <c r="P529" s="3" t="str">
        <f>MID(Tabla1[[#This Row],[Aplicación]],14,1)</f>
        <v>2</v>
      </c>
      <c r="Q529" s="3" t="s">
        <v>2530</v>
      </c>
      <c r="R529" s="3" t="str">
        <f>MID(Tabla1[[#This Row],[Aplicación]],6,2)</f>
        <v>06</v>
      </c>
      <c r="S529" s="3" t="str">
        <f>VLOOKUP(Tabla1[[#This Row],[AREA]],Hoja1!A:B,2,FALSE)</f>
        <v>06. Educación, infancia e igualdad</v>
      </c>
      <c r="T529" s="3" t="str">
        <f>MID(Tabla1[[#This Row],[Aplicación]],9,4)</f>
        <v>2315</v>
      </c>
      <c r="U529" s="3" t="str">
        <f>VLOOKUP(Tabla1[[#This Row],[PROGRAMA]],Hoja1!A:B,2,FALSE)</f>
        <v>2315. Políticas de Igualdad e infancia</v>
      </c>
      <c r="V529" s="3" t="str">
        <f>MID(Tabla1[[#This Row],[Aplicación]],14,2)</f>
        <v>22</v>
      </c>
      <c r="W529" s="3" t="str">
        <f>MID(Tabla1[[#This Row],[Aplicación]],14,6)</f>
        <v>22613</v>
      </c>
    </row>
    <row r="530" spans="1:23" s="12" customFormat="1" hidden="1" x14ac:dyDescent="0.25">
      <c r="A530" s="1">
        <v>220190003832</v>
      </c>
      <c r="B530" s="3" t="s">
        <v>518</v>
      </c>
      <c r="C530" s="2">
        <v>43523</v>
      </c>
      <c r="D530" s="3">
        <v>22019001610</v>
      </c>
      <c r="E530" s="3" t="s">
        <v>609</v>
      </c>
      <c r="F530" s="4">
        <v>205.08</v>
      </c>
      <c r="G530" s="3" t="s">
        <v>2056</v>
      </c>
      <c r="H530" s="3" t="s">
        <v>1087</v>
      </c>
      <c r="I530" s="3" t="s">
        <v>2070</v>
      </c>
      <c r="J530" s="3" t="s">
        <v>1891</v>
      </c>
      <c r="K530" s="3" t="s">
        <v>35</v>
      </c>
      <c r="L530" s="3" t="s">
        <v>15</v>
      </c>
      <c r="M530" s="3" t="s">
        <v>16</v>
      </c>
      <c r="N530" s="3" t="s">
        <v>2555</v>
      </c>
      <c r="O530" s="3" t="s">
        <v>2553</v>
      </c>
      <c r="P530" s="3" t="str">
        <f>MID(Tabla1[[#This Row],[Aplicación]],14,1)</f>
        <v>2</v>
      </c>
      <c r="Q530" s="3" t="s">
        <v>2530</v>
      </c>
      <c r="R530" s="3" t="str">
        <f>MID(Tabla1[[#This Row],[Aplicación]],6,2)</f>
        <v>03</v>
      </c>
      <c r="S530" s="3" t="str">
        <f>VLOOKUP(Tabla1[[#This Row],[AREA]],Hoja1!A:B,2,FALSE)</f>
        <v>03. Participación ciudadana, juventud y deportes</v>
      </c>
      <c r="T530" s="3" t="str">
        <f>MID(Tabla1[[#This Row],[Aplicación]],9,4)</f>
        <v>9241</v>
      </c>
      <c r="U530" s="3" t="str">
        <f>VLOOKUP(Tabla1[[#This Row],[PROGRAMA]],Hoja1!A:B,2,FALSE)</f>
        <v>9241. Participación ciudadana</v>
      </c>
      <c r="V530" s="3" t="str">
        <f>MID(Tabla1[[#This Row],[Aplicación]],14,2)</f>
        <v>21</v>
      </c>
      <c r="W530" s="3" t="str">
        <f>MID(Tabla1[[#This Row],[Aplicación]],14,6)</f>
        <v>212</v>
      </c>
    </row>
    <row r="531" spans="1:23" s="12" customFormat="1" hidden="1" x14ac:dyDescent="0.25">
      <c r="A531" s="1">
        <v>220190007190</v>
      </c>
      <c r="B531" s="3" t="s">
        <v>518</v>
      </c>
      <c r="C531" s="2">
        <v>43549</v>
      </c>
      <c r="D531" s="3">
        <v>22019001611</v>
      </c>
      <c r="E531" s="3" t="s">
        <v>415</v>
      </c>
      <c r="F531" s="4">
        <v>203.64</v>
      </c>
      <c r="G531" s="3" t="s">
        <v>2056</v>
      </c>
      <c r="H531" s="3" t="s">
        <v>1534</v>
      </c>
      <c r="I531" s="3" t="s">
        <v>2070</v>
      </c>
      <c r="J531" s="3" t="s">
        <v>1891</v>
      </c>
      <c r="K531" s="3" t="s">
        <v>35</v>
      </c>
      <c r="L531" s="3" t="s">
        <v>15</v>
      </c>
      <c r="M531" s="3" t="s">
        <v>16</v>
      </c>
      <c r="N531" s="3" t="s">
        <v>2555</v>
      </c>
      <c r="O531" s="3" t="s">
        <v>2553</v>
      </c>
      <c r="P531" s="3" t="str">
        <f>MID(Tabla1[[#This Row],[Aplicación]],14,1)</f>
        <v>2</v>
      </c>
      <c r="Q531" s="3" t="s">
        <v>2530</v>
      </c>
      <c r="R531" s="3" t="str">
        <f>MID(Tabla1[[#This Row],[Aplicación]],6,2)</f>
        <v>03</v>
      </c>
      <c r="S531" s="3" t="str">
        <f>VLOOKUP(Tabla1[[#This Row],[AREA]],Hoja1!A:B,2,FALSE)</f>
        <v>03. Participación ciudadana, juventud y deportes</v>
      </c>
      <c r="T531" s="3" t="str">
        <f>MID(Tabla1[[#This Row],[Aplicación]],9,4)</f>
        <v>9241</v>
      </c>
      <c r="U531" s="3" t="str">
        <f>VLOOKUP(Tabla1[[#This Row],[PROGRAMA]],Hoja1!A:B,2,FALSE)</f>
        <v>9241. Participación ciudadana</v>
      </c>
      <c r="V531" s="3" t="str">
        <f>MID(Tabla1[[#This Row],[Aplicación]],14,2)</f>
        <v>21</v>
      </c>
      <c r="W531" s="3" t="str">
        <f>MID(Tabla1[[#This Row],[Aplicación]],14,6)</f>
        <v>213</v>
      </c>
    </row>
    <row r="532" spans="1:23" s="3" customFormat="1" hidden="1" x14ac:dyDescent="0.25">
      <c r="A532" s="1">
        <v>220190003818</v>
      </c>
      <c r="B532" s="3" t="s">
        <v>518</v>
      </c>
      <c r="C532" s="2">
        <v>43523</v>
      </c>
      <c r="D532" s="3">
        <v>22019001909</v>
      </c>
      <c r="E532" s="3" t="s">
        <v>1040</v>
      </c>
      <c r="F532" s="4">
        <v>199.72</v>
      </c>
      <c r="G532" s="3" t="s">
        <v>2176</v>
      </c>
      <c r="H532" s="3" t="s">
        <v>1081</v>
      </c>
      <c r="I532" s="3" t="s">
        <v>2055</v>
      </c>
      <c r="J532" s="3" t="s">
        <v>1837</v>
      </c>
      <c r="K532" s="3" t="s">
        <v>35</v>
      </c>
      <c r="L532" s="3" t="s">
        <v>10</v>
      </c>
      <c r="M532" s="3" t="s">
        <v>11</v>
      </c>
      <c r="N532" s="11" t="s">
        <v>2556</v>
      </c>
      <c r="O532" s="3" t="s">
        <v>2553</v>
      </c>
      <c r="P532" s="3" t="str">
        <f>MID(Tabla1[[#This Row],[Aplicación]],14,1)</f>
        <v>2</v>
      </c>
      <c r="Q532" s="3" t="s">
        <v>2530</v>
      </c>
      <c r="R532" s="3" t="str">
        <f>MID(Tabla1[[#This Row],[Aplicación]],6,2)</f>
        <v>01</v>
      </c>
      <c r="S532" s="3" t="str">
        <f>VLOOKUP(Tabla1[[#This Row],[AREA]],Hoja1!A:B,2,FALSE)</f>
        <v>01. Alcaldía</v>
      </c>
      <c r="T532" s="3" t="str">
        <f>MID(Tabla1[[#This Row],[Aplicación]],9,4)</f>
        <v>9205</v>
      </c>
      <c r="U532" s="3" t="str">
        <f>VLOOKUP(Tabla1[[#This Row],[PROGRAMA]],Hoja1!A:B,2,FALSE)</f>
        <v>9205. Imprenta municipal</v>
      </c>
      <c r="V532" s="3" t="str">
        <f>MID(Tabla1[[#This Row],[Aplicación]],14,2)</f>
        <v>22</v>
      </c>
      <c r="W532" s="3" t="str">
        <f>MID(Tabla1[[#This Row],[Aplicación]],14,6)</f>
        <v>22199</v>
      </c>
    </row>
    <row r="533" spans="1:23" s="3" customFormat="1" hidden="1" x14ac:dyDescent="0.25">
      <c r="A533" s="1">
        <v>220190002878</v>
      </c>
      <c r="B533" s="3" t="s">
        <v>518</v>
      </c>
      <c r="C533" s="2">
        <v>43518</v>
      </c>
      <c r="D533" s="3">
        <v>22019001572</v>
      </c>
      <c r="E533" s="3" t="s">
        <v>519</v>
      </c>
      <c r="F533" s="4">
        <v>199.47</v>
      </c>
      <c r="G533" s="3" t="s">
        <v>2126</v>
      </c>
      <c r="H533" s="3" t="s">
        <v>838</v>
      </c>
      <c r="I533" s="3" t="s">
        <v>2070</v>
      </c>
      <c r="J533" s="3" t="s">
        <v>1838</v>
      </c>
      <c r="K533" s="3" t="s">
        <v>35</v>
      </c>
      <c r="L533" s="3" t="s">
        <v>15</v>
      </c>
      <c r="M533" s="3" t="s">
        <v>16</v>
      </c>
      <c r="N533" s="3" t="s">
        <v>2555</v>
      </c>
      <c r="O533" s="3" t="s">
        <v>2553</v>
      </c>
      <c r="P533" s="3" t="str">
        <f>MID(Tabla1[[#This Row],[Aplicación]],14,1)</f>
        <v>2</v>
      </c>
      <c r="Q533" s="3" t="s">
        <v>2530</v>
      </c>
      <c r="R533" s="3" t="str">
        <f>MID(Tabla1[[#This Row],[Aplicación]],6,2)</f>
        <v>02</v>
      </c>
      <c r="S533" s="3" t="str">
        <f>VLOOKUP(Tabla1[[#This Row],[AREA]],Hoja1!A:B,2,FALSE)</f>
        <v>02. Urbanismo, infraestructura y vivienda</v>
      </c>
      <c r="T533" s="3" t="str">
        <f>MID(Tabla1[[#This Row],[Aplicación]],9,4)</f>
        <v>9332</v>
      </c>
      <c r="U533" s="3" t="str">
        <f>VLOOKUP(Tabla1[[#This Row],[PROGRAMA]],Hoja1!A:B,2,FALSE)</f>
        <v>9332. Mantenimiento de edificios e instalaciones municipales</v>
      </c>
      <c r="V533" s="3" t="str">
        <f>MID(Tabla1[[#This Row],[Aplicación]],14,2)</f>
        <v>21</v>
      </c>
      <c r="W533" s="3" t="str">
        <f>MID(Tabla1[[#This Row],[Aplicación]],14,6)</f>
        <v>212</v>
      </c>
    </row>
    <row r="534" spans="1:23" s="12" customFormat="1" hidden="1" x14ac:dyDescent="0.25">
      <c r="A534" s="19">
        <v>220190004552</v>
      </c>
      <c r="B534" s="11" t="s">
        <v>518</v>
      </c>
      <c r="C534" s="21">
        <v>43530</v>
      </c>
      <c r="D534" s="11">
        <v>22019001990</v>
      </c>
      <c r="E534" s="11" t="s">
        <v>598</v>
      </c>
      <c r="F534" s="18">
        <v>74.11</v>
      </c>
      <c r="G534" s="11" t="s">
        <v>1830</v>
      </c>
      <c r="H534" s="11" t="s">
        <v>1206</v>
      </c>
      <c r="I534" s="11" t="s">
        <v>2055</v>
      </c>
      <c r="J534" s="11" t="s">
        <v>1837</v>
      </c>
      <c r="K534" s="11" t="s">
        <v>14</v>
      </c>
      <c r="L534" s="11" t="s">
        <v>15</v>
      </c>
      <c r="M534" s="11" t="s">
        <v>11</v>
      </c>
      <c r="N534" s="11" t="s">
        <v>2554</v>
      </c>
      <c r="O534" s="3" t="s">
        <v>2553</v>
      </c>
      <c r="P534" s="11" t="str">
        <f>MID(Tabla1[[#This Row],[Aplicación]],14,1)</f>
        <v>2</v>
      </c>
      <c r="Q534" s="3" t="s">
        <v>2530</v>
      </c>
      <c r="R534" s="11" t="str">
        <f>MID(Tabla1[[#This Row],[Aplicación]],6,2)</f>
        <v>07</v>
      </c>
      <c r="S534" s="11" t="str">
        <f>VLOOKUP(Tabla1[[#This Row],[AREA]],Hoja1!A:B,2,FALSE)</f>
        <v>07. Medio Ambiente sostenibilidad</v>
      </c>
      <c r="T534" s="11" t="str">
        <f>MID(Tabla1[[#This Row],[Aplicación]],9,4)</f>
        <v>1621</v>
      </c>
      <c r="U534" s="11" t="str">
        <f>VLOOKUP(Tabla1[[#This Row],[PROGRAMA]],Hoja1!A:B,2,FALSE)</f>
        <v>1621. Servicio de limpieza</v>
      </c>
      <c r="V534" s="11" t="str">
        <f>MID(Tabla1[[#This Row],[Aplicación]],14,2)</f>
        <v>22</v>
      </c>
      <c r="W534" s="11" t="str">
        <f>MID(Tabla1[[#This Row],[Aplicación]],14,6)</f>
        <v>22706</v>
      </c>
    </row>
    <row r="535" spans="1:23" s="12" customFormat="1" hidden="1" x14ac:dyDescent="0.25">
      <c r="A535" s="1">
        <v>220190002504</v>
      </c>
      <c r="B535" s="3" t="s">
        <v>518</v>
      </c>
      <c r="C535" s="2">
        <v>43515</v>
      </c>
      <c r="D535" s="3">
        <v>22019001376</v>
      </c>
      <c r="E535" s="3" t="s">
        <v>895</v>
      </c>
      <c r="F535" s="4">
        <v>199.05</v>
      </c>
      <c r="G535" s="3" t="s">
        <v>2110</v>
      </c>
      <c r="H535" s="3" t="s">
        <v>909</v>
      </c>
      <c r="I535" s="3" t="s">
        <v>2070</v>
      </c>
      <c r="J535" s="3" t="s">
        <v>1838</v>
      </c>
      <c r="K535" s="3" t="s">
        <v>35</v>
      </c>
      <c r="L535" s="3" t="s">
        <v>15</v>
      </c>
      <c r="M535" s="3" t="s">
        <v>16</v>
      </c>
      <c r="N535" s="3" t="s">
        <v>2555</v>
      </c>
      <c r="O535" s="3" t="s">
        <v>2553</v>
      </c>
      <c r="P535" s="3" t="str">
        <f>MID(Tabla1[[#This Row],[Aplicación]],14,1)</f>
        <v>2</v>
      </c>
      <c r="Q535" s="3" t="s">
        <v>2530</v>
      </c>
      <c r="R535" s="3" t="str">
        <f>MID(Tabla1[[#This Row],[Aplicación]],6,2)</f>
        <v>07</v>
      </c>
      <c r="S535" s="3" t="str">
        <f>VLOOKUP(Tabla1[[#This Row],[AREA]],Hoja1!A:B,2,FALSE)</f>
        <v>07. Medio Ambiente sostenibilidad</v>
      </c>
      <c r="T535" s="3" t="str">
        <f>MID(Tabla1[[#This Row],[Aplicación]],9,4)</f>
        <v>1621</v>
      </c>
      <c r="U535" s="3" t="str">
        <f>VLOOKUP(Tabla1[[#This Row],[PROGRAMA]],Hoja1!A:B,2,FALSE)</f>
        <v>1621. Servicio de limpieza</v>
      </c>
      <c r="V535" s="3" t="str">
        <f>MID(Tabla1[[#This Row],[Aplicación]],14,2)</f>
        <v>22</v>
      </c>
      <c r="W535" s="3" t="str">
        <f>MID(Tabla1[[#This Row],[Aplicación]],14,6)</f>
        <v>22199</v>
      </c>
    </row>
    <row r="536" spans="1:23" s="12" customFormat="1" hidden="1" x14ac:dyDescent="0.25">
      <c r="A536" s="1">
        <v>220190004554</v>
      </c>
      <c r="B536" s="3" t="s">
        <v>518</v>
      </c>
      <c r="C536" s="2">
        <v>43530</v>
      </c>
      <c r="D536" s="3">
        <v>22019002019</v>
      </c>
      <c r="E536" s="3" t="s">
        <v>577</v>
      </c>
      <c r="F536" s="4">
        <v>400</v>
      </c>
      <c r="G536" s="3" t="s">
        <v>2218</v>
      </c>
      <c r="H536" s="3" t="s">
        <v>1209</v>
      </c>
      <c r="I536" s="3" t="s">
        <v>2055</v>
      </c>
      <c r="J536" s="3" t="s">
        <v>1838</v>
      </c>
      <c r="K536" s="3" t="s">
        <v>14</v>
      </c>
      <c r="L536" s="3" t="s">
        <v>10</v>
      </c>
      <c r="M536" s="3" t="s">
        <v>11</v>
      </c>
      <c r="N536" s="11" t="s">
        <v>2556</v>
      </c>
      <c r="O536" s="3" t="s">
        <v>2553</v>
      </c>
      <c r="P536" s="3" t="str">
        <f>MID(Tabla1[[#This Row],[Aplicación]],14,1)</f>
        <v>2</v>
      </c>
      <c r="Q536" s="3" t="s">
        <v>2530</v>
      </c>
      <c r="R536" s="3" t="str">
        <f>MID(Tabla1[[#This Row],[Aplicación]],6,2)</f>
        <v>03</v>
      </c>
      <c r="S536" s="3" t="str">
        <f>VLOOKUP(Tabla1[[#This Row],[AREA]],Hoja1!A:B,2,FALSE)</f>
        <v>03. Participación ciudadana, juventud y deportes</v>
      </c>
      <c r="T536" s="3" t="str">
        <f>MID(Tabla1[[#This Row],[Aplicación]],9,4)</f>
        <v>9241</v>
      </c>
      <c r="U536" s="3" t="str">
        <f>VLOOKUP(Tabla1[[#This Row],[PROGRAMA]],Hoja1!A:B,2,FALSE)</f>
        <v>9241. Participación ciudadana</v>
      </c>
      <c r="V536" s="3" t="str">
        <f>MID(Tabla1[[#This Row],[Aplicación]],14,2)</f>
        <v>22</v>
      </c>
      <c r="W536" s="3" t="str">
        <f>MID(Tabla1[[#This Row],[Aplicación]],14,6)</f>
        <v>22609</v>
      </c>
    </row>
    <row r="537" spans="1:23" hidden="1" x14ac:dyDescent="0.25">
      <c r="A537" s="1">
        <v>220190004555</v>
      </c>
      <c r="B537" s="3" t="s">
        <v>518</v>
      </c>
      <c r="C537" s="2">
        <v>43530</v>
      </c>
      <c r="D537" s="3">
        <v>22019002020</v>
      </c>
      <c r="E537" s="3" t="s">
        <v>577</v>
      </c>
      <c r="F537" s="4">
        <v>484</v>
      </c>
      <c r="G537" s="3" t="s">
        <v>2219</v>
      </c>
      <c r="H537" s="3" t="s">
        <v>1210</v>
      </c>
      <c r="I537" s="3" t="s">
        <v>2055</v>
      </c>
      <c r="J537" s="3" t="s">
        <v>1888</v>
      </c>
      <c r="K537" s="3" t="s">
        <v>14</v>
      </c>
      <c r="L537" s="3" t="s">
        <v>10</v>
      </c>
      <c r="M537" s="3" t="s">
        <v>11</v>
      </c>
      <c r="N537" s="11" t="s">
        <v>2556</v>
      </c>
      <c r="O537" s="3" t="s">
        <v>2553</v>
      </c>
      <c r="P537" s="3" t="str">
        <f>MID(Tabla1[[#This Row],[Aplicación]],14,1)</f>
        <v>2</v>
      </c>
      <c r="Q537" s="3" t="s">
        <v>2530</v>
      </c>
      <c r="R537" s="3" t="str">
        <f>MID(Tabla1[[#This Row],[Aplicación]],6,2)</f>
        <v>03</v>
      </c>
      <c r="S537" s="3" t="str">
        <f>VLOOKUP(Tabla1[[#This Row],[AREA]],Hoja1!A:B,2,FALSE)</f>
        <v>03. Participación ciudadana, juventud y deportes</v>
      </c>
      <c r="T537" s="3" t="str">
        <f>MID(Tabla1[[#This Row],[Aplicación]],9,4)</f>
        <v>9241</v>
      </c>
      <c r="U537" s="3" t="str">
        <f>VLOOKUP(Tabla1[[#This Row],[PROGRAMA]],Hoja1!A:B,2,FALSE)</f>
        <v>9241. Participación ciudadana</v>
      </c>
      <c r="V537" s="3" t="str">
        <f>MID(Tabla1[[#This Row],[Aplicación]],14,2)</f>
        <v>22</v>
      </c>
      <c r="W537" s="3" t="str">
        <f>MID(Tabla1[[#This Row],[Aplicación]],14,6)</f>
        <v>22609</v>
      </c>
    </row>
    <row r="538" spans="1:23" hidden="1" x14ac:dyDescent="0.25">
      <c r="A538" s="1">
        <v>220190006300</v>
      </c>
      <c r="B538" s="3" t="s">
        <v>518</v>
      </c>
      <c r="C538" s="2">
        <v>43543</v>
      </c>
      <c r="D538" s="3">
        <v>22019000786</v>
      </c>
      <c r="E538" s="3" t="s">
        <v>604</v>
      </c>
      <c r="F538" s="4">
        <v>196.85</v>
      </c>
      <c r="G538" s="3" t="s">
        <v>2120</v>
      </c>
      <c r="H538" s="3" t="s">
        <v>1408</v>
      </c>
      <c r="I538" s="3" t="s">
        <v>2070</v>
      </c>
      <c r="J538" s="3" t="s">
        <v>1838</v>
      </c>
      <c r="K538" s="3" t="s">
        <v>14</v>
      </c>
      <c r="L538" s="3" t="s">
        <v>15</v>
      </c>
      <c r="M538" s="3" t="s">
        <v>16</v>
      </c>
      <c r="N538" s="3" t="s">
        <v>2555</v>
      </c>
      <c r="O538" s="3" t="s">
        <v>2553</v>
      </c>
      <c r="P538" s="3" t="str">
        <f>MID(Tabla1[[#This Row],[Aplicación]],14,1)</f>
        <v>2</v>
      </c>
      <c r="Q538" s="3" t="s">
        <v>2530</v>
      </c>
      <c r="R538" s="3" t="str">
        <f>MID(Tabla1[[#This Row],[Aplicación]],6,2)</f>
        <v>08</v>
      </c>
      <c r="S538" s="3" t="str">
        <f>VLOOKUP(Tabla1[[#This Row],[AREA]],Hoja1!A:B,2,FALSE)</f>
        <v>08. Seguridad y movilidad</v>
      </c>
      <c r="T538" s="3" t="str">
        <f>MID(Tabla1[[#This Row],[Aplicación]],9,4)</f>
        <v>1321</v>
      </c>
      <c r="U538" s="3" t="str">
        <f>VLOOKUP(Tabla1[[#This Row],[PROGRAMA]],Hoja1!A:B,2,FALSE)</f>
        <v>1321. Policía municipal</v>
      </c>
      <c r="V538" s="3" t="str">
        <f>MID(Tabla1[[#This Row],[Aplicación]],14,2)</f>
        <v>21</v>
      </c>
      <c r="W538" s="3" t="str">
        <f>MID(Tabla1[[#This Row],[Aplicación]],14,6)</f>
        <v>214</v>
      </c>
    </row>
    <row r="539" spans="1:23" s="12" customFormat="1" hidden="1" x14ac:dyDescent="0.25">
      <c r="A539" s="1">
        <v>220190007969</v>
      </c>
      <c r="B539" s="3" t="s">
        <v>518</v>
      </c>
      <c r="C539" s="2">
        <v>43551</v>
      </c>
      <c r="D539" s="3">
        <v>22019000787</v>
      </c>
      <c r="E539" s="3" t="s">
        <v>1358</v>
      </c>
      <c r="F539" s="4">
        <v>196.04</v>
      </c>
      <c r="G539" s="3" t="s">
        <v>2122</v>
      </c>
      <c r="H539" s="3" t="s">
        <v>1662</v>
      </c>
      <c r="I539" s="3" t="s">
        <v>2070</v>
      </c>
      <c r="J539" s="3" t="s">
        <v>1838</v>
      </c>
      <c r="K539" s="3" t="s">
        <v>35</v>
      </c>
      <c r="L539" s="3" t="s">
        <v>15</v>
      </c>
      <c r="M539" s="3" t="s">
        <v>16</v>
      </c>
      <c r="N539" s="3" t="s">
        <v>2555</v>
      </c>
      <c r="O539" s="3" t="s">
        <v>2553</v>
      </c>
      <c r="P539" s="3" t="str">
        <f>MID(Tabla1[[#This Row],[Aplicación]],14,1)</f>
        <v>2</v>
      </c>
      <c r="Q539" s="3" t="s">
        <v>2530</v>
      </c>
      <c r="R539" s="3" t="str">
        <f>MID(Tabla1[[#This Row],[Aplicación]],6,2)</f>
        <v>02</v>
      </c>
      <c r="S539" s="3" t="str">
        <f>VLOOKUP(Tabla1[[#This Row],[AREA]],Hoja1!A:B,2,FALSE)</f>
        <v>02. Urbanismo, infraestructura y vivienda</v>
      </c>
      <c r="T539" s="3" t="str">
        <f>MID(Tabla1[[#This Row],[Aplicación]],9,4)</f>
        <v>1532</v>
      </c>
      <c r="U539" s="3" t="str">
        <f>VLOOKUP(Tabla1[[#This Row],[PROGRAMA]],Hoja1!A:B,2,FALSE)</f>
        <v>1532. Pavimentación vias públicas y otros servicios urbanísticos</v>
      </c>
      <c r="V539" s="3" t="str">
        <f>MID(Tabla1[[#This Row],[Aplicación]],14,2)</f>
        <v>21</v>
      </c>
      <c r="W539" s="3" t="str">
        <f>MID(Tabla1[[#This Row],[Aplicación]],14,6)</f>
        <v>214</v>
      </c>
    </row>
    <row r="540" spans="1:23" s="12" customFormat="1" hidden="1" x14ac:dyDescent="0.25">
      <c r="A540" s="1">
        <v>220190007114</v>
      </c>
      <c r="B540" s="3" t="s">
        <v>518</v>
      </c>
      <c r="C540" s="2">
        <v>43549</v>
      </c>
      <c r="D540" s="3">
        <v>22019001381</v>
      </c>
      <c r="E540" s="3" t="s">
        <v>877</v>
      </c>
      <c r="F540" s="4">
        <v>193.6</v>
      </c>
      <c r="G540" s="3" t="s">
        <v>2123</v>
      </c>
      <c r="H540" s="3" t="s">
        <v>1520</v>
      </c>
      <c r="I540" s="3" t="s">
        <v>2070</v>
      </c>
      <c r="J540" s="3" t="s">
        <v>1838</v>
      </c>
      <c r="K540" s="3" t="s">
        <v>35</v>
      </c>
      <c r="L540" s="3" t="s">
        <v>15</v>
      </c>
      <c r="M540" s="3" t="s">
        <v>16</v>
      </c>
      <c r="N540" s="3" t="s">
        <v>2555</v>
      </c>
      <c r="O540" s="3" t="s">
        <v>2553</v>
      </c>
      <c r="P540" s="3" t="str">
        <f>MID(Tabla1[[#This Row],[Aplicación]],14,1)</f>
        <v>2</v>
      </c>
      <c r="Q540" s="3" t="s">
        <v>2530</v>
      </c>
      <c r="R540" s="3" t="str">
        <f>MID(Tabla1[[#This Row],[Aplicación]],6,2)</f>
        <v>07</v>
      </c>
      <c r="S540" s="3" t="str">
        <f>VLOOKUP(Tabla1[[#This Row],[AREA]],Hoja1!A:B,2,FALSE)</f>
        <v>07. Medio Ambiente sostenibilidad</v>
      </c>
      <c r="T540" s="3" t="str">
        <f>MID(Tabla1[[#This Row],[Aplicación]],9,4)</f>
        <v>1631</v>
      </c>
      <c r="U540" s="3" t="str">
        <f>VLOOKUP(Tabla1[[#This Row],[PROGRAMA]],Hoja1!A:B,2,FALSE)</f>
        <v>1631. Limpieza viaria</v>
      </c>
      <c r="V540" s="3" t="str">
        <f>MID(Tabla1[[#This Row],[Aplicación]],14,2)</f>
        <v>22</v>
      </c>
      <c r="W540" s="3" t="str">
        <f>MID(Tabla1[[#This Row],[Aplicación]],14,6)</f>
        <v>22110</v>
      </c>
    </row>
    <row r="541" spans="1:23" s="12" customFormat="1" hidden="1" x14ac:dyDescent="0.25">
      <c r="A541" s="1">
        <v>220190002085</v>
      </c>
      <c r="B541" s="3" t="s">
        <v>518</v>
      </c>
      <c r="C541" s="2">
        <v>43514</v>
      </c>
      <c r="D541" s="3">
        <v>22019001572</v>
      </c>
      <c r="E541" s="3" t="s">
        <v>519</v>
      </c>
      <c r="F541" s="4">
        <v>191.93</v>
      </c>
      <c r="G541" s="3" t="s">
        <v>2110</v>
      </c>
      <c r="H541" s="3" t="s">
        <v>838</v>
      </c>
      <c r="I541" s="3" t="s">
        <v>2070</v>
      </c>
      <c r="J541" s="3" t="s">
        <v>1838</v>
      </c>
      <c r="K541" s="3" t="s">
        <v>35</v>
      </c>
      <c r="L541" s="3" t="s">
        <v>15</v>
      </c>
      <c r="M541" s="3" t="s">
        <v>16</v>
      </c>
      <c r="N541" s="3" t="s">
        <v>2555</v>
      </c>
      <c r="O541" s="3" t="s">
        <v>2553</v>
      </c>
      <c r="P541" s="3" t="str">
        <f>MID(Tabla1[[#This Row],[Aplicación]],14,1)</f>
        <v>2</v>
      </c>
      <c r="Q541" s="3" t="s">
        <v>2530</v>
      </c>
      <c r="R541" s="3" t="str">
        <f>MID(Tabla1[[#This Row],[Aplicación]],6,2)</f>
        <v>02</v>
      </c>
      <c r="S541" s="3" t="str">
        <f>VLOOKUP(Tabla1[[#This Row],[AREA]],Hoja1!A:B,2,FALSE)</f>
        <v>02. Urbanismo, infraestructura y vivienda</v>
      </c>
      <c r="T541" s="3" t="str">
        <f>MID(Tabla1[[#This Row],[Aplicación]],9,4)</f>
        <v>9332</v>
      </c>
      <c r="U541" s="3" t="str">
        <f>VLOOKUP(Tabla1[[#This Row],[PROGRAMA]],Hoja1!A:B,2,FALSE)</f>
        <v>9332. Mantenimiento de edificios e instalaciones municipales</v>
      </c>
      <c r="V541" s="3" t="str">
        <f>MID(Tabla1[[#This Row],[Aplicación]],14,2)</f>
        <v>21</v>
      </c>
      <c r="W541" s="3" t="str">
        <f>MID(Tabla1[[#This Row],[Aplicación]],14,6)</f>
        <v>212</v>
      </c>
    </row>
    <row r="542" spans="1:23" s="12" customFormat="1" hidden="1" x14ac:dyDescent="0.25">
      <c r="A542" s="1">
        <v>220190004566</v>
      </c>
      <c r="B542" s="3" t="s">
        <v>518</v>
      </c>
      <c r="C542" s="2">
        <v>43530</v>
      </c>
      <c r="D542" s="3">
        <v>22019002103</v>
      </c>
      <c r="E542" s="3" t="s">
        <v>1217</v>
      </c>
      <c r="F542" s="4">
        <v>7258.79</v>
      </c>
      <c r="G542" s="3" t="s">
        <v>2226</v>
      </c>
      <c r="H542" s="3" t="s">
        <v>1218</v>
      </c>
      <c r="I542" s="3" t="s">
        <v>2055</v>
      </c>
      <c r="J542" s="3" t="s">
        <v>1837</v>
      </c>
      <c r="K542" s="3" t="s">
        <v>14</v>
      </c>
      <c r="L542" s="3" t="s">
        <v>10</v>
      </c>
      <c r="M542" s="3" t="s">
        <v>11</v>
      </c>
      <c r="N542" s="11" t="s">
        <v>2556</v>
      </c>
      <c r="O542" s="3" t="s">
        <v>2553</v>
      </c>
      <c r="P542" s="3" t="str">
        <f>MID(Tabla1[[#This Row],[Aplicación]],14,1)</f>
        <v>2</v>
      </c>
      <c r="Q542" s="3" t="s">
        <v>2530</v>
      </c>
      <c r="R542" s="3" t="str">
        <f>MID(Tabla1[[#This Row],[Aplicación]],6,2)</f>
        <v>07</v>
      </c>
      <c r="S542" s="3" t="str">
        <f>VLOOKUP(Tabla1[[#This Row],[AREA]],Hoja1!A:B,2,FALSE)</f>
        <v>07. Medio Ambiente sostenibilidad</v>
      </c>
      <c r="T542" s="3" t="str">
        <f>MID(Tabla1[[#This Row],[Aplicación]],9,4)</f>
        <v>1701</v>
      </c>
      <c r="U542" s="3" t="str">
        <f>VLOOKUP(Tabla1[[#This Row],[PROGRAMA]],Hoja1!A:B,2,FALSE)</f>
        <v>1701. Dirección del área de medio ambiente</v>
      </c>
      <c r="V542" s="3" t="str">
        <f>MID(Tabla1[[#This Row],[Aplicación]],14,2)</f>
        <v>22</v>
      </c>
      <c r="W542" s="3" t="str">
        <f>MID(Tabla1[[#This Row],[Aplicación]],14,6)</f>
        <v>22699</v>
      </c>
    </row>
    <row r="543" spans="1:23" s="12" customFormat="1" hidden="1" x14ac:dyDescent="0.25">
      <c r="A543" s="1">
        <v>220190005400</v>
      </c>
      <c r="B543" s="3" t="s">
        <v>518</v>
      </c>
      <c r="C543" s="2">
        <v>43537</v>
      </c>
      <c r="D543" s="3">
        <v>22019001939</v>
      </c>
      <c r="E543" s="3" t="s">
        <v>2253</v>
      </c>
      <c r="F543" s="4">
        <v>188.88</v>
      </c>
      <c r="G543" s="3" t="s">
        <v>2110</v>
      </c>
      <c r="H543" s="3" t="s">
        <v>2268</v>
      </c>
      <c r="I543" s="3" t="s">
        <v>2070</v>
      </c>
      <c r="J543" s="3" t="s">
        <v>1838</v>
      </c>
      <c r="K543" s="3" t="s">
        <v>35</v>
      </c>
      <c r="L543" s="3" t="s">
        <v>15</v>
      </c>
      <c r="M543" s="3" t="s">
        <v>16</v>
      </c>
      <c r="N543" s="3" t="s">
        <v>2555</v>
      </c>
      <c r="O543" s="3" t="s">
        <v>2553</v>
      </c>
      <c r="P543" s="3" t="str">
        <f>MID(Tabla1[[#This Row],[Aplicación]],14,1)</f>
        <v>2</v>
      </c>
      <c r="Q543" s="3" t="s">
        <v>2530</v>
      </c>
      <c r="R543" s="3" t="str">
        <f>MID(Tabla1[[#This Row],[Aplicación]],6,2)</f>
        <v>02</v>
      </c>
      <c r="S543" s="3" t="str">
        <f>VLOOKUP(Tabla1[[#This Row],[AREA]],Hoja1!A:B,2,FALSE)</f>
        <v>02. Urbanismo, infraestructura y vivienda</v>
      </c>
      <c r="T543" s="3" t="str">
        <f>MID(Tabla1[[#This Row],[Aplicación]],9,4)</f>
        <v>1532</v>
      </c>
      <c r="U543" s="3" t="str">
        <f>VLOOKUP(Tabla1[[#This Row],[PROGRAMA]],Hoja1!A:B,2,FALSE)</f>
        <v>1532. Pavimentación vias públicas y otros servicios urbanísticos</v>
      </c>
      <c r="V543" s="3" t="str">
        <f>MID(Tabla1[[#This Row],[Aplicación]],14,2)</f>
        <v>21</v>
      </c>
      <c r="W543" s="3" t="str">
        <f>MID(Tabla1[[#This Row],[Aplicación]],14,6)</f>
        <v>210</v>
      </c>
    </row>
    <row r="544" spans="1:23" s="12" customFormat="1" hidden="1" x14ac:dyDescent="0.25">
      <c r="A544" s="1">
        <v>220190004031</v>
      </c>
      <c r="B544" s="3" t="s">
        <v>518</v>
      </c>
      <c r="C544" s="2">
        <v>43524</v>
      </c>
      <c r="D544" s="3">
        <v>22019001559</v>
      </c>
      <c r="E544" s="3" t="s">
        <v>745</v>
      </c>
      <c r="F544" s="4">
        <v>188.41</v>
      </c>
      <c r="G544" s="3" t="s">
        <v>1796</v>
      </c>
      <c r="H544" s="3" t="s">
        <v>1162</v>
      </c>
      <c r="I544" s="3" t="s">
        <v>2070</v>
      </c>
      <c r="J544" s="3" t="s">
        <v>1838</v>
      </c>
      <c r="K544" s="3" t="s">
        <v>35</v>
      </c>
      <c r="L544" s="3" t="s">
        <v>15</v>
      </c>
      <c r="M544" s="3" t="s">
        <v>16</v>
      </c>
      <c r="N544" s="3" t="s">
        <v>2555</v>
      </c>
      <c r="O544" s="3" t="s">
        <v>2553</v>
      </c>
      <c r="P544" s="3" t="str">
        <f>MID(Tabla1[[#This Row],[Aplicación]],14,1)</f>
        <v>2</v>
      </c>
      <c r="Q544" s="3" t="s">
        <v>2530</v>
      </c>
      <c r="R544" s="3" t="str">
        <f>MID(Tabla1[[#This Row],[Aplicación]],6,2)</f>
        <v>10</v>
      </c>
      <c r="S544" s="3" t="str">
        <f>VLOOKUP(Tabla1[[#This Row],[AREA]],Hoja1!A:B,2,FALSE)</f>
        <v>10. Servicios sociales</v>
      </c>
      <c r="T544" s="3" t="str">
        <f>MID(Tabla1[[#This Row],[Aplicación]],9,4)</f>
        <v>2311</v>
      </c>
      <c r="U544" s="3" t="str">
        <f>VLOOKUP(Tabla1[[#This Row],[PROGRAMA]],Hoja1!A:B,2,FALSE)</f>
        <v>2311. Intervención social</v>
      </c>
      <c r="V544" s="3" t="str">
        <f>MID(Tabla1[[#This Row],[Aplicación]],14,2)</f>
        <v>21</v>
      </c>
      <c r="W544" s="3" t="str">
        <f>MID(Tabla1[[#This Row],[Aplicación]],14,6)</f>
        <v>212</v>
      </c>
    </row>
    <row r="545" spans="1:23" s="12" customFormat="1" hidden="1" x14ac:dyDescent="0.25">
      <c r="A545" s="1">
        <v>220190007077</v>
      </c>
      <c r="B545" s="3" t="s">
        <v>518</v>
      </c>
      <c r="C545" s="2">
        <v>43549</v>
      </c>
      <c r="D545" s="3">
        <v>22019001576</v>
      </c>
      <c r="E545" s="3" t="s">
        <v>527</v>
      </c>
      <c r="F545" s="4">
        <v>187.37</v>
      </c>
      <c r="G545" s="3" t="s">
        <v>2058</v>
      </c>
      <c r="H545" s="3" t="s">
        <v>1509</v>
      </c>
      <c r="I545" s="3" t="s">
        <v>2070</v>
      </c>
      <c r="J545" s="3" t="s">
        <v>1838</v>
      </c>
      <c r="K545" s="3" t="s">
        <v>35</v>
      </c>
      <c r="L545" s="3" t="s">
        <v>15</v>
      </c>
      <c r="M545" s="3" t="s">
        <v>16</v>
      </c>
      <c r="N545" s="3" t="s">
        <v>2555</v>
      </c>
      <c r="O545" s="3" t="s">
        <v>2553</v>
      </c>
      <c r="P545" s="3" t="str">
        <f>MID(Tabla1[[#This Row],[Aplicación]],14,1)</f>
        <v>2</v>
      </c>
      <c r="Q545" s="3" t="s">
        <v>2530</v>
      </c>
      <c r="R545" s="3" t="str">
        <f>MID(Tabla1[[#This Row],[Aplicación]],6,2)</f>
        <v>06</v>
      </c>
      <c r="S545" s="3" t="str">
        <f>VLOOKUP(Tabla1[[#This Row],[AREA]],Hoja1!A:B,2,FALSE)</f>
        <v>06. Educación, infancia e igualdad</v>
      </c>
      <c r="T545" s="3" t="str">
        <f>MID(Tabla1[[#This Row],[Aplicación]],9,4)</f>
        <v>3232</v>
      </c>
      <c r="U545" s="3" t="str">
        <f>VLOOKUP(Tabla1[[#This Row],[PROGRAMA]],Hoja1!A:B,2,FALSE)</f>
        <v>3232. Conservación y mantenimiento centros educación infantil y primaria</v>
      </c>
      <c r="V545" s="3" t="str">
        <f>MID(Tabla1[[#This Row],[Aplicación]],14,2)</f>
        <v>21</v>
      </c>
      <c r="W545" s="3" t="str">
        <f>MID(Tabla1[[#This Row],[Aplicación]],14,6)</f>
        <v>212</v>
      </c>
    </row>
    <row r="546" spans="1:23" s="12" customFormat="1" hidden="1" x14ac:dyDescent="0.25">
      <c r="A546" s="1">
        <v>220190004578</v>
      </c>
      <c r="B546" s="3" t="s">
        <v>518</v>
      </c>
      <c r="C546" s="2">
        <v>43530</v>
      </c>
      <c r="D546" s="3">
        <v>22019002130</v>
      </c>
      <c r="E546" s="3" t="s">
        <v>1040</v>
      </c>
      <c r="F546" s="4">
        <v>470.87</v>
      </c>
      <c r="G546" s="3" t="s">
        <v>2229</v>
      </c>
      <c r="H546" s="3" t="s">
        <v>1221</v>
      </c>
      <c r="I546" s="3" t="s">
        <v>2055</v>
      </c>
      <c r="J546" s="3" t="s">
        <v>1838</v>
      </c>
      <c r="K546" s="3" t="s">
        <v>35</v>
      </c>
      <c r="L546" s="3" t="s">
        <v>10</v>
      </c>
      <c r="M546" s="3" t="s">
        <v>11</v>
      </c>
      <c r="N546" s="11" t="s">
        <v>2556</v>
      </c>
      <c r="O546" s="3" t="s">
        <v>2553</v>
      </c>
      <c r="P546" s="3" t="str">
        <f>MID(Tabla1[[#This Row],[Aplicación]],14,1)</f>
        <v>2</v>
      </c>
      <c r="Q546" s="3" t="s">
        <v>2530</v>
      </c>
      <c r="R546" s="3" t="str">
        <f>MID(Tabla1[[#This Row],[Aplicación]],6,2)</f>
        <v>01</v>
      </c>
      <c r="S546" s="3" t="str">
        <f>VLOOKUP(Tabla1[[#This Row],[AREA]],Hoja1!A:B,2,FALSE)</f>
        <v>01. Alcaldía</v>
      </c>
      <c r="T546" s="3" t="str">
        <f>MID(Tabla1[[#This Row],[Aplicación]],9,4)</f>
        <v>9205</v>
      </c>
      <c r="U546" s="3" t="str">
        <f>VLOOKUP(Tabla1[[#This Row],[PROGRAMA]],Hoja1!A:B,2,FALSE)</f>
        <v>9205. Imprenta municipal</v>
      </c>
      <c r="V546" s="3" t="str">
        <f>MID(Tabla1[[#This Row],[Aplicación]],14,2)</f>
        <v>22</v>
      </c>
      <c r="W546" s="3" t="str">
        <f>MID(Tabla1[[#This Row],[Aplicación]],14,6)</f>
        <v>22199</v>
      </c>
    </row>
    <row r="547" spans="1:23" s="12" customFormat="1" hidden="1" x14ac:dyDescent="0.25">
      <c r="A547" s="1">
        <v>220190004582</v>
      </c>
      <c r="B547" s="3" t="s">
        <v>518</v>
      </c>
      <c r="C547" s="2">
        <v>43530</v>
      </c>
      <c r="D547" s="3">
        <v>22019002138</v>
      </c>
      <c r="E547" s="3" t="s">
        <v>538</v>
      </c>
      <c r="F547" s="4">
        <v>136.15</v>
      </c>
      <c r="G547" s="3" t="s">
        <v>1766</v>
      </c>
      <c r="H547" s="3" t="s">
        <v>1223</v>
      </c>
      <c r="I547" s="3" t="s">
        <v>2055</v>
      </c>
      <c r="J547" s="3" t="s">
        <v>1838</v>
      </c>
      <c r="K547" s="3" t="s">
        <v>35</v>
      </c>
      <c r="L547" s="3" t="s">
        <v>10</v>
      </c>
      <c r="M547" s="3" t="s">
        <v>11</v>
      </c>
      <c r="N547" s="11" t="s">
        <v>2556</v>
      </c>
      <c r="O547" s="3" t="s">
        <v>2553</v>
      </c>
      <c r="P547" s="3" t="str">
        <f>MID(Tabla1[[#This Row],[Aplicación]],14,1)</f>
        <v>2</v>
      </c>
      <c r="Q547" s="3" t="s">
        <v>2530</v>
      </c>
      <c r="R547" s="3" t="str">
        <f>MID(Tabla1[[#This Row],[Aplicación]],6,2)</f>
        <v>03</v>
      </c>
      <c r="S547" s="3" t="str">
        <f>VLOOKUP(Tabla1[[#This Row],[AREA]],Hoja1!A:B,2,FALSE)</f>
        <v>03. Participación ciudadana, juventud y deportes</v>
      </c>
      <c r="T547" s="3" t="str">
        <f>MID(Tabla1[[#This Row],[Aplicación]],9,4)</f>
        <v>9241</v>
      </c>
      <c r="U547" s="3" t="str">
        <f>VLOOKUP(Tabla1[[#This Row],[PROGRAMA]],Hoja1!A:B,2,FALSE)</f>
        <v>9241. Participación ciudadana</v>
      </c>
      <c r="V547" s="3" t="str">
        <f>MID(Tabla1[[#This Row],[Aplicación]],14,2)</f>
        <v>22</v>
      </c>
      <c r="W547" s="3" t="str">
        <f>MID(Tabla1[[#This Row],[Aplicación]],14,6)</f>
        <v>22602</v>
      </c>
    </row>
    <row r="548" spans="1:23" s="3" customFormat="1" hidden="1" x14ac:dyDescent="0.25">
      <c r="A548" s="1">
        <v>220190003925</v>
      </c>
      <c r="B548" s="3" t="s">
        <v>518</v>
      </c>
      <c r="C548" s="2">
        <v>43523</v>
      </c>
      <c r="D548" s="3">
        <v>22019001927</v>
      </c>
      <c r="E548" s="3" t="s">
        <v>840</v>
      </c>
      <c r="F548" s="4">
        <v>183.88</v>
      </c>
      <c r="G548" s="3" t="s">
        <v>2120</v>
      </c>
      <c r="H548" s="3" t="s">
        <v>1139</v>
      </c>
      <c r="I548" s="3" t="s">
        <v>2070</v>
      </c>
      <c r="J548" s="3" t="s">
        <v>1838</v>
      </c>
      <c r="K548" s="3" t="s">
        <v>14</v>
      </c>
      <c r="L548" s="3" t="s">
        <v>15</v>
      </c>
      <c r="M548" s="3" t="s">
        <v>16</v>
      </c>
      <c r="N548" s="3" t="s">
        <v>2555</v>
      </c>
      <c r="O548" s="3" t="s">
        <v>2553</v>
      </c>
      <c r="P548" s="3" t="str">
        <f>MID(Tabla1[[#This Row],[Aplicación]],14,1)</f>
        <v>2</v>
      </c>
      <c r="Q548" s="3" t="s">
        <v>2530</v>
      </c>
      <c r="R548" s="3" t="str">
        <f>MID(Tabla1[[#This Row],[Aplicación]],6,2)</f>
        <v>02</v>
      </c>
      <c r="S548" s="3" t="str">
        <f>VLOOKUP(Tabla1[[#This Row],[AREA]],Hoja1!A:B,2,FALSE)</f>
        <v>02. Urbanismo, infraestructura y vivienda</v>
      </c>
      <c r="T548" s="3" t="str">
        <f>MID(Tabla1[[#This Row],[Aplicación]],9,4)</f>
        <v>9332</v>
      </c>
      <c r="U548" s="3" t="str">
        <f>VLOOKUP(Tabla1[[#This Row],[PROGRAMA]],Hoja1!A:B,2,FALSE)</f>
        <v>9332. Mantenimiento de edificios e instalaciones municipales</v>
      </c>
      <c r="V548" s="3" t="str">
        <f>MID(Tabla1[[#This Row],[Aplicación]],14,2)</f>
        <v>21</v>
      </c>
      <c r="W548" s="3" t="str">
        <f>MID(Tabla1[[#This Row],[Aplicación]],14,6)</f>
        <v>214</v>
      </c>
    </row>
    <row r="549" spans="1:23" s="12" customFormat="1" hidden="1" x14ac:dyDescent="0.25">
      <c r="A549" s="1">
        <v>220190007144</v>
      </c>
      <c r="B549" s="3" t="s">
        <v>518</v>
      </c>
      <c r="C549" s="2">
        <v>43549</v>
      </c>
      <c r="D549" s="3">
        <v>22019001576</v>
      </c>
      <c r="E549" s="3" t="s">
        <v>527</v>
      </c>
      <c r="F549" s="4">
        <v>183.53</v>
      </c>
      <c r="G549" s="3" t="s">
        <v>2056</v>
      </c>
      <c r="H549" s="3" t="s">
        <v>1528</v>
      </c>
      <c r="I549" s="3" t="s">
        <v>2070</v>
      </c>
      <c r="J549" s="3" t="s">
        <v>1891</v>
      </c>
      <c r="K549" s="3" t="s">
        <v>35</v>
      </c>
      <c r="L549" s="3" t="s">
        <v>15</v>
      </c>
      <c r="M549" s="3" t="s">
        <v>16</v>
      </c>
      <c r="N549" s="3" t="s">
        <v>2555</v>
      </c>
      <c r="O549" s="3" t="s">
        <v>2553</v>
      </c>
      <c r="P549" s="3" t="str">
        <f>MID(Tabla1[[#This Row],[Aplicación]],14,1)</f>
        <v>2</v>
      </c>
      <c r="Q549" s="3" t="s">
        <v>2530</v>
      </c>
      <c r="R549" s="3" t="str">
        <f>MID(Tabla1[[#This Row],[Aplicación]],6,2)</f>
        <v>06</v>
      </c>
      <c r="S549" s="3" t="str">
        <f>VLOOKUP(Tabla1[[#This Row],[AREA]],Hoja1!A:B,2,FALSE)</f>
        <v>06. Educación, infancia e igualdad</v>
      </c>
      <c r="T549" s="3" t="str">
        <f>MID(Tabla1[[#This Row],[Aplicación]],9,4)</f>
        <v>3232</v>
      </c>
      <c r="U549" s="3" t="str">
        <f>VLOOKUP(Tabla1[[#This Row],[PROGRAMA]],Hoja1!A:B,2,FALSE)</f>
        <v>3232. Conservación y mantenimiento centros educación infantil y primaria</v>
      </c>
      <c r="V549" s="3" t="str">
        <f>MID(Tabla1[[#This Row],[Aplicación]],14,2)</f>
        <v>21</v>
      </c>
      <c r="W549" s="3" t="str">
        <f>MID(Tabla1[[#This Row],[Aplicación]],14,6)</f>
        <v>212</v>
      </c>
    </row>
    <row r="550" spans="1:23" s="3" customFormat="1" hidden="1" x14ac:dyDescent="0.25">
      <c r="A550" s="1">
        <v>220190006438</v>
      </c>
      <c r="B550" s="3" t="s">
        <v>518</v>
      </c>
      <c r="C550" s="2">
        <v>43543</v>
      </c>
      <c r="D550" s="3">
        <v>22019000781</v>
      </c>
      <c r="E550" s="3" t="s">
        <v>566</v>
      </c>
      <c r="F550" s="4">
        <v>183.33</v>
      </c>
      <c r="G550" s="3" t="s">
        <v>2082</v>
      </c>
      <c r="H550" s="3" t="s">
        <v>1459</v>
      </c>
      <c r="I550" s="3" t="s">
        <v>2070</v>
      </c>
      <c r="J550" s="3" t="s">
        <v>1838</v>
      </c>
      <c r="K550" s="3" t="s">
        <v>35</v>
      </c>
      <c r="L550" s="3" t="s">
        <v>15</v>
      </c>
      <c r="M550" s="3" t="s">
        <v>16</v>
      </c>
      <c r="N550" s="3" t="s">
        <v>2555</v>
      </c>
      <c r="O550" s="3" t="s">
        <v>2553</v>
      </c>
      <c r="P550" s="3" t="str">
        <f>MID(Tabla1[[#This Row],[Aplicación]],14,1)</f>
        <v>2</v>
      </c>
      <c r="Q550" s="3" t="s">
        <v>2530</v>
      </c>
      <c r="R550" s="3" t="str">
        <f>MID(Tabla1[[#This Row],[Aplicación]],6,2)</f>
        <v>07</v>
      </c>
      <c r="S550" s="3" t="str">
        <f>VLOOKUP(Tabla1[[#This Row],[AREA]],Hoja1!A:B,2,FALSE)</f>
        <v>07. Medio Ambiente sostenibilidad</v>
      </c>
      <c r="T550" s="3" t="str">
        <f>MID(Tabla1[[#This Row],[Aplicación]],9,4)</f>
        <v>1711</v>
      </c>
      <c r="U550" s="3" t="str">
        <f>VLOOKUP(Tabla1[[#This Row],[PROGRAMA]],Hoja1!A:B,2,FALSE)</f>
        <v>1711. Parques y jardines</v>
      </c>
      <c r="V550" s="3" t="str">
        <f>MID(Tabla1[[#This Row],[Aplicación]],14,2)</f>
        <v>21</v>
      </c>
      <c r="W550" s="3" t="str">
        <f>MID(Tabla1[[#This Row],[Aplicación]],14,6)</f>
        <v>214</v>
      </c>
    </row>
    <row r="551" spans="1:23" s="3" customFormat="1" hidden="1" x14ac:dyDescent="0.25">
      <c r="A551" s="1">
        <v>220190004584</v>
      </c>
      <c r="B551" s="3" t="s">
        <v>518</v>
      </c>
      <c r="C551" s="2">
        <v>43530</v>
      </c>
      <c r="D551" s="3">
        <v>22019002140</v>
      </c>
      <c r="E551" s="3" t="s">
        <v>415</v>
      </c>
      <c r="F551" s="4">
        <v>1081.98</v>
      </c>
      <c r="G551" s="3" t="s">
        <v>1695</v>
      </c>
      <c r="H551" s="3" t="s">
        <v>1224</v>
      </c>
      <c r="I551" s="3" t="s">
        <v>2055</v>
      </c>
      <c r="J551" s="3" t="s">
        <v>1837</v>
      </c>
      <c r="K551" s="3" t="s">
        <v>14</v>
      </c>
      <c r="L551" s="3" t="s">
        <v>10</v>
      </c>
      <c r="M551" s="3" t="s">
        <v>11</v>
      </c>
      <c r="N551" s="11" t="s">
        <v>2556</v>
      </c>
      <c r="O551" s="3" t="s">
        <v>2553</v>
      </c>
      <c r="P551" s="3" t="str">
        <f>MID(Tabla1[[#This Row],[Aplicación]],14,1)</f>
        <v>2</v>
      </c>
      <c r="Q551" s="3" t="s">
        <v>2530</v>
      </c>
      <c r="R551" s="3" t="str">
        <f>MID(Tabla1[[#This Row],[Aplicación]],6,2)</f>
        <v>03</v>
      </c>
      <c r="S551" s="3" t="str">
        <f>VLOOKUP(Tabla1[[#This Row],[AREA]],Hoja1!A:B,2,FALSE)</f>
        <v>03. Participación ciudadana, juventud y deportes</v>
      </c>
      <c r="T551" s="3" t="str">
        <f>MID(Tabla1[[#This Row],[Aplicación]],9,4)</f>
        <v>9241</v>
      </c>
      <c r="U551" s="3" t="str">
        <f>VLOOKUP(Tabla1[[#This Row],[PROGRAMA]],Hoja1!A:B,2,FALSE)</f>
        <v>9241. Participación ciudadana</v>
      </c>
      <c r="V551" s="3" t="str">
        <f>MID(Tabla1[[#This Row],[Aplicación]],14,2)</f>
        <v>21</v>
      </c>
      <c r="W551" s="3" t="str">
        <f>MID(Tabla1[[#This Row],[Aplicación]],14,6)</f>
        <v>213</v>
      </c>
    </row>
    <row r="552" spans="1:23" s="3" customFormat="1" hidden="1" x14ac:dyDescent="0.25">
      <c r="A552" s="1">
        <v>220190002094</v>
      </c>
      <c r="B552" s="3" t="s">
        <v>518</v>
      </c>
      <c r="C552" s="2">
        <v>43514</v>
      </c>
      <c r="D552" s="3">
        <v>22019001572</v>
      </c>
      <c r="E552" s="3" t="s">
        <v>519</v>
      </c>
      <c r="F552" s="4">
        <v>180.29</v>
      </c>
      <c r="G552" s="3" t="s">
        <v>2110</v>
      </c>
      <c r="H552" s="3" t="s">
        <v>839</v>
      </c>
      <c r="I552" s="3" t="s">
        <v>2070</v>
      </c>
      <c r="J552" s="3" t="s">
        <v>1838</v>
      </c>
      <c r="K552" s="3" t="s">
        <v>35</v>
      </c>
      <c r="L552" s="3" t="s">
        <v>15</v>
      </c>
      <c r="M552" s="3" t="s">
        <v>16</v>
      </c>
      <c r="N552" s="3" t="s">
        <v>2555</v>
      </c>
      <c r="O552" s="3" t="s">
        <v>2553</v>
      </c>
      <c r="P552" s="3" t="str">
        <f>MID(Tabla1[[#This Row],[Aplicación]],14,1)</f>
        <v>2</v>
      </c>
      <c r="Q552" s="3" t="s">
        <v>2530</v>
      </c>
      <c r="R552" s="3" t="str">
        <f>MID(Tabla1[[#This Row],[Aplicación]],6,2)</f>
        <v>02</v>
      </c>
      <c r="S552" s="3" t="str">
        <f>VLOOKUP(Tabla1[[#This Row],[AREA]],Hoja1!A:B,2,FALSE)</f>
        <v>02. Urbanismo, infraestructura y vivienda</v>
      </c>
      <c r="T552" s="3" t="str">
        <f>MID(Tabla1[[#This Row],[Aplicación]],9,4)</f>
        <v>9332</v>
      </c>
      <c r="U552" s="3" t="str">
        <f>VLOOKUP(Tabla1[[#This Row],[PROGRAMA]],Hoja1!A:B,2,FALSE)</f>
        <v>9332. Mantenimiento de edificios e instalaciones municipales</v>
      </c>
      <c r="V552" s="3" t="str">
        <f>MID(Tabla1[[#This Row],[Aplicación]],14,2)</f>
        <v>21</v>
      </c>
      <c r="W552" s="3" t="str">
        <f>MID(Tabla1[[#This Row],[Aplicación]],14,6)</f>
        <v>212</v>
      </c>
    </row>
    <row r="553" spans="1:23" hidden="1" x14ac:dyDescent="0.25">
      <c r="A553" s="1">
        <v>220190004585</v>
      </c>
      <c r="B553" s="3" t="s">
        <v>518</v>
      </c>
      <c r="C553" s="2">
        <v>43530</v>
      </c>
      <c r="D553" s="3">
        <v>22019002141</v>
      </c>
      <c r="E553" s="3" t="s">
        <v>415</v>
      </c>
      <c r="F553" s="4">
        <v>734.09</v>
      </c>
      <c r="G553" s="3" t="s">
        <v>1695</v>
      </c>
      <c r="H553" s="3" t="s">
        <v>1225</v>
      </c>
      <c r="I553" s="3" t="s">
        <v>2055</v>
      </c>
      <c r="J553" s="3" t="s">
        <v>1837</v>
      </c>
      <c r="K553" s="3" t="s">
        <v>14</v>
      </c>
      <c r="L553" s="3" t="s">
        <v>10</v>
      </c>
      <c r="M553" s="3" t="s">
        <v>11</v>
      </c>
      <c r="N553" s="11" t="s">
        <v>2556</v>
      </c>
      <c r="O553" s="3" t="s">
        <v>2553</v>
      </c>
      <c r="P553" s="3" t="str">
        <f>MID(Tabla1[[#This Row],[Aplicación]],14,1)</f>
        <v>2</v>
      </c>
      <c r="Q553" s="3" t="s">
        <v>2530</v>
      </c>
      <c r="R553" s="3" t="str">
        <f>MID(Tabla1[[#This Row],[Aplicación]],6,2)</f>
        <v>03</v>
      </c>
      <c r="S553" s="3" t="str">
        <f>VLOOKUP(Tabla1[[#This Row],[AREA]],Hoja1!A:B,2,FALSE)</f>
        <v>03. Participación ciudadana, juventud y deportes</v>
      </c>
      <c r="T553" s="3" t="str">
        <f>MID(Tabla1[[#This Row],[Aplicación]],9,4)</f>
        <v>9241</v>
      </c>
      <c r="U553" s="3" t="str">
        <f>VLOOKUP(Tabla1[[#This Row],[PROGRAMA]],Hoja1!A:B,2,FALSE)</f>
        <v>9241. Participación ciudadana</v>
      </c>
      <c r="V553" s="3" t="str">
        <f>MID(Tabla1[[#This Row],[Aplicación]],14,2)</f>
        <v>21</v>
      </c>
      <c r="W553" s="3" t="str">
        <f>MID(Tabla1[[#This Row],[Aplicación]],14,6)</f>
        <v>213</v>
      </c>
    </row>
    <row r="554" spans="1:23" hidden="1" x14ac:dyDescent="0.25">
      <c r="A554" s="1">
        <v>220190004586</v>
      </c>
      <c r="B554" s="3" t="s">
        <v>518</v>
      </c>
      <c r="C554" s="2">
        <v>43530</v>
      </c>
      <c r="D554" s="3">
        <v>22019002142</v>
      </c>
      <c r="E554" s="3" t="s">
        <v>415</v>
      </c>
      <c r="F554" s="4">
        <v>1965.04</v>
      </c>
      <c r="G554" s="3" t="s">
        <v>1716</v>
      </c>
      <c r="H554" s="3" t="s">
        <v>1226</v>
      </c>
      <c r="I554" s="3" t="s">
        <v>2055</v>
      </c>
      <c r="J554" s="3" t="s">
        <v>1838</v>
      </c>
      <c r="K554" s="3" t="s">
        <v>14</v>
      </c>
      <c r="L554" s="3" t="s">
        <v>10</v>
      </c>
      <c r="M554" s="3" t="s">
        <v>11</v>
      </c>
      <c r="N554" s="11" t="s">
        <v>2556</v>
      </c>
      <c r="O554" s="3" t="s">
        <v>2553</v>
      </c>
      <c r="P554" s="3" t="str">
        <f>MID(Tabla1[[#This Row],[Aplicación]],14,1)</f>
        <v>2</v>
      </c>
      <c r="Q554" s="3" t="s">
        <v>2530</v>
      </c>
      <c r="R554" s="3" t="str">
        <f>MID(Tabla1[[#This Row],[Aplicación]],6,2)</f>
        <v>03</v>
      </c>
      <c r="S554" s="3" t="str">
        <f>VLOOKUP(Tabla1[[#This Row],[AREA]],Hoja1!A:B,2,FALSE)</f>
        <v>03. Participación ciudadana, juventud y deportes</v>
      </c>
      <c r="T554" s="3" t="str">
        <f>MID(Tabla1[[#This Row],[Aplicación]],9,4)</f>
        <v>9241</v>
      </c>
      <c r="U554" s="3" t="str">
        <f>VLOOKUP(Tabla1[[#This Row],[PROGRAMA]],Hoja1!A:B,2,FALSE)</f>
        <v>9241. Participación ciudadana</v>
      </c>
      <c r="V554" s="3" t="str">
        <f>MID(Tabla1[[#This Row],[Aplicación]],14,2)</f>
        <v>21</v>
      </c>
      <c r="W554" s="3" t="str">
        <f>MID(Tabla1[[#This Row],[Aplicación]],14,6)</f>
        <v>213</v>
      </c>
    </row>
    <row r="555" spans="1:23" hidden="1" x14ac:dyDescent="0.25">
      <c r="A555" s="1">
        <v>220190002498</v>
      </c>
      <c r="B555" s="3" t="s">
        <v>518</v>
      </c>
      <c r="C555" s="2">
        <v>43515</v>
      </c>
      <c r="D555" s="3">
        <v>22019001376</v>
      </c>
      <c r="E555" s="3" t="s">
        <v>895</v>
      </c>
      <c r="F555" s="4">
        <v>176.59</v>
      </c>
      <c r="G555" s="3" t="s">
        <v>2110</v>
      </c>
      <c r="H555" s="3" t="s">
        <v>905</v>
      </c>
      <c r="I555" s="3" t="s">
        <v>2070</v>
      </c>
      <c r="J555" s="3" t="s">
        <v>1838</v>
      </c>
      <c r="K555" s="3" t="s">
        <v>35</v>
      </c>
      <c r="L555" s="3" t="s">
        <v>15</v>
      </c>
      <c r="M555" s="3" t="s">
        <v>16</v>
      </c>
      <c r="N555" s="3" t="s">
        <v>2555</v>
      </c>
      <c r="O555" s="3" t="s">
        <v>2553</v>
      </c>
      <c r="P555" s="3" t="str">
        <f>MID(Tabla1[[#This Row],[Aplicación]],14,1)</f>
        <v>2</v>
      </c>
      <c r="Q555" s="3" t="s">
        <v>2530</v>
      </c>
      <c r="R555" s="3" t="str">
        <f>MID(Tabla1[[#This Row],[Aplicación]],6,2)</f>
        <v>07</v>
      </c>
      <c r="S555" s="3" t="str">
        <f>VLOOKUP(Tabla1[[#This Row],[AREA]],Hoja1!A:B,2,FALSE)</f>
        <v>07. Medio Ambiente sostenibilidad</v>
      </c>
      <c r="T555" s="3" t="str">
        <f>MID(Tabla1[[#This Row],[Aplicación]],9,4)</f>
        <v>1621</v>
      </c>
      <c r="U555" s="3" t="str">
        <f>VLOOKUP(Tabla1[[#This Row],[PROGRAMA]],Hoja1!A:B,2,FALSE)</f>
        <v>1621. Servicio de limpieza</v>
      </c>
      <c r="V555" s="3" t="str">
        <f>MID(Tabla1[[#This Row],[Aplicación]],14,2)</f>
        <v>22</v>
      </c>
      <c r="W555" s="3" t="str">
        <f>MID(Tabla1[[#This Row],[Aplicación]],14,6)</f>
        <v>22199</v>
      </c>
    </row>
    <row r="556" spans="1:23" s="12" customFormat="1" hidden="1" x14ac:dyDescent="0.25">
      <c r="A556" s="1">
        <v>220190007225</v>
      </c>
      <c r="B556" s="3" t="s">
        <v>518</v>
      </c>
      <c r="C556" s="2">
        <v>43549</v>
      </c>
      <c r="D556" s="3">
        <v>22019001610</v>
      </c>
      <c r="E556" s="3" t="s">
        <v>609</v>
      </c>
      <c r="F556" s="4">
        <v>174.23</v>
      </c>
      <c r="G556" s="3" t="s">
        <v>2109</v>
      </c>
      <c r="H556" s="3" t="s">
        <v>1549</v>
      </c>
      <c r="I556" s="3" t="s">
        <v>2070</v>
      </c>
      <c r="J556" s="3" t="s">
        <v>1838</v>
      </c>
      <c r="K556" s="3" t="s">
        <v>35</v>
      </c>
      <c r="L556" s="3" t="s">
        <v>15</v>
      </c>
      <c r="M556" s="3" t="s">
        <v>16</v>
      </c>
      <c r="N556" s="3" t="s">
        <v>2555</v>
      </c>
      <c r="O556" s="3" t="s">
        <v>2553</v>
      </c>
      <c r="P556" s="3" t="str">
        <f>MID(Tabla1[[#This Row],[Aplicación]],14,1)</f>
        <v>2</v>
      </c>
      <c r="Q556" s="3" t="s">
        <v>2530</v>
      </c>
      <c r="R556" s="3" t="str">
        <f>MID(Tabla1[[#This Row],[Aplicación]],6,2)</f>
        <v>03</v>
      </c>
      <c r="S556" s="3" t="str">
        <f>VLOOKUP(Tabla1[[#This Row],[AREA]],Hoja1!A:B,2,FALSE)</f>
        <v>03. Participación ciudadana, juventud y deportes</v>
      </c>
      <c r="T556" s="3" t="str">
        <f>MID(Tabla1[[#This Row],[Aplicación]],9,4)</f>
        <v>9241</v>
      </c>
      <c r="U556" s="3" t="str">
        <f>VLOOKUP(Tabla1[[#This Row],[PROGRAMA]],Hoja1!A:B,2,FALSE)</f>
        <v>9241. Participación ciudadana</v>
      </c>
      <c r="V556" s="3" t="str">
        <f>MID(Tabla1[[#This Row],[Aplicación]],14,2)</f>
        <v>21</v>
      </c>
      <c r="W556" s="3" t="str">
        <f>MID(Tabla1[[#This Row],[Aplicación]],14,6)</f>
        <v>212</v>
      </c>
    </row>
    <row r="557" spans="1:23" s="12" customFormat="1" hidden="1" x14ac:dyDescent="0.25">
      <c r="A557" s="1">
        <v>220190004587</v>
      </c>
      <c r="B557" s="3" t="s">
        <v>518</v>
      </c>
      <c r="C557" s="2">
        <v>43530</v>
      </c>
      <c r="D557" s="3">
        <v>22019002143</v>
      </c>
      <c r="E557" s="3" t="s">
        <v>415</v>
      </c>
      <c r="F557" s="4">
        <v>44.77</v>
      </c>
      <c r="G557" s="3" t="s">
        <v>2231</v>
      </c>
      <c r="H557" s="3" t="s">
        <v>1227</v>
      </c>
      <c r="I557" s="3" t="s">
        <v>2055</v>
      </c>
      <c r="J557" s="3" t="s">
        <v>1838</v>
      </c>
      <c r="K557" s="3" t="s">
        <v>14</v>
      </c>
      <c r="L557" s="3" t="s">
        <v>10</v>
      </c>
      <c r="M557" s="3" t="s">
        <v>11</v>
      </c>
      <c r="N557" s="11" t="s">
        <v>2556</v>
      </c>
      <c r="O557" s="3" t="s">
        <v>2553</v>
      </c>
      <c r="P557" s="3" t="str">
        <f>MID(Tabla1[[#This Row],[Aplicación]],14,1)</f>
        <v>2</v>
      </c>
      <c r="Q557" s="3" t="s">
        <v>2530</v>
      </c>
      <c r="R557" s="3" t="str">
        <f>MID(Tabla1[[#This Row],[Aplicación]],6,2)</f>
        <v>03</v>
      </c>
      <c r="S557" s="3" t="str">
        <f>VLOOKUP(Tabla1[[#This Row],[AREA]],Hoja1!A:B,2,FALSE)</f>
        <v>03. Participación ciudadana, juventud y deportes</v>
      </c>
      <c r="T557" s="3" t="str">
        <f>MID(Tabla1[[#This Row],[Aplicación]],9,4)</f>
        <v>9241</v>
      </c>
      <c r="U557" s="3" t="str">
        <f>VLOOKUP(Tabla1[[#This Row],[PROGRAMA]],Hoja1!A:B,2,FALSE)</f>
        <v>9241. Participación ciudadana</v>
      </c>
      <c r="V557" s="3" t="str">
        <f>MID(Tabla1[[#This Row],[Aplicación]],14,2)</f>
        <v>21</v>
      </c>
      <c r="W557" s="3" t="str">
        <f>MID(Tabla1[[#This Row],[Aplicación]],14,6)</f>
        <v>213</v>
      </c>
    </row>
    <row r="558" spans="1:23" s="12" customFormat="1" hidden="1" x14ac:dyDescent="0.25">
      <c r="A558" s="1">
        <v>220190008004</v>
      </c>
      <c r="B558" s="3" t="s">
        <v>518</v>
      </c>
      <c r="C558" s="2">
        <v>43551</v>
      </c>
      <c r="D558" s="3">
        <v>22019000786</v>
      </c>
      <c r="E558" s="3" t="s">
        <v>604</v>
      </c>
      <c r="F558" s="4">
        <v>172.91</v>
      </c>
      <c r="G558" s="3" t="s">
        <v>2080</v>
      </c>
      <c r="H558" s="3" t="s">
        <v>1675</v>
      </c>
      <c r="I558" s="3" t="s">
        <v>2070</v>
      </c>
      <c r="J558" s="3" t="s">
        <v>1838</v>
      </c>
      <c r="K558" s="3" t="s">
        <v>14</v>
      </c>
      <c r="L558" s="3" t="s">
        <v>15</v>
      </c>
      <c r="M558" s="3" t="s">
        <v>16</v>
      </c>
      <c r="N558" s="3" t="s">
        <v>2555</v>
      </c>
      <c r="O558" s="3" t="s">
        <v>2553</v>
      </c>
      <c r="P558" s="3" t="str">
        <f>MID(Tabla1[[#This Row],[Aplicación]],14,1)</f>
        <v>2</v>
      </c>
      <c r="Q558" s="3" t="s">
        <v>2530</v>
      </c>
      <c r="R558" s="3" t="str">
        <f>MID(Tabla1[[#This Row],[Aplicación]],6,2)</f>
        <v>08</v>
      </c>
      <c r="S558" s="3" t="str">
        <f>VLOOKUP(Tabla1[[#This Row],[AREA]],Hoja1!A:B,2,FALSE)</f>
        <v>08. Seguridad y movilidad</v>
      </c>
      <c r="T558" s="3" t="str">
        <f>MID(Tabla1[[#This Row],[Aplicación]],9,4)</f>
        <v>1321</v>
      </c>
      <c r="U558" s="3" t="str">
        <f>VLOOKUP(Tabla1[[#This Row],[PROGRAMA]],Hoja1!A:B,2,FALSE)</f>
        <v>1321. Policía municipal</v>
      </c>
      <c r="V558" s="3" t="str">
        <f>MID(Tabla1[[#This Row],[Aplicación]],14,2)</f>
        <v>21</v>
      </c>
      <c r="W558" s="3" t="str">
        <f>MID(Tabla1[[#This Row],[Aplicación]],14,6)</f>
        <v>214</v>
      </c>
    </row>
    <row r="559" spans="1:23" s="3" customFormat="1" hidden="1" x14ac:dyDescent="0.25">
      <c r="A559" s="1">
        <v>220190004588</v>
      </c>
      <c r="B559" s="3" t="s">
        <v>518</v>
      </c>
      <c r="C559" s="2">
        <v>43530</v>
      </c>
      <c r="D559" s="3">
        <v>22019002145</v>
      </c>
      <c r="E559" s="3" t="s">
        <v>538</v>
      </c>
      <c r="F559" s="4">
        <v>136.15</v>
      </c>
      <c r="G559" s="3" t="s">
        <v>1766</v>
      </c>
      <c r="H559" s="3" t="s">
        <v>1228</v>
      </c>
      <c r="I559" s="3" t="s">
        <v>2055</v>
      </c>
      <c r="J559" s="3" t="s">
        <v>1838</v>
      </c>
      <c r="K559" s="3" t="s">
        <v>35</v>
      </c>
      <c r="L559" s="3" t="s">
        <v>10</v>
      </c>
      <c r="M559" s="3" t="s">
        <v>11</v>
      </c>
      <c r="N559" s="11" t="s">
        <v>2556</v>
      </c>
      <c r="O559" s="3" t="s">
        <v>2553</v>
      </c>
      <c r="P559" s="3" t="str">
        <f>MID(Tabla1[[#This Row],[Aplicación]],14,1)</f>
        <v>2</v>
      </c>
      <c r="Q559" s="3" t="s">
        <v>2530</v>
      </c>
      <c r="R559" s="3" t="str">
        <f>MID(Tabla1[[#This Row],[Aplicación]],6,2)</f>
        <v>03</v>
      </c>
      <c r="S559" s="3" t="str">
        <f>VLOOKUP(Tabla1[[#This Row],[AREA]],Hoja1!A:B,2,FALSE)</f>
        <v>03. Participación ciudadana, juventud y deportes</v>
      </c>
      <c r="T559" s="3" t="str">
        <f>MID(Tabla1[[#This Row],[Aplicación]],9,4)</f>
        <v>9241</v>
      </c>
      <c r="U559" s="3" t="str">
        <f>VLOOKUP(Tabla1[[#This Row],[PROGRAMA]],Hoja1!A:B,2,FALSE)</f>
        <v>9241. Participación ciudadana</v>
      </c>
      <c r="V559" s="3" t="str">
        <f>MID(Tabla1[[#This Row],[Aplicación]],14,2)</f>
        <v>22</v>
      </c>
      <c r="W559" s="3" t="str">
        <f>MID(Tabla1[[#This Row],[Aplicación]],14,6)</f>
        <v>22602</v>
      </c>
    </row>
    <row r="560" spans="1:23" s="3" customFormat="1" hidden="1" x14ac:dyDescent="0.25">
      <c r="A560" s="1">
        <v>220190005350</v>
      </c>
      <c r="B560" s="3" t="s">
        <v>518</v>
      </c>
      <c r="C560" s="2">
        <v>43537</v>
      </c>
      <c r="D560" s="3">
        <v>22019001580</v>
      </c>
      <c r="E560" s="3" t="s">
        <v>1176</v>
      </c>
      <c r="F560" s="4">
        <v>171.74</v>
      </c>
      <c r="G560" s="3" t="s">
        <v>2126</v>
      </c>
      <c r="H560" s="3" t="s">
        <v>1316</v>
      </c>
      <c r="I560" s="3" t="s">
        <v>2070</v>
      </c>
      <c r="J560" s="3" t="s">
        <v>1838</v>
      </c>
      <c r="K560" s="3" t="s">
        <v>35</v>
      </c>
      <c r="L560" s="3" t="s">
        <v>15</v>
      </c>
      <c r="M560" s="3" t="s">
        <v>16</v>
      </c>
      <c r="N560" s="3" t="s">
        <v>2555</v>
      </c>
      <c r="O560" s="3" t="s">
        <v>2553</v>
      </c>
      <c r="P560" s="3" t="str">
        <f>MID(Tabla1[[#This Row],[Aplicación]],14,1)</f>
        <v>2</v>
      </c>
      <c r="Q560" s="3" t="s">
        <v>2530</v>
      </c>
      <c r="R560" s="3" t="str">
        <f>MID(Tabla1[[#This Row],[Aplicación]],6,2)</f>
        <v>06</v>
      </c>
      <c r="S560" s="3" t="str">
        <f>VLOOKUP(Tabla1[[#This Row],[AREA]],Hoja1!A:B,2,FALSE)</f>
        <v>06. Educación, infancia e igualdad</v>
      </c>
      <c r="T560" s="3" t="str">
        <f>MID(Tabla1[[#This Row],[Aplicación]],9,4)</f>
        <v>3321</v>
      </c>
      <c r="U560" s="3" t="str">
        <f>VLOOKUP(Tabla1[[#This Row],[PROGRAMA]],Hoja1!A:B,2,FALSE)</f>
        <v>3321. Bibliotecas públicas</v>
      </c>
      <c r="V560" s="3" t="str">
        <f>MID(Tabla1[[#This Row],[Aplicación]],14,2)</f>
        <v>21</v>
      </c>
      <c r="W560" s="3" t="str">
        <f>MID(Tabla1[[#This Row],[Aplicación]],14,6)</f>
        <v>212</v>
      </c>
    </row>
    <row r="561" spans="1:23" s="12" customFormat="1" hidden="1" x14ac:dyDescent="0.25">
      <c r="A561" s="1">
        <v>220190002535</v>
      </c>
      <c r="B561" s="3" t="s">
        <v>518</v>
      </c>
      <c r="C561" s="2">
        <v>43515</v>
      </c>
      <c r="D561" s="3">
        <v>22019000802</v>
      </c>
      <c r="E561" s="3" t="s">
        <v>782</v>
      </c>
      <c r="F561" s="4">
        <v>171.7</v>
      </c>
      <c r="G561" s="3" t="s">
        <v>2126</v>
      </c>
      <c r="H561" s="3" t="s">
        <v>921</v>
      </c>
      <c r="I561" s="3" t="s">
        <v>2070</v>
      </c>
      <c r="J561" s="3" t="s">
        <v>1838</v>
      </c>
      <c r="K561" s="3" t="s">
        <v>35</v>
      </c>
      <c r="L561" s="3" t="s">
        <v>15</v>
      </c>
      <c r="M561" s="3" t="s">
        <v>16</v>
      </c>
      <c r="N561" s="3" t="s">
        <v>2555</v>
      </c>
      <c r="O561" s="3" t="s">
        <v>2553</v>
      </c>
      <c r="P561" s="3" t="str">
        <f>MID(Tabla1[[#This Row],[Aplicación]],14,1)</f>
        <v>2</v>
      </c>
      <c r="Q561" s="3" t="s">
        <v>2530</v>
      </c>
      <c r="R561" s="3" t="str">
        <f>MID(Tabla1[[#This Row],[Aplicación]],6,2)</f>
        <v>07</v>
      </c>
      <c r="S561" s="3" t="str">
        <f>VLOOKUP(Tabla1[[#This Row],[AREA]],Hoja1!A:B,2,FALSE)</f>
        <v>07. Medio Ambiente sostenibilidad</v>
      </c>
      <c r="T561" s="3" t="str">
        <f>MID(Tabla1[[#This Row],[Aplicación]],9,4)</f>
        <v>1711</v>
      </c>
      <c r="U561" s="3" t="str">
        <f>VLOOKUP(Tabla1[[#This Row],[PROGRAMA]],Hoja1!A:B,2,FALSE)</f>
        <v>1711. Parques y jardines</v>
      </c>
      <c r="V561" s="3" t="str">
        <f>MID(Tabla1[[#This Row],[Aplicación]],14,2)</f>
        <v>22</v>
      </c>
      <c r="W561" s="3" t="str">
        <f>MID(Tabla1[[#This Row],[Aplicación]],14,6)</f>
        <v>22199</v>
      </c>
    </row>
    <row r="562" spans="1:23" s="3" customFormat="1" hidden="1" x14ac:dyDescent="0.25">
      <c r="A562" s="1">
        <v>220190004792</v>
      </c>
      <c r="B562" s="3" t="s">
        <v>518</v>
      </c>
      <c r="C562" s="2">
        <v>43531</v>
      </c>
      <c r="D562" s="3">
        <v>22019000784</v>
      </c>
      <c r="E562" s="3" t="s">
        <v>1249</v>
      </c>
      <c r="F562" s="4">
        <v>170.08</v>
      </c>
      <c r="G562" s="3" t="s">
        <v>2120</v>
      </c>
      <c r="H562" s="3" t="s">
        <v>1251</v>
      </c>
      <c r="I562" s="3" t="s">
        <v>2070</v>
      </c>
      <c r="J562" s="3" t="s">
        <v>1838</v>
      </c>
      <c r="K562" s="3" t="s">
        <v>14</v>
      </c>
      <c r="L562" s="3" t="s">
        <v>15</v>
      </c>
      <c r="M562" s="3" t="s">
        <v>16</v>
      </c>
      <c r="N562" s="3" t="s">
        <v>2555</v>
      </c>
      <c r="O562" s="3" t="s">
        <v>2553</v>
      </c>
      <c r="P562" s="3" t="str">
        <f>MID(Tabla1[[#This Row],[Aplicación]],14,1)</f>
        <v>2</v>
      </c>
      <c r="Q562" s="3" t="s">
        <v>2530</v>
      </c>
      <c r="R562" s="3" t="str">
        <f>MID(Tabla1[[#This Row],[Aplicación]],6,2)</f>
        <v>01</v>
      </c>
      <c r="S562" s="3" t="str">
        <f>VLOOKUP(Tabla1[[#This Row],[AREA]],Hoja1!A:B,2,FALSE)</f>
        <v>01. Alcaldía</v>
      </c>
      <c r="T562" s="3" t="str">
        <f>MID(Tabla1[[#This Row],[Aplicación]],9,4)</f>
        <v>9203</v>
      </c>
      <c r="U562" s="3" t="str">
        <f>VLOOKUP(Tabla1[[#This Row],[PROGRAMA]],Hoja1!A:B,2,FALSE)</f>
        <v>9203. Unidad de régimen interior</v>
      </c>
      <c r="V562" s="3" t="str">
        <f>MID(Tabla1[[#This Row],[Aplicación]],14,2)</f>
        <v>21</v>
      </c>
      <c r="W562" s="3" t="str">
        <f>MID(Tabla1[[#This Row],[Aplicación]],14,6)</f>
        <v>214</v>
      </c>
    </row>
    <row r="563" spans="1:23" s="3" customFormat="1" hidden="1" x14ac:dyDescent="0.25">
      <c r="A563" s="1">
        <v>220190004589</v>
      </c>
      <c r="B563" s="3" t="s">
        <v>518</v>
      </c>
      <c r="C563" s="2">
        <v>43530</v>
      </c>
      <c r="D563" s="3">
        <v>22019002146</v>
      </c>
      <c r="E563" s="3" t="s">
        <v>538</v>
      </c>
      <c r="F563" s="4">
        <v>200.96</v>
      </c>
      <c r="G563" s="3" t="s">
        <v>1766</v>
      </c>
      <c r="H563" s="3" t="s">
        <v>1229</v>
      </c>
      <c r="I563" s="3" t="s">
        <v>2055</v>
      </c>
      <c r="J563" s="3" t="s">
        <v>1838</v>
      </c>
      <c r="K563" s="3" t="s">
        <v>35</v>
      </c>
      <c r="L563" s="3" t="s">
        <v>10</v>
      </c>
      <c r="M563" s="3" t="s">
        <v>11</v>
      </c>
      <c r="N563" s="11" t="s">
        <v>2556</v>
      </c>
      <c r="O563" s="3" t="s">
        <v>2553</v>
      </c>
      <c r="P563" s="3" t="str">
        <f>MID(Tabla1[[#This Row],[Aplicación]],14,1)</f>
        <v>2</v>
      </c>
      <c r="Q563" s="3" t="s">
        <v>2530</v>
      </c>
      <c r="R563" s="3" t="str">
        <f>MID(Tabla1[[#This Row],[Aplicación]],6,2)</f>
        <v>03</v>
      </c>
      <c r="S563" s="3" t="str">
        <f>VLOOKUP(Tabla1[[#This Row],[AREA]],Hoja1!A:B,2,FALSE)</f>
        <v>03. Participación ciudadana, juventud y deportes</v>
      </c>
      <c r="T563" s="3" t="str">
        <f>MID(Tabla1[[#This Row],[Aplicación]],9,4)</f>
        <v>9241</v>
      </c>
      <c r="U563" s="3" t="str">
        <f>VLOOKUP(Tabla1[[#This Row],[PROGRAMA]],Hoja1!A:B,2,FALSE)</f>
        <v>9241. Participación ciudadana</v>
      </c>
      <c r="V563" s="3" t="str">
        <f>MID(Tabla1[[#This Row],[Aplicación]],14,2)</f>
        <v>22</v>
      </c>
      <c r="W563" s="3" t="str">
        <f>MID(Tabla1[[#This Row],[Aplicación]],14,6)</f>
        <v>22602</v>
      </c>
    </row>
    <row r="564" spans="1:23" s="3" customFormat="1" hidden="1" x14ac:dyDescent="0.25">
      <c r="A564" s="1">
        <v>220190004590</v>
      </c>
      <c r="B564" s="3" t="s">
        <v>518</v>
      </c>
      <c r="C564" s="2">
        <v>43530</v>
      </c>
      <c r="D564" s="3">
        <v>22019002147</v>
      </c>
      <c r="E564" s="3" t="s">
        <v>699</v>
      </c>
      <c r="F564" s="4">
        <v>575.30999999999995</v>
      </c>
      <c r="G564" s="3" t="s">
        <v>2232</v>
      </c>
      <c r="H564" s="3" t="s">
        <v>2233</v>
      </c>
      <c r="I564" s="3" t="s">
        <v>2055</v>
      </c>
      <c r="J564" s="3" t="s">
        <v>1838</v>
      </c>
      <c r="K564" s="3" t="s">
        <v>14</v>
      </c>
      <c r="L564" s="3" t="s">
        <v>10</v>
      </c>
      <c r="M564" s="3" t="s">
        <v>11</v>
      </c>
      <c r="N564" s="11" t="s">
        <v>2556</v>
      </c>
      <c r="O564" s="3" t="s">
        <v>2553</v>
      </c>
      <c r="P564" s="3" t="str">
        <f>MID(Tabla1[[#This Row],[Aplicación]],14,1)</f>
        <v>2</v>
      </c>
      <c r="Q564" s="3" t="s">
        <v>2530</v>
      </c>
      <c r="R564" s="3" t="str">
        <f>MID(Tabla1[[#This Row],[Aplicación]],6,2)</f>
        <v>03</v>
      </c>
      <c r="S564" s="3" t="str">
        <f>VLOOKUP(Tabla1[[#This Row],[AREA]],Hoja1!A:B,2,FALSE)</f>
        <v>03. Participación ciudadana, juventud y deportes</v>
      </c>
      <c r="T564" s="3" t="str">
        <f>MID(Tabla1[[#This Row],[Aplicación]],9,4)</f>
        <v>9241</v>
      </c>
      <c r="U564" s="3" t="str">
        <f>VLOOKUP(Tabla1[[#This Row],[PROGRAMA]],Hoja1!A:B,2,FALSE)</f>
        <v>9241. Participación ciudadana</v>
      </c>
      <c r="V564" s="3" t="str">
        <f>MID(Tabla1[[#This Row],[Aplicación]],14,2)</f>
        <v>20</v>
      </c>
      <c r="W564" s="3" t="str">
        <f>MID(Tabla1[[#This Row],[Aplicación]],14,6)</f>
        <v>203</v>
      </c>
    </row>
    <row r="565" spans="1:23" s="12" customFormat="1" hidden="1" x14ac:dyDescent="0.25">
      <c r="A565" s="1">
        <v>220190006387</v>
      </c>
      <c r="B565" s="3" t="s">
        <v>518</v>
      </c>
      <c r="C565" s="2">
        <v>43543</v>
      </c>
      <c r="D565" s="3">
        <v>22019001552</v>
      </c>
      <c r="E565" s="3" t="s">
        <v>1306</v>
      </c>
      <c r="F565" s="4">
        <v>78.989999999999995</v>
      </c>
      <c r="G565" s="3" t="s">
        <v>2067</v>
      </c>
      <c r="H565" s="3" t="s">
        <v>1447</v>
      </c>
      <c r="I565" s="3" t="s">
        <v>2070</v>
      </c>
      <c r="J565" s="3" t="s">
        <v>1838</v>
      </c>
      <c r="K565" s="3" t="s">
        <v>35</v>
      </c>
      <c r="L565" s="3" t="s">
        <v>15</v>
      </c>
      <c r="M565" s="3" t="s">
        <v>16</v>
      </c>
      <c r="N565" s="3" t="s">
        <v>2555</v>
      </c>
      <c r="O565" s="3" t="s">
        <v>2553</v>
      </c>
      <c r="P565" s="3" t="str">
        <f>MID(Tabla1[[#This Row],[Aplicación]],14,1)</f>
        <v>2</v>
      </c>
      <c r="Q565" s="3" t="s">
        <v>2530</v>
      </c>
      <c r="R565" s="3" t="str">
        <f>MID(Tabla1[[#This Row],[Aplicación]],6,2)</f>
        <v>10</v>
      </c>
      <c r="S565" s="3" t="str">
        <f>VLOOKUP(Tabla1[[#This Row],[AREA]],Hoja1!A:B,2,FALSE)</f>
        <v>10. Servicios sociales</v>
      </c>
      <c r="T565" s="3" t="str">
        <f>MID(Tabla1[[#This Row],[Aplicación]],9,4)</f>
        <v>2412</v>
      </c>
      <c r="U565" s="3" t="str">
        <f>VLOOKUP(Tabla1[[#This Row],[PROGRAMA]],Hoja1!A:B,2,FALSE)</f>
        <v>2412. Formación para el empleo</v>
      </c>
      <c r="V565" s="3" t="str">
        <f>MID(Tabla1[[#This Row],[Aplicación]],14,2)</f>
        <v>21</v>
      </c>
      <c r="W565" s="3" t="str">
        <f>MID(Tabla1[[#This Row],[Aplicación]],14,6)</f>
        <v>212</v>
      </c>
    </row>
    <row r="566" spans="1:23" s="3" customFormat="1" hidden="1" x14ac:dyDescent="0.25">
      <c r="A566" s="1">
        <v>220190004610</v>
      </c>
      <c r="B566" s="3" t="s">
        <v>518</v>
      </c>
      <c r="C566" s="2">
        <v>43530</v>
      </c>
      <c r="D566" s="3">
        <v>22019002199</v>
      </c>
      <c r="E566" s="3" t="s">
        <v>1233</v>
      </c>
      <c r="F566" s="4">
        <v>2964.5</v>
      </c>
      <c r="G566" s="3" t="s">
        <v>2234</v>
      </c>
      <c r="H566" s="3" t="s">
        <v>1234</v>
      </c>
      <c r="I566" s="3" t="s">
        <v>2055</v>
      </c>
      <c r="J566" s="3" t="s">
        <v>1838</v>
      </c>
      <c r="K566" s="3" t="s">
        <v>14</v>
      </c>
      <c r="L566" s="3" t="s">
        <v>10</v>
      </c>
      <c r="M566" s="3" t="s">
        <v>11</v>
      </c>
      <c r="N566" s="11" t="s">
        <v>2556</v>
      </c>
      <c r="O566" s="3" t="s">
        <v>2553</v>
      </c>
      <c r="P566" s="3" t="str">
        <f>MID(Tabla1[[#This Row],[Aplicación]],14,1)</f>
        <v>2</v>
      </c>
      <c r="Q566" s="3" t="s">
        <v>2530</v>
      </c>
      <c r="R566" s="3" t="str">
        <f>MID(Tabla1[[#This Row],[Aplicación]],6,2)</f>
        <v>01</v>
      </c>
      <c r="S566" s="3" t="str">
        <f>VLOOKUP(Tabla1[[#This Row],[AREA]],Hoja1!A:B,2,FALSE)</f>
        <v>01. Alcaldía</v>
      </c>
      <c r="T566" s="3" t="str">
        <f>MID(Tabla1[[#This Row],[Aplicación]],9,4)</f>
        <v>9206</v>
      </c>
      <c r="U566" s="3" t="str">
        <f>VLOOKUP(Tabla1[[#This Row],[PROGRAMA]],Hoja1!A:B,2,FALSE)</f>
        <v>9206. Archivo municipal</v>
      </c>
      <c r="V566" s="3" t="str">
        <f>MID(Tabla1[[#This Row],[Aplicación]],14,2)</f>
        <v>22</v>
      </c>
      <c r="W566" s="3" t="str">
        <f>MID(Tabla1[[#This Row],[Aplicación]],14,6)</f>
        <v>22799</v>
      </c>
    </row>
    <row r="567" spans="1:23" s="12" customFormat="1" hidden="1" x14ac:dyDescent="0.25">
      <c r="A567" s="1">
        <v>220190004611</v>
      </c>
      <c r="B567" s="3" t="s">
        <v>518</v>
      </c>
      <c r="C567" s="2">
        <v>43530</v>
      </c>
      <c r="D567" s="3">
        <v>22019002204</v>
      </c>
      <c r="E567" s="3" t="s">
        <v>527</v>
      </c>
      <c r="F567" s="4">
        <v>1854.04</v>
      </c>
      <c r="G567" s="3" t="s">
        <v>1778</v>
      </c>
      <c r="H567" s="3" t="s">
        <v>1235</v>
      </c>
      <c r="I567" s="3" t="s">
        <v>2055</v>
      </c>
      <c r="J567" s="3" t="s">
        <v>1838</v>
      </c>
      <c r="K567" s="3" t="s">
        <v>35</v>
      </c>
      <c r="L567" s="3" t="s">
        <v>10</v>
      </c>
      <c r="M567" s="3" t="s">
        <v>11</v>
      </c>
      <c r="N567" s="11" t="s">
        <v>2556</v>
      </c>
      <c r="O567" s="3" t="s">
        <v>2553</v>
      </c>
      <c r="P567" s="3" t="str">
        <f>MID(Tabla1[[#This Row],[Aplicación]],14,1)</f>
        <v>2</v>
      </c>
      <c r="Q567" s="3" t="s">
        <v>2530</v>
      </c>
      <c r="R567" s="3" t="str">
        <f>MID(Tabla1[[#This Row],[Aplicación]],6,2)</f>
        <v>06</v>
      </c>
      <c r="S567" s="3" t="str">
        <f>VLOOKUP(Tabla1[[#This Row],[AREA]],Hoja1!A:B,2,FALSE)</f>
        <v>06. Educación, infancia e igualdad</v>
      </c>
      <c r="T567" s="3" t="str">
        <f>MID(Tabla1[[#This Row],[Aplicación]],9,4)</f>
        <v>3232</v>
      </c>
      <c r="U567" s="3" t="str">
        <f>VLOOKUP(Tabla1[[#This Row],[PROGRAMA]],Hoja1!A:B,2,FALSE)</f>
        <v>3232. Conservación y mantenimiento centros educación infantil y primaria</v>
      </c>
      <c r="V567" s="3" t="str">
        <f>MID(Tabla1[[#This Row],[Aplicación]],14,2)</f>
        <v>21</v>
      </c>
      <c r="W567" s="3" t="str">
        <f>MID(Tabla1[[#This Row],[Aplicación]],14,6)</f>
        <v>212</v>
      </c>
    </row>
    <row r="568" spans="1:23" s="3" customFormat="1" hidden="1" x14ac:dyDescent="0.25">
      <c r="A568" s="1">
        <v>220190004612</v>
      </c>
      <c r="B568" s="3" t="s">
        <v>518</v>
      </c>
      <c r="C568" s="2">
        <v>43530</v>
      </c>
      <c r="D568" s="3">
        <v>22019002205</v>
      </c>
      <c r="E568" s="3" t="s">
        <v>699</v>
      </c>
      <c r="F568" s="4">
        <v>95.35</v>
      </c>
      <c r="G568" s="3" t="s">
        <v>2232</v>
      </c>
      <c r="H568" s="3" t="s">
        <v>2235</v>
      </c>
      <c r="I568" s="3" t="s">
        <v>2055</v>
      </c>
      <c r="J568" s="3" t="s">
        <v>1838</v>
      </c>
      <c r="K568" s="3" t="s">
        <v>14</v>
      </c>
      <c r="L568" s="3" t="s">
        <v>10</v>
      </c>
      <c r="M568" s="3" t="s">
        <v>11</v>
      </c>
      <c r="N568" s="11" t="s">
        <v>2556</v>
      </c>
      <c r="O568" s="3" t="s">
        <v>2553</v>
      </c>
      <c r="P568" s="3" t="str">
        <f>MID(Tabla1[[#This Row],[Aplicación]],14,1)</f>
        <v>2</v>
      </c>
      <c r="Q568" s="3" t="s">
        <v>2530</v>
      </c>
      <c r="R568" s="3" t="str">
        <f>MID(Tabla1[[#This Row],[Aplicación]],6,2)</f>
        <v>03</v>
      </c>
      <c r="S568" s="3" t="str">
        <f>VLOOKUP(Tabla1[[#This Row],[AREA]],Hoja1!A:B,2,FALSE)</f>
        <v>03. Participación ciudadana, juventud y deportes</v>
      </c>
      <c r="T568" s="3" t="str">
        <f>MID(Tabla1[[#This Row],[Aplicación]],9,4)</f>
        <v>9241</v>
      </c>
      <c r="U568" s="3" t="str">
        <f>VLOOKUP(Tabla1[[#This Row],[PROGRAMA]],Hoja1!A:B,2,FALSE)</f>
        <v>9241. Participación ciudadana</v>
      </c>
      <c r="V568" s="3" t="str">
        <f>MID(Tabla1[[#This Row],[Aplicación]],14,2)</f>
        <v>20</v>
      </c>
      <c r="W568" s="3" t="str">
        <f>MID(Tabla1[[#This Row],[Aplicación]],14,6)</f>
        <v>203</v>
      </c>
    </row>
    <row r="569" spans="1:23" s="3" customFormat="1" hidden="1" x14ac:dyDescent="0.25">
      <c r="A569" s="1">
        <v>220190001600</v>
      </c>
      <c r="B569" s="3" t="s">
        <v>518</v>
      </c>
      <c r="C569" s="2">
        <v>43509</v>
      </c>
      <c r="D569" s="3">
        <v>22019000802</v>
      </c>
      <c r="E569" s="3" t="s">
        <v>782</v>
      </c>
      <c r="F569" s="4">
        <v>162.85</v>
      </c>
      <c r="G569" s="3" t="s">
        <v>1846</v>
      </c>
      <c r="H569" s="3" t="s">
        <v>790</v>
      </c>
      <c r="I569" s="3" t="s">
        <v>2070</v>
      </c>
      <c r="J569" s="3" t="s">
        <v>1838</v>
      </c>
      <c r="K569" s="3" t="s">
        <v>35</v>
      </c>
      <c r="L569" s="3" t="s">
        <v>15</v>
      </c>
      <c r="M569" s="3" t="s">
        <v>16</v>
      </c>
      <c r="N569" s="3" t="s">
        <v>2555</v>
      </c>
      <c r="O569" s="3" t="s">
        <v>2553</v>
      </c>
      <c r="P569" s="3" t="str">
        <f>MID(Tabla1[[#This Row],[Aplicación]],14,1)</f>
        <v>2</v>
      </c>
      <c r="Q569" s="3" t="s">
        <v>2530</v>
      </c>
      <c r="R569" s="3" t="str">
        <f>MID(Tabla1[[#This Row],[Aplicación]],6,2)</f>
        <v>07</v>
      </c>
      <c r="S569" s="3" t="str">
        <f>VLOOKUP(Tabla1[[#This Row],[AREA]],Hoja1!A:B,2,FALSE)</f>
        <v>07. Medio Ambiente sostenibilidad</v>
      </c>
      <c r="T569" s="3" t="str">
        <f>MID(Tabla1[[#This Row],[Aplicación]],9,4)</f>
        <v>1711</v>
      </c>
      <c r="U569" s="3" t="str">
        <f>VLOOKUP(Tabla1[[#This Row],[PROGRAMA]],Hoja1!A:B,2,FALSE)</f>
        <v>1711. Parques y jardines</v>
      </c>
      <c r="V569" s="3" t="str">
        <f>MID(Tabla1[[#This Row],[Aplicación]],14,2)</f>
        <v>22</v>
      </c>
      <c r="W569" s="3" t="str">
        <f>MID(Tabla1[[#This Row],[Aplicación]],14,6)</f>
        <v>22199</v>
      </c>
    </row>
    <row r="570" spans="1:23" s="12" customFormat="1" hidden="1" x14ac:dyDescent="0.25">
      <c r="A570" s="1">
        <v>220190003829</v>
      </c>
      <c r="B570" s="3" t="s">
        <v>518</v>
      </c>
      <c r="C570" s="2">
        <v>43523</v>
      </c>
      <c r="D570" s="3">
        <v>22019001610</v>
      </c>
      <c r="E570" s="3" t="s">
        <v>609</v>
      </c>
      <c r="F570" s="4">
        <v>162.43</v>
      </c>
      <c r="G570" s="3" t="s">
        <v>2057</v>
      </c>
      <c r="H570" s="3" t="s">
        <v>1084</v>
      </c>
      <c r="I570" s="3" t="s">
        <v>2070</v>
      </c>
      <c r="J570" s="3" t="s">
        <v>1838</v>
      </c>
      <c r="K570" s="3" t="s">
        <v>35</v>
      </c>
      <c r="L570" s="3" t="s">
        <v>15</v>
      </c>
      <c r="M570" s="3" t="s">
        <v>16</v>
      </c>
      <c r="N570" s="3" t="s">
        <v>2555</v>
      </c>
      <c r="O570" s="3" t="s">
        <v>2553</v>
      </c>
      <c r="P570" s="3" t="str">
        <f>MID(Tabla1[[#This Row],[Aplicación]],14,1)</f>
        <v>2</v>
      </c>
      <c r="Q570" s="3" t="s">
        <v>2530</v>
      </c>
      <c r="R570" s="3" t="str">
        <f>MID(Tabla1[[#This Row],[Aplicación]],6,2)</f>
        <v>03</v>
      </c>
      <c r="S570" s="3" t="str">
        <f>VLOOKUP(Tabla1[[#This Row],[AREA]],Hoja1!A:B,2,FALSE)</f>
        <v>03. Participación ciudadana, juventud y deportes</v>
      </c>
      <c r="T570" s="3" t="str">
        <f>MID(Tabla1[[#This Row],[Aplicación]],9,4)</f>
        <v>9241</v>
      </c>
      <c r="U570" s="3" t="str">
        <f>VLOOKUP(Tabla1[[#This Row],[PROGRAMA]],Hoja1!A:B,2,FALSE)</f>
        <v>9241. Participación ciudadana</v>
      </c>
      <c r="V570" s="3" t="str">
        <f>MID(Tabla1[[#This Row],[Aplicación]],14,2)</f>
        <v>21</v>
      </c>
      <c r="W570" s="3" t="str">
        <f>MID(Tabla1[[#This Row],[Aplicación]],14,6)</f>
        <v>212</v>
      </c>
    </row>
    <row r="571" spans="1:23" s="3" customFormat="1" hidden="1" x14ac:dyDescent="0.25">
      <c r="A571" s="1">
        <v>220190004619</v>
      </c>
      <c r="B571" s="3" t="s">
        <v>518</v>
      </c>
      <c r="C571" s="2">
        <v>43530</v>
      </c>
      <c r="D571" s="3">
        <v>22019002220</v>
      </c>
      <c r="E571" s="3" t="s">
        <v>577</v>
      </c>
      <c r="F571" s="4">
        <v>600</v>
      </c>
      <c r="G571" s="3" t="s">
        <v>2239</v>
      </c>
      <c r="H571" s="3" t="s">
        <v>1239</v>
      </c>
      <c r="I571" s="3" t="s">
        <v>2055</v>
      </c>
      <c r="J571" s="3" t="s">
        <v>1838</v>
      </c>
      <c r="K571" s="3" t="s">
        <v>14</v>
      </c>
      <c r="L571" s="3" t="s">
        <v>10</v>
      </c>
      <c r="M571" s="3" t="s">
        <v>11</v>
      </c>
      <c r="N571" s="11" t="s">
        <v>2556</v>
      </c>
      <c r="O571" s="3" t="s">
        <v>2553</v>
      </c>
      <c r="P571" s="3" t="str">
        <f>MID(Tabla1[[#This Row],[Aplicación]],14,1)</f>
        <v>2</v>
      </c>
      <c r="Q571" s="3" t="s">
        <v>2530</v>
      </c>
      <c r="R571" s="3" t="str">
        <f>MID(Tabla1[[#This Row],[Aplicación]],6,2)</f>
        <v>03</v>
      </c>
      <c r="S571" s="3" t="str">
        <f>VLOOKUP(Tabla1[[#This Row],[AREA]],Hoja1!A:B,2,FALSE)</f>
        <v>03. Participación ciudadana, juventud y deportes</v>
      </c>
      <c r="T571" s="3" t="str">
        <f>MID(Tabla1[[#This Row],[Aplicación]],9,4)</f>
        <v>9241</v>
      </c>
      <c r="U571" s="3" t="str">
        <f>VLOOKUP(Tabla1[[#This Row],[PROGRAMA]],Hoja1!A:B,2,FALSE)</f>
        <v>9241. Participación ciudadana</v>
      </c>
      <c r="V571" s="3" t="str">
        <f>MID(Tabla1[[#This Row],[Aplicación]],14,2)</f>
        <v>22</v>
      </c>
      <c r="W571" s="3" t="str">
        <f>MID(Tabla1[[#This Row],[Aplicación]],14,6)</f>
        <v>22609</v>
      </c>
    </row>
    <row r="572" spans="1:23" s="12" customFormat="1" hidden="1" x14ac:dyDescent="0.25">
      <c r="A572" s="1">
        <v>220190006386</v>
      </c>
      <c r="B572" s="3" t="s">
        <v>518</v>
      </c>
      <c r="C572" s="2">
        <v>43543</v>
      </c>
      <c r="D572" s="3">
        <v>22019002417</v>
      </c>
      <c r="E572" s="3" t="s">
        <v>1040</v>
      </c>
      <c r="F572" s="4">
        <v>160.62</v>
      </c>
      <c r="G572" s="3" t="s">
        <v>2119</v>
      </c>
      <c r="H572" s="3" t="s">
        <v>1446</v>
      </c>
      <c r="I572" s="3" t="s">
        <v>2055</v>
      </c>
      <c r="J572" s="3" t="s">
        <v>1838</v>
      </c>
      <c r="K572" s="3" t="s">
        <v>35</v>
      </c>
      <c r="L572" s="3" t="s">
        <v>10</v>
      </c>
      <c r="M572" s="3" t="s">
        <v>39</v>
      </c>
      <c r="N572" s="11" t="s">
        <v>2556</v>
      </c>
      <c r="O572" s="3" t="s">
        <v>2553</v>
      </c>
      <c r="P572" s="3" t="str">
        <f>MID(Tabla1[[#This Row],[Aplicación]],14,1)</f>
        <v>2</v>
      </c>
      <c r="Q572" s="3" t="s">
        <v>2530</v>
      </c>
      <c r="R572" s="3" t="str">
        <f>MID(Tabla1[[#This Row],[Aplicación]],6,2)</f>
        <v>01</v>
      </c>
      <c r="S572" s="3" t="str">
        <f>VLOOKUP(Tabla1[[#This Row],[AREA]],Hoja1!A:B,2,FALSE)</f>
        <v>01. Alcaldía</v>
      </c>
      <c r="T572" s="3" t="str">
        <f>MID(Tabla1[[#This Row],[Aplicación]],9,4)</f>
        <v>9205</v>
      </c>
      <c r="U572" s="3" t="str">
        <f>VLOOKUP(Tabla1[[#This Row],[PROGRAMA]],Hoja1!A:B,2,FALSE)</f>
        <v>9205. Imprenta municipal</v>
      </c>
      <c r="V572" s="3" t="str">
        <f>MID(Tabla1[[#This Row],[Aplicación]],14,2)</f>
        <v>22</v>
      </c>
      <c r="W572" s="3" t="str">
        <f>MID(Tabla1[[#This Row],[Aplicación]],14,6)</f>
        <v>22199</v>
      </c>
    </row>
    <row r="573" spans="1:23" s="12" customFormat="1" hidden="1" x14ac:dyDescent="0.25">
      <c r="A573" s="1">
        <v>220190004621</v>
      </c>
      <c r="B573" s="3" t="s">
        <v>518</v>
      </c>
      <c r="C573" s="2">
        <v>43530</v>
      </c>
      <c r="D573" s="3">
        <v>22019002222</v>
      </c>
      <c r="E573" s="3" t="s">
        <v>577</v>
      </c>
      <c r="F573" s="4">
        <v>484</v>
      </c>
      <c r="G573" s="3" t="s">
        <v>2241</v>
      </c>
      <c r="H573" s="3" t="s">
        <v>1241</v>
      </c>
      <c r="I573" s="3" t="s">
        <v>2055</v>
      </c>
      <c r="J573" s="3" t="s">
        <v>1838</v>
      </c>
      <c r="K573" s="3" t="s">
        <v>14</v>
      </c>
      <c r="L573" s="3" t="s">
        <v>10</v>
      </c>
      <c r="M573" s="3" t="s">
        <v>11</v>
      </c>
      <c r="N573" s="11" t="s">
        <v>2556</v>
      </c>
      <c r="O573" s="3" t="s">
        <v>2553</v>
      </c>
      <c r="P573" s="3" t="str">
        <f>MID(Tabla1[[#This Row],[Aplicación]],14,1)</f>
        <v>2</v>
      </c>
      <c r="Q573" s="3" t="s">
        <v>2530</v>
      </c>
      <c r="R573" s="3" t="str">
        <f>MID(Tabla1[[#This Row],[Aplicación]],6,2)</f>
        <v>03</v>
      </c>
      <c r="S573" s="3" t="str">
        <f>VLOOKUP(Tabla1[[#This Row],[AREA]],Hoja1!A:B,2,FALSE)</f>
        <v>03. Participación ciudadana, juventud y deportes</v>
      </c>
      <c r="T573" s="3" t="str">
        <f>MID(Tabla1[[#This Row],[Aplicación]],9,4)</f>
        <v>9241</v>
      </c>
      <c r="U573" s="3" t="str">
        <f>VLOOKUP(Tabla1[[#This Row],[PROGRAMA]],Hoja1!A:B,2,FALSE)</f>
        <v>9241. Participación ciudadana</v>
      </c>
      <c r="V573" s="3" t="str">
        <f>MID(Tabla1[[#This Row],[Aplicación]],14,2)</f>
        <v>22</v>
      </c>
      <c r="W573" s="3" t="str">
        <f>MID(Tabla1[[#This Row],[Aplicación]],14,6)</f>
        <v>22609</v>
      </c>
    </row>
    <row r="574" spans="1:23" s="12" customFormat="1" hidden="1" x14ac:dyDescent="0.25">
      <c r="A574" s="1">
        <v>220190002550</v>
      </c>
      <c r="B574" s="3" t="s">
        <v>518</v>
      </c>
      <c r="C574" s="2">
        <v>43515</v>
      </c>
      <c r="D574" s="3">
        <v>22019001375</v>
      </c>
      <c r="E574" s="3" t="s">
        <v>66</v>
      </c>
      <c r="F574" s="4">
        <v>159.44</v>
      </c>
      <c r="G574" s="3" t="s">
        <v>1846</v>
      </c>
      <c r="H574" s="3" t="s">
        <v>934</v>
      </c>
      <c r="I574" s="3" t="s">
        <v>2070</v>
      </c>
      <c r="J574" s="3" t="s">
        <v>1838</v>
      </c>
      <c r="K574" s="3" t="s">
        <v>35</v>
      </c>
      <c r="L574" s="3" t="s">
        <v>15</v>
      </c>
      <c r="M574" s="3" t="s">
        <v>16</v>
      </c>
      <c r="N574" s="3" t="s">
        <v>2555</v>
      </c>
      <c r="O574" s="3" t="s">
        <v>2553</v>
      </c>
      <c r="P574" s="3" t="str">
        <f>MID(Tabla1[[#This Row],[Aplicación]],14,1)</f>
        <v>2</v>
      </c>
      <c r="Q574" s="3" t="s">
        <v>2530</v>
      </c>
      <c r="R574" s="3" t="str">
        <f>MID(Tabla1[[#This Row],[Aplicación]],6,2)</f>
        <v>07</v>
      </c>
      <c r="S574" s="3" t="str">
        <f>VLOOKUP(Tabla1[[#This Row],[AREA]],Hoja1!A:B,2,FALSE)</f>
        <v>07. Medio Ambiente sostenibilidad</v>
      </c>
      <c r="T574" s="3" t="str">
        <f>MID(Tabla1[[#This Row],[Aplicación]],9,4)</f>
        <v>1621</v>
      </c>
      <c r="U574" s="3" t="str">
        <f>VLOOKUP(Tabla1[[#This Row],[PROGRAMA]],Hoja1!A:B,2,FALSE)</f>
        <v>1621. Servicio de limpieza</v>
      </c>
      <c r="V574" s="3" t="str">
        <f>MID(Tabla1[[#This Row],[Aplicación]],14,2)</f>
        <v>22</v>
      </c>
      <c r="W574" s="3" t="str">
        <f>MID(Tabla1[[#This Row],[Aplicación]],14,6)</f>
        <v>22104</v>
      </c>
    </row>
    <row r="575" spans="1:23" s="12" customFormat="1" hidden="1" x14ac:dyDescent="0.25">
      <c r="A575" s="1">
        <v>220190007216</v>
      </c>
      <c r="B575" s="3" t="s">
        <v>518</v>
      </c>
      <c r="C575" s="2">
        <v>43549</v>
      </c>
      <c r="D575" s="3">
        <v>22019001611</v>
      </c>
      <c r="E575" s="3" t="s">
        <v>415</v>
      </c>
      <c r="F575" s="4">
        <v>158.91</v>
      </c>
      <c r="G575" s="3" t="s">
        <v>2156</v>
      </c>
      <c r="H575" s="3" t="s">
        <v>1541</v>
      </c>
      <c r="I575" s="3" t="s">
        <v>2070</v>
      </c>
      <c r="J575" s="3" t="s">
        <v>1838</v>
      </c>
      <c r="K575" s="3" t="s">
        <v>35</v>
      </c>
      <c r="L575" s="3" t="s">
        <v>15</v>
      </c>
      <c r="M575" s="3" t="s">
        <v>16</v>
      </c>
      <c r="N575" s="3" t="s">
        <v>2555</v>
      </c>
      <c r="O575" s="3" t="s">
        <v>2553</v>
      </c>
      <c r="P575" s="3" t="str">
        <f>MID(Tabla1[[#This Row],[Aplicación]],14,1)</f>
        <v>2</v>
      </c>
      <c r="Q575" s="3" t="s">
        <v>2530</v>
      </c>
      <c r="R575" s="3" t="str">
        <f>MID(Tabla1[[#This Row],[Aplicación]],6,2)</f>
        <v>03</v>
      </c>
      <c r="S575" s="3" t="str">
        <f>VLOOKUP(Tabla1[[#This Row],[AREA]],Hoja1!A:B,2,FALSE)</f>
        <v>03. Participación ciudadana, juventud y deportes</v>
      </c>
      <c r="T575" s="3" t="str">
        <f>MID(Tabla1[[#This Row],[Aplicación]],9,4)</f>
        <v>9241</v>
      </c>
      <c r="U575" s="3" t="str">
        <f>VLOOKUP(Tabla1[[#This Row],[PROGRAMA]],Hoja1!A:B,2,FALSE)</f>
        <v>9241. Participación ciudadana</v>
      </c>
      <c r="V575" s="3" t="str">
        <f>MID(Tabla1[[#This Row],[Aplicación]],14,2)</f>
        <v>21</v>
      </c>
      <c r="W575" s="3" t="str">
        <f>MID(Tabla1[[#This Row],[Aplicación]],14,6)</f>
        <v>213</v>
      </c>
    </row>
    <row r="576" spans="1:23" s="12" customFormat="1" hidden="1" x14ac:dyDescent="0.25">
      <c r="A576" s="1">
        <v>220190002525</v>
      </c>
      <c r="B576" s="3" t="s">
        <v>518</v>
      </c>
      <c r="C576" s="2">
        <v>43515</v>
      </c>
      <c r="D576" s="3">
        <v>22019001179</v>
      </c>
      <c r="E576" s="3" t="s">
        <v>566</v>
      </c>
      <c r="F576" s="4">
        <v>158.51</v>
      </c>
      <c r="G576" s="3" t="s">
        <v>2086</v>
      </c>
      <c r="H576" s="3" t="s">
        <v>916</v>
      </c>
      <c r="I576" s="3" t="s">
        <v>2070</v>
      </c>
      <c r="J576" s="3" t="s">
        <v>1838</v>
      </c>
      <c r="K576" s="3" t="s">
        <v>35</v>
      </c>
      <c r="L576" s="3" t="s">
        <v>15</v>
      </c>
      <c r="M576" s="3" t="s">
        <v>16</v>
      </c>
      <c r="N576" s="3" t="s">
        <v>2555</v>
      </c>
      <c r="O576" s="3" t="s">
        <v>2553</v>
      </c>
      <c r="P576" s="3" t="str">
        <f>MID(Tabla1[[#This Row],[Aplicación]],14,1)</f>
        <v>2</v>
      </c>
      <c r="Q576" s="3" t="s">
        <v>2530</v>
      </c>
      <c r="R576" s="3" t="str">
        <f>MID(Tabla1[[#This Row],[Aplicación]],6,2)</f>
        <v>07</v>
      </c>
      <c r="S576" s="3" t="str">
        <f>VLOOKUP(Tabla1[[#This Row],[AREA]],Hoja1!A:B,2,FALSE)</f>
        <v>07. Medio Ambiente sostenibilidad</v>
      </c>
      <c r="T576" s="3" t="str">
        <f>MID(Tabla1[[#This Row],[Aplicación]],9,4)</f>
        <v>1711</v>
      </c>
      <c r="U576" s="3" t="str">
        <f>VLOOKUP(Tabla1[[#This Row],[PROGRAMA]],Hoja1!A:B,2,FALSE)</f>
        <v>1711. Parques y jardines</v>
      </c>
      <c r="V576" s="3" t="str">
        <f>MID(Tabla1[[#This Row],[Aplicación]],14,2)</f>
        <v>21</v>
      </c>
      <c r="W576" s="3" t="str">
        <f>MID(Tabla1[[#This Row],[Aplicación]],14,6)</f>
        <v>214</v>
      </c>
    </row>
    <row r="577" spans="1:23" s="3" customFormat="1" hidden="1" x14ac:dyDescent="0.25">
      <c r="A577" s="1">
        <v>220190004626</v>
      </c>
      <c r="B577" s="3" t="s">
        <v>518</v>
      </c>
      <c r="C577" s="2">
        <v>43530</v>
      </c>
      <c r="D577" s="3">
        <v>22019002229</v>
      </c>
      <c r="E577" s="3" t="s">
        <v>747</v>
      </c>
      <c r="F577" s="4">
        <v>562.65</v>
      </c>
      <c r="G577" s="3" t="s">
        <v>1758</v>
      </c>
      <c r="H577" s="3" t="s">
        <v>1242</v>
      </c>
      <c r="I577" s="3" t="s">
        <v>2055</v>
      </c>
      <c r="J577" s="3" t="s">
        <v>1838</v>
      </c>
      <c r="K577" s="3" t="s">
        <v>35</v>
      </c>
      <c r="L577" s="3" t="s">
        <v>10</v>
      </c>
      <c r="M577" s="3" t="s">
        <v>11</v>
      </c>
      <c r="N577" s="11" t="s">
        <v>2556</v>
      </c>
      <c r="O577" s="3" t="s">
        <v>2553</v>
      </c>
      <c r="P577" s="3" t="str">
        <f>MID(Tabla1[[#This Row],[Aplicación]],14,1)</f>
        <v>2</v>
      </c>
      <c r="Q577" s="3" t="s">
        <v>2530</v>
      </c>
      <c r="R577" s="3" t="str">
        <f>MID(Tabla1[[#This Row],[Aplicación]],6,2)</f>
        <v>06</v>
      </c>
      <c r="S577" s="3" t="str">
        <f>VLOOKUP(Tabla1[[#This Row],[AREA]],Hoja1!A:B,2,FALSE)</f>
        <v>06. Educación, infancia e igualdad</v>
      </c>
      <c r="T577" s="3" t="str">
        <f>MID(Tabla1[[#This Row],[Aplicación]],9,4)</f>
        <v>3261</v>
      </c>
      <c r="U577" s="3" t="str">
        <f>VLOOKUP(Tabla1[[#This Row],[PROGRAMA]],Hoja1!A:B,2,FALSE)</f>
        <v>3261. Servicios complementarios de educación</v>
      </c>
      <c r="V577" s="3" t="str">
        <f>MID(Tabla1[[#This Row],[Aplicación]],14,2)</f>
        <v>22</v>
      </c>
      <c r="W577" s="3" t="str">
        <f>MID(Tabla1[[#This Row],[Aplicación]],14,6)</f>
        <v>22699</v>
      </c>
    </row>
    <row r="578" spans="1:23" s="3" customFormat="1" hidden="1" x14ac:dyDescent="0.25">
      <c r="A578" s="1">
        <v>220190006971</v>
      </c>
      <c r="B578" s="3" t="s">
        <v>518</v>
      </c>
      <c r="C578" s="2">
        <v>43549</v>
      </c>
      <c r="D578" s="3">
        <v>22019001576</v>
      </c>
      <c r="E578" s="3" t="s">
        <v>527</v>
      </c>
      <c r="F578" s="4">
        <v>157.15</v>
      </c>
      <c r="G578" s="3" t="s">
        <v>2056</v>
      </c>
      <c r="H578" s="3" t="s">
        <v>1503</v>
      </c>
      <c r="I578" s="3" t="s">
        <v>2070</v>
      </c>
      <c r="J578" s="3" t="s">
        <v>1891</v>
      </c>
      <c r="K578" s="3" t="s">
        <v>35</v>
      </c>
      <c r="L578" s="3" t="s">
        <v>15</v>
      </c>
      <c r="M578" s="3" t="s">
        <v>16</v>
      </c>
      <c r="N578" s="3" t="s">
        <v>2555</v>
      </c>
      <c r="O578" s="3" t="s">
        <v>2553</v>
      </c>
      <c r="P578" s="3" t="str">
        <f>MID(Tabla1[[#This Row],[Aplicación]],14,1)</f>
        <v>2</v>
      </c>
      <c r="Q578" s="3" t="s">
        <v>2530</v>
      </c>
      <c r="R578" s="3" t="str">
        <f>MID(Tabla1[[#This Row],[Aplicación]],6,2)</f>
        <v>06</v>
      </c>
      <c r="S578" s="3" t="str">
        <f>VLOOKUP(Tabla1[[#This Row],[AREA]],Hoja1!A:B,2,FALSE)</f>
        <v>06. Educación, infancia e igualdad</v>
      </c>
      <c r="T578" s="3" t="str">
        <f>MID(Tabla1[[#This Row],[Aplicación]],9,4)</f>
        <v>3232</v>
      </c>
      <c r="U578" s="3" t="str">
        <f>VLOOKUP(Tabla1[[#This Row],[PROGRAMA]],Hoja1!A:B,2,FALSE)</f>
        <v>3232. Conservación y mantenimiento centros educación infantil y primaria</v>
      </c>
      <c r="V578" s="3" t="str">
        <f>MID(Tabla1[[#This Row],[Aplicación]],14,2)</f>
        <v>21</v>
      </c>
      <c r="W578" s="3" t="str">
        <f>MID(Tabla1[[#This Row],[Aplicación]],14,6)</f>
        <v>212</v>
      </c>
    </row>
    <row r="579" spans="1:23" s="3" customFormat="1" hidden="1" x14ac:dyDescent="0.25">
      <c r="A579" s="1">
        <v>220190002881</v>
      </c>
      <c r="B579" s="3" t="s">
        <v>518</v>
      </c>
      <c r="C579" s="2">
        <v>43518</v>
      </c>
      <c r="D579" s="3">
        <v>22019001576</v>
      </c>
      <c r="E579" s="3" t="s">
        <v>527</v>
      </c>
      <c r="F579" s="4">
        <v>156.31</v>
      </c>
      <c r="G579" s="3" t="s">
        <v>2056</v>
      </c>
      <c r="H579" s="3" t="s">
        <v>1055</v>
      </c>
      <c r="I579" s="3" t="s">
        <v>2070</v>
      </c>
      <c r="J579" s="3" t="s">
        <v>1891</v>
      </c>
      <c r="K579" s="3" t="s">
        <v>35</v>
      </c>
      <c r="L579" s="3" t="s">
        <v>15</v>
      </c>
      <c r="M579" s="3" t="s">
        <v>16</v>
      </c>
      <c r="N579" s="3" t="s">
        <v>2555</v>
      </c>
      <c r="O579" s="3" t="s">
        <v>2553</v>
      </c>
      <c r="P579" s="3" t="str">
        <f>MID(Tabla1[[#This Row],[Aplicación]],14,1)</f>
        <v>2</v>
      </c>
      <c r="Q579" s="3" t="s">
        <v>2530</v>
      </c>
      <c r="R579" s="3" t="str">
        <f>MID(Tabla1[[#This Row],[Aplicación]],6,2)</f>
        <v>06</v>
      </c>
      <c r="S579" s="3" t="str">
        <f>VLOOKUP(Tabla1[[#This Row],[AREA]],Hoja1!A:B,2,FALSE)</f>
        <v>06. Educación, infancia e igualdad</v>
      </c>
      <c r="T579" s="3" t="str">
        <f>MID(Tabla1[[#This Row],[Aplicación]],9,4)</f>
        <v>3232</v>
      </c>
      <c r="U579" s="3" t="str">
        <f>VLOOKUP(Tabla1[[#This Row],[PROGRAMA]],Hoja1!A:B,2,FALSE)</f>
        <v>3232. Conservación y mantenimiento centros educación infantil y primaria</v>
      </c>
      <c r="V579" s="3" t="str">
        <f>MID(Tabla1[[#This Row],[Aplicación]],14,2)</f>
        <v>21</v>
      </c>
      <c r="W579" s="3" t="str">
        <f>MID(Tabla1[[#This Row],[Aplicación]],14,6)</f>
        <v>212</v>
      </c>
    </row>
    <row r="580" spans="1:23" s="3" customFormat="1" hidden="1" x14ac:dyDescent="0.25">
      <c r="A580" s="1">
        <v>220190007222</v>
      </c>
      <c r="B580" s="3" t="s">
        <v>518</v>
      </c>
      <c r="C580" s="2">
        <v>43549</v>
      </c>
      <c r="D580" s="3">
        <v>22019001576</v>
      </c>
      <c r="E580" s="3" t="s">
        <v>527</v>
      </c>
      <c r="F580" s="4">
        <v>154.65</v>
      </c>
      <c r="G580" s="3" t="s">
        <v>2056</v>
      </c>
      <c r="H580" s="3" t="s">
        <v>1546</v>
      </c>
      <c r="I580" s="3" t="s">
        <v>2070</v>
      </c>
      <c r="J580" s="3" t="s">
        <v>1891</v>
      </c>
      <c r="K580" s="3" t="s">
        <v>35</v>
      </c>
      <c r="L580" s="3" t="s">
        <v>15</v>
      </c>
      <c r="M580" s="3" t="s">
        <v>16</v>
      </c>
      <c r="N580" s="3" t="s">
        <v>2555</v>
      </c>
      <c r="O580" s="3" t="s">
        <v>2553</v>
      </c>
      <c r="P580" s="3" t="str">
        <f>MID(Tabla1[[#This Row],[Aplicación]],14,1)</f>
        <v>2</v>
      </c>
      <c r="Q580" s="3" t="s">
        <v>2530</v>
      </c>
      <c r="R580" s="3" t="str">
        <f>MID(Tabla1[[#This Row],[Aplicación]],6,2)</f>
        <v>06</v>
      </c>
      <c r="S580" s="3" t="str">
        <f>VLOOKUP(Tabla1[[#This Row],[AREA]],Hoja1!A:B,2,FALSE)</f>
        <v>06. Educación, infancia e igualdad</v>
      </c>
      <c r="T580" s="3" t="str">
        <f>MID(Tabla1[[#This Row],[Aplicación]],9,4)</f>
        <v>3232</v>
      </c>
      <c r="U580" s="3" t="str">
        <f>VLOOKUP(Tabla1[[#This Row],[PROGRAMA]],Hoja1!A:B,2,FALSE)</f>
        <v>3232. Conservación y mantenimiento centros educación infantil y primaria</v>
      </c>
      <c r="V580" s="3" t="str">
        <f>MID(Tabla1[[#This Row],[Aplicación]],14,2)</f>
        <v>21</v>
      </c>
      <c r="W580" s="3" t="str">
        <f>MID(Tabla1[[#This Row],[Aplicación]],14,6)</f>
        <v>212</v>
      </c>
    </row>
    <row r="581" spans="1:23" s="3" customFormat="1" hidden="1" x14ac:dyDescent="0.25">
      <c r="A581" s="1">
        <v>220190003846</v>
      </c>
      <c r="B581" s="3" t="s">
        <v>518</v>
      </c>
      <c r="C581" s="2">
        <v>43523</v>
      </c>
      <c r="D581" s="3">
        <v>22019001585</v>
      </c>
      <c r="E581" s="3" t="s">
        <v>1073</v>
      </c>
      <c r="F581" s="4">
        <v>154.18</v>
      </c>
      <c r="G581" s="3" t="s">
        <v>2126</v>
      </c>
      <c r="H581" s="3" t="s">
        <v>1093</v>
      </c>
      <c r="I581" s="3" t="s">
        <v>2070</v>
      </c>
      <c r="J581" s="3" t="s">
        <v>1838</v>
      </c>
      <c r="K581" s="3" t="s">
        <v>35</v>
      </c>
      <c r="L581" s="3" t="s">
        <v>15</v>
      </c>
      <c r="M581" s="3" t="s">
        <v>16</v>
      </c>
      <c r="N581" s="3" t="s">
        <v>2555</v>
      </c>
      <c r="O581" s="3" t="s">
        <v>2553</v>
      </c>
      <c r="P581" s="3" t="str">
        <f>MID(Tabla1[[#This Row],[Aplicación]],14,1)</f>
        <v>2</v>
      </c>
      <c r="Q581" s="3" t="s">
        <v>2530</v>
      </c>
      <c r="R581" s="3" t="str">
        <f>MID(Tabla1[[#This Row],[Aplicación]],6,2)</f>
        <v>08</v>
      </c>
      <c r="S581" s="3" t="str">
        <f>VLOOKUP(Tabla1[[#This Row],[AREA]],Hoja1!A:B,2,FALSE)</f>
        <v>08. Seguridad y movilidad</v>
      </c>
      <c r="T581" s="3" t="str">
        <f>MID(Tabla1[[#This Row],[Aplicación]],9,4)</f>
        <v>1361</v>
      </c>
      <c r="U581" s="3" t="str">
        <f>VLOOKUP(Tabla1[[#This Row],[PROGRAMA]],Hoja1!A:B,2,FALSE)</f>
        <v>1361. Prevención y extinción de incencios</v>
      </c>
      <c r="V581" s="3" t="str">
        <f>MID(Tabla1[[#This Row],[Aplicación]],14,2)</f>
        <v>22</v>
      </c>
      <c r="W581" s="3" t="str">
        <f>MID(Tabla1[[#This Row],[Aplicación]],14,6)</f>
        <v>22199</v>
      </c>
    </row>
    <row r="582" spans="1:23" s="12" customFormat="1" hidden="1" x14ac:dyDescent="0.25">
      <c r="A582" s="1">
        <v>220190003810</v>
      </c>
      <c r="B582" s="3" t="s">
        <v>518</v>
      </c>
      <c r="C582" s="2">
        <v>43523</v>
      </c>
      <c r="D582" s="3">
        <v>22019001585</v>
      </c>
      <c r="E582" s="3" t="s">
        <v>1073</v>
      </c>
      <c r="F582" s="4">
        <v>153.82</v>
      </c>
      <c r="G582" s="3" t="s">
        <v>1796</v>
      </c>
      <c r="H582" s="3" t="s">
        <v>1074</v>
      </c>
      <c r="I582" s="3" t="s">
        <v>2070</v>
      </c>
      <c r="J582" s="3" t="s">
        <v>1838</v>
      </c>
      <c r="K582" s="3" t="s">
        <v>35</v>
      </c>
      <c r="L582" s="3" t="s">
        <v>15</v>
      </c>
      <c r="M582" s="3" t="s">
        <v>16</v>
      </c>
      <c r="N582" s="3" t="s">
        <v>2555</v>
      </c>
      <c r="O582" s="3" t="s">
        <v>2553</v>
      </c>
      <c r="P582" s="3" t="str">
        <f>MID(Tabla1[[#This Row],[Aplicación]],14,1)</f>
        <v>2</v>
      </c>
      <c r="Q582" s="3" t="s">
        <v>2530</v>
      </c>
      <c r="R582" s="3" t="str">
        <f>MID(Tabla1[[#This Row],[Aplicación]],6,2)</f>
        <v>08</v>
      </c>
      <c r="S582" s="3" t="str">
        <f>VLOOKUP(Tabla1[[#This Row],[AREA]],Hoja1!A:B,2,FALSE)</f>
        <v>08. Seguridad y movilidad</v>
      </c>
      <c r="T582" s="3" t="str">
        <f>MID(Tabla1[[#This Row],[Aplicación]],9,4)</f>
        <v>1361</v>
      </c>
      <c r="U582" s="3" t="str">
        <f>VLOOKUP(Tabla1[[#This Row],[PROGRAMA]],Hoja1!A:B,2,FALSE)</f>
        <v>1361. Prevención y extinción de incencios</v>
      </c>
      <c r="V582" s="3" t="str">
        <f>MID(Tabla1[[#This Row],[Aplicación]],14,2)</f>
        <v>22</v>
      </c>
      <c r="W582" s="3" t="str">
        <f>MID(Tabla1[[#This Row],[Aplicación]],14,6)</f>
        <v>22199</v>
      </c>
    </row>
    <row r="583" spans="1:23" s="3" customFormat="1" hidden="1" x14ac:dyDescent="0.25">
      <c r="A583" s="19">
        <v>220190004796</v>
      </c>
      <c r="B583" s="11" t="s">
        <v>518</v>
      </c>
      <c r="C583" s="21">
        <v>43531</v>
      </c>
      <c r="D583" s="11">
        <v>22019002108</v>
      </c>
      <c r="E583" s="11" t="s">
        <v>250</v>
      </c>
      <c r="F583" s="18">
        <v>7260</v>
      </c>
      <c r="G583" s="11" t="s">
        <v>1687</v>
      </c>
      <c r="H583" s="11" t="s">
        <v>1255</v>
      </c>
      <c r="I583" s="11" t="s">
        <v>2055</v>
      </c>
      <c r="J583" s="11" t="s">
        <v>1838</v>
      </c>
      <c r="K583" s="11" t="s">
        <v>14</v>
      </c>
      <c r="L583" s="11" t="s">
        <v>15</v>
      </c>
      <c r="M583" s="11" t="s">
        <v>11</v>
      </c>
      <c r="N583" s="11" t="s">
        <v>2555</v>
      </c>
      <c r="O583" s="3" t="s">
        <v>2553</v>
      </c>
      <c r="P583" s="11" t="str">
        <f>MID(Tabla1[[#This Row],[Aplicación]],14,1)</f>
        <v>2</v>
      </c>
      <c r="Q583" s="3" t="s">
        <v>2530</v>
      </c>
      <c r="R583" s="11" t="str">
        <f>MID(Tabla1[[#This Row],[Aplicación]],6,2)</f>
        <v>04</v>
      </c>
      <c r="S583" s="11" t="str">
        <f>VLOOKUP(Tabla1[[#This Row],[AREA]],Hoja1!A:B,2,FALSE)</f>
        <v>04. Hacienda, función pública y promoción económica</v>
      </c>
      <c r="T583" s="11" t="str">
        <f>MID(Tabla1[[#This Row],[Aplicación]],9,4)</f>
        <v>2411</v>
      </c>
      <c r="U583" s="11" t="str">
        <f>VLOOKUP(Tabla1[[#This Row],[PROGRAMA]],Hoja1!A:B,2,FALSE)</f>
        <v>2411. Agencia de innovación y desarrollo económico</v>
      </c>
      <c r="V583" s="11" t="str">
        <f>MID(Tabla1[[#This Row],[Aplicación]],14,2)</f>
        <v>22</v>
      </c>
      <c r="W583" s="11" t="str">
        <f>MID(Tabla1[[#This Row],[Aplicación]],14,6)</f>
        <v>22799</v>
      </c>
    </row>
    <row r="584" spans="1:23" s="3" customFormat="1" hidden="1" x14ac:dyDescent="0.25">
      <c r="A584" s="1">
        <v>220190006390</v>
      </c>
      <c r="B584" s="3" t="s">
        <v>518</v>
      </c>
      <c r="C584" s="2">
        <v>43543</v>
      </c>
      <c r="D584" s="3">
        <v>22019000802</v>
      </c>
      <c r="E584" s="3" t="s">
        <v>782</v>
      </c>
      <c r="F584" s="4">
        <v>149.97</v>
      </c>
      <c r="G584" s="3" t="s">
        <v>1796</v>
      </c>
      <c r="H584" s="3" t="s">
        <v>1451</v>
      </c>
      <c r="I584" s="3" t="s">
        <v>2070</v>
      </c>
      <c r="J584" s="3" t="s">
        <v>1838</v>
      </c>
      <c r="K584" s="3" t="s">
        <v>35</v>
      </c>
      <c r="L584" s="3" t="s">
        <v>15</v>
      </c>
      <c r="M584" s="3" t="s">
        <v>16</v>
      </c>
      <c r="N584" s="3" t="s">
        <v>2555</v>
      </c>
      <c r="O584" s="3" t="s">
        <v>2553</v>
      </c>
      <c r="P584" s="3" t="str">
        <f>MID(Tabla1[[#This Row],[Aplicación]],14,1)</f>
        <v>2</v>
      </c>
      <c r="Q584" s="3" t="s">
        <v>2530</v>
      </c>
      <c r="R584" s="3" t="str">
        <f>MID(Tabla1[[#This Row],[Aplicación]],6,2)</f>
        <v>07</v>
      </c>
      <c r="S584" s="3" t="str">
        <f>VLOOKUP(Tabla1[[#This Row],[AREA]],Hoja1!A:B,2,FALSE)</f>
        <v>07. Medio Ambiente sostenibilidad</v>
      </c>
      <c r="T584" s="3" t="str">
        <f>MID(Tabla1[[#This Row],[Aplicación]],9,4)</f>
        <v>1711</v>
      </c>
      <c r="U584" s="3" t="str">
        <f>VLOOKUP(Tabla1[[#This Row],[PROGRAMA]],Hoja1!A:B,2,FALSE)</f>
        <v>1711. Parques y jardines</v>
      </c>
      <c r="V584" s="3" t="str">
        <f>MID(Tabla1[[#This Row],[Aplicación]],14,2)</f>
        <v>22</v>
      </c>
      <c r="W584" s="3" t="str">
        <f>MID(Tabla1[[#This Row],[Aplicación]],14,6)</f>
        <v>22199</v>
      </c>
    </row>
    <row r="585" spans="1:23" s="3" customFormat="1" hidden="1" x14ac:dyDescent="0.25">
      <c r="A585" s="1">
        <v>220190004819</v>
      </c>
      <c r="B585" s="3" t="s">
        <v>518</v>
      </c>
      <c r="C585" s="2">
        <v>43531</v>
      </c>
      <c r="D585" s="3">
        <v>22019002258</v>
      </c>
      <c r="E585" s="3" t="s">
        <v>420</v>
      </c>
      <c r="F585" s="4">
        <v>648.61</v>
      </c>
      <c r="G585" s="3" t="s">
        <v>1794</v>
      </c>
      <c r="H585" s="3" t="s">
        <v>1261</v>
      </c>
      <c r="I585" s="3" t="s">
        <v>2055</v>
      </c>
      <c r="J585" s="3" t="s">
        <v>1838</v>
      </c>
      <c r="K585" s="3" t="s">
        <v>14</v>
      </c>
      <c r="L585" s="3" t="s">
        <v>10</v>
      </c>
      <c r="M585" s="3" t="s">
        <v>11</v>
      </c>
      <c r="N585" s="11" t="s">
        <v>2556</v>
      </c>
      <c r="O585" s="3" t="s">
        <v>2553</v>
      </c>
      <c r="P585" s="3" t="str">
        <f>MID(Tabla1[[#This Row],[Aplicación]],14,1)</f>
        <v>2</v>
      </c>
      <c r="Q585" s="3" t="s">
        <v>2530</v>
      </c>
      <c r="R585" s="3" t="str">
        <f>MID(Tabla1[[#This Row],[Aplicación]],6,2)</f>
        <v>03</v>
      </c>
      <c r="S585" s="3" t="str">
        <f>VLOOKUP(Tabla1[[#This Row],[AREA]],Hoja1!A:B,2,FALSE)</f>
        <v>03. Participación ciudadana, juventud y deportes</v>
      </c>
      <c r="T585" s="3" t="str">
        <f>MID(Tabla1[[#This Row],[Aplicación]],9,4)</f>
        <v>9241</v>
      </c>
      <c r="U585" s="3" t="str">
        <f>VLOOKUP(Tabla1[[#This Row],[PROGRAMA]],Hoja1!A:B,2,FALSE)</f>
        <v>9241. Participación ciudadana</v>
      </c>
      <c r="V585" s="3" t="str">
        <f>MID(Tabla1[[#This Row],[Aplicación]],14,2)</f>
        <v>22</v>
      </c>
      <c r="W585" s="3" t="str">
        <f>MID(Tabla1[[#This Row],[Aplicación]],14,6)</f>
        <v>22700</v>
      </c>
    </row>
    <row r="586" spans="1:23" s="12" customFormat="1" hidden="1" x14ac:dyDescent="0.25">
      <c r="A586" s="1">
        <v>220190002084</v>
      </c>
      <c r="B586" s="3" t="s">
        <v>518</v>
      </c>
      <c r="C586" s="2">
        <v>43514</v>
      </c>
      <c r="D586" s="3">
        <v>22019001572</v>
      </c>
      <c r="E586" s="3" t="s">
        <v>519</v>
      </c>
      <c r="F586" s="4">
        <v>145.35</v>
      </c>
      <c r="G586" s="3" t="s">
        <v>2121</v>
      </c>
      <c r="H586" s="3" t="s">
        <v>838</v>
      </c>
      <c r="I586" s="3" t="s">
        <v>2070</v>
      </c>
      <c r="J586" s="3" t="s">
        <v>1838</v>
      </c>
      <c r="K586" s="3" t="s">
        <v>35</v>
      </c>
      <c r="L586" s="3" t="s">
        <v>15</v>
      </c>
      <c r="M586" s="3" t="s">
        <v>16</v>
      </c>
      <c r="N586" s="3" t="s">
        <v>2555</v>
      </c>
      <c r="O586" s="3" t="s">
        <v>2553</v>
      </c>
      <c r="P586" s="3" t="str">
        <f>MID(Tabla1[[#This Row],[Aplicación]],14,1)</f>
        <v>2</v>
      </c>
      <c r="Q586" s="3" t="s">
        <v>2530</v>
      </c>
      <c r="R586" s="3" t="str">
        <f>MID(Tabla1[[#This Row],[Aplicación]],6,2)</f>
        <v>02</v>
      </c>
      <c r="S586" s="3" t="str">
        <f>VLOOKUP(Tabla1[[#This Row],[AREA]],Hoja1!A:B,2,FALSE)</f>
        <v>02. Urbanismo, infraestructura y vivienda</v>
      </c>
      <c r="T586" s="3" t="str">
        <f>MID(Tabla1[[#This Row],[Aplicación]],9,4)</f>
        <v>9332</v>
      </c>
      <c r="U586" s="3" t="str">
        <f>VLOOKUP(Tabla1[[#This Row],[PROGRAMA]],Hoja1!A:B,2,FALSE)</f>
        <v>9332. Mantenimiento de edificios e instalaciones municipales</v>
      </c>
      <c r="V586" s="3" t="str">
        <f>MID(Tabla1[[#This Row],[Aplicación]],14,2)</f>
        <v>21</v>
      </c>
      <c r="W586" s="3" t="str">
        <f>MID(Tabla1[[#This Row],[Aplicación]],14,6)</f>
        <v>212</v>
      </c>
    </row>
    <row r="587" spans="1:23" s="3" customFormat="1" hidden="1" x14ac:dyDescent="0.25">
      <c r="A587" s="1">
        <v>220190001599</v>
      </c>
      <c r="B587" s="3" t="s">
        <v>518</v>
      </c>
      <c r="C587" s="2">
        <v>43509</v>
      </c>
      <c r="D587" s="3">
        <v>22019000781</v>
      </c>
      <c r="E587" s="3" t="s">
        <v>566</v>
      </c>
      <c r="F587" s="4">
        <v>145.21</v>
      </c>
      <c r="G587" s="3" t="s">
        <v>2111</v>
      </c>
      <c r="H587" s="3" t="s">
        <v>793</v>
      </c>
      <c r="I587" s="3" t="s">
        <v>2070</v>
      </c>
      <c r="J587" s="3" t="s">
        <v>1838</v>
      </c>
      <c r="K587" s="3" t="s">
        <v>14</v>
      </c>
      <c r="L587" s="3" t="s">
        <v>15</v>
      </c>
      <c r="M587" s="3" t="s">
        <v>16</v>
      </c>
      <c r="N587" s="3" t="s">
        <v>2555</v>
      </c>
      <c r="O587" s="3" t="s">
        <v>2553</v>
      </c>
      <c r="P587" s="3" t="str">
        <f>MID(Tabla1[[#This Row],[Aplicación]],14,1)</f>
        <v>2</v>
      </c>
      <c r="Q587" s="3" t="s">
        <v>2530</v>
      </c>
      <c r="R587" s="3" t="str">
        <f>MID(Tabla1[[#This Row],[Aplicación]],6,2)</f>
        <v>07</v>
      </c>
      <c r="S587" s="3" t="str">
        <f>VLOOKUP(Tabla1[[#This Row],[AREA]],Hoja1!A:B,2,FALSE)</f>
        <v>07. Medio Ambiente sostenibilidad</v>
      </c>
      <c r="T587" s="3" t="str">
        <f>MID(Tabla1[[#This Row],[Aplicación]],9,4)</f>
        <v>1711</v>
      </c>
      <c r="U587" s="3" t="str">
        <f>VLOOKUP(Tabla1[[#This Row],[PROGRAMA]],Hoja1!A:B,2,FALSE)</f>
        <v>1711. Parques y jardines</v>
      </c>
      <c r="V587" s="3" t="str">
        <f>MID(Tabla1[[#This Row],[Aplicación]],14,2)</f>
        <v>21</v>
      </c>
      <c r="W587" s="3" t="str">
        <f>MID(Tabla1[[#This Row],[Aplicación]],14,6)</f>
        <v>214</v>
      </c>
    </row>
    <row r="588" spans="1:23" s="12" customFormat="1" hidden="1" x14ac:dyDescent="0.25">
      <c r="A588" s="1">
        <v>220190007218</v>
      </c>
      <c r="B588" s="3" t="s">
        <v>518</v>
      </c>
      <c r="C588" s="2">
        <v>43549</v>
      </c>
      <c r="D588" s="3">
        <v>22019001577</v>
      </c>
      <c r="E588" s="3" t="s">
        <v>1111</v>
      </c>
      <c r="F588" s="4">
        <v>145.19999999999999</v>
      </c>
      <c r="G588" s="3" t="s">
        <v>2058</v>
      </c>
      <c r="H588" s="3" t="s">
        <v>1509</v>
      </c>
      <c r="I588" s="3" t="s">
        <v>2070</v>
      </c>
      <c r="J588" s="3" t="s">
        <v>1838</v>
      </c>
      <c r="K588" s="3" t="s">
        <v>35</v>
      </c>
      <c r="L588" s="3" t="s">
        <v>15</v>
      </c>
      <c r="M588" s="3" t="s">
        <v>16</v>
      </c>
      <c r="N588" s="3" t="s">
        <v>2555</v>
      </c>
      <c r="O588" s="3" t="s">
        <v>2553</v>
      </c>
      <c r="P588" s="3" t="str">
        <f>MID(Tabla1[[#This Row],[Aplicación]],14,1)</f>
        <v>2</v>
      </c>
      <c r="Q588" s="3" t="s">
        <v>2530</v>
      </c>
      <c r="R588" s="3" t="str">
        <f>MID(Tabla1[[#This Row],[Aplicación]],6,2)</f>
        <v>06</v>
      </c>
      <c r="S588" s="3" t="str">
        <f>VLOOKUP(Tabla1[[#This Row],[AREA]],Hoja1!A:B,2,FALSE)</f>
        <v>06. Educación, infancia e igualdad</v>
      </c>
      <c r="T588" s="3" t="str">
        <f>MID(Tabla1[[#This Row],[Aplicación]],9,4)</f>
        <v>3231</v>
      </c>
      <c r="U588" s="3" t="str">
        <f>VLOOKUP(Tabla1[[#This Row],[PROGRAMA]],Hoja1!A:B,2,FALSE)</f>
        <v>3231. Escuelas infantiles</v>
      </c>
      <c r="V588" s="3" t="str">
        <f>MID(Tabla1[[#This Row],[Aplicación]],14,2)</f>
        <v>21</v>
      </c>
      <c r="W588" s="3" t="str">
        <f>MID(Tabla1[[#This Row],[Aplicación]],14,6)</f>
        <v>212</v>
      </c>
    </row>
    <row r="589" spans="1:23" s="12" customFormat="1" hidden="1" x14ac:dyDescent="0.25">
      <c r="A589" s="1">
        <v>220190002487</v>
      </c>
      <c r="B589" s="3" t="s">
        <v>518</v>
      </c>
      <c r="C589" s="2">
        <v>43515</v>
      </c>
      <c r="D589" s="3">
        <v>22019001376</v>
      </c>
      <c r="E589" s="3" t="s">
        <v>895</v>
      </c>
      <c r="F589" s="4">
        <v>144.96</v>
      </c>
      <c r="G589" s="3" t="s">
        <v>1796</v>
      </c>
      <c r="H589" s="3" t="s">
        <v>896</v>
      </c>
      <c r="I589" s="3" t="s">
        <v>2070</v>
      </c>
      <c r="J589" s="3" t="s">
        <v>1838</v>
      </c>
      <c r="K589" s="3" t="s">
        <v>35</v>
      </c>
      <c r="L589" s="3" t="s">
        <v>15</v>
      </c>
      <c r="M589" s="3" t="s">
        <v>16</v>
      </c>
      <c r="N589" s="3" t="s">
        <v>2555</v>
      </c>
      <c r="O589" s="3" t="s">
        <v>2553</v>
      </c>
      <c r="P589" s="3" t="str">
        <f>MID(Tabla1[[#This Row],[Aplicación]],14,1)</f>
        <v>2</v>
      </c>
      <c r="Q589" s="3" t="s">
        <v>2530</v>
      </c>
      <c r="R589" s="3" t="str">
        <f>MID(Tabla1[[#This Row],[Aplicación]],6,2)</f>
        <v>07</v>
      </c>
      <c r="S589" s="3" t="str">
        <f>VLOOKUP(Tabla1[[#This Row],[AREA]],Hoja1!A:B,2,FALSE)</f>
        <v>07. Medio Ambiente sostenibilidad</v>
      </c>
      <c r="T589" s="3" t="str">
        <f>MID(Tabla1[[#This Row],[Aplicación]],9,4)</f>
        <v>1621</v>
      </c>
      <c r="U589" s="3" t="str">
        <f>VLOOKUP(Tabla1[[#This Row],[PROGRAMA]],Hoja1!A:B,2,FALSE)</f>
        <v>1621. Servicio de limpieza</v>
      </c>
      <c r="V589" s="3" t="str">
        <f>MID(Tabla1[[#This Row],[Aplicación]],14,2)</f>
        <v>22</v>
      </c>
      <c r="W589" s="3" t="str">
        <f>MID(Tabla1[[#This Row],[Aplicación]],14,6)</f>
        <v>22199</v>
      </c>
    </row>
    <row r="590" spans="1:23" s="3" customFormat="1" hidden="1" x14ac:dyDescent="0.25">
      <c r="A590" s="1">
        <v>220190006345</v>
      </c>
      <c r="B590" s="3" t="s">
        <v>518</v>
      </c>
      <c r="C590" s="2">
        <v>43543</v>
      </c>
      <c r="D590" s="3">
        <v>22019001850</v>
      </c>
      <c r="E590" s="3" t="s">
        <v>826</v>
      </c>
      <c r="F590" s="4">
        <v>59.24</v>
      </c>
      <c r="G590" s="3" t="s">
        <v>2067</v>
      </c>
      <c r="H590" s="3" t="s">
        <v>1428</v>
      </c>
      <c r="I590" s="3" t="s">
        <v>2070</v>
      </c>
      <c r="J590" s="3" t="s">
        <v>1838</v>
      </c>
      <c r="K590" s="3" t="s">
        <v>35</v>
      </c>
      <c r="L590" s="3" t="s">
        <v>15</v>
      </c>
      <c r="M590" s="3" t="s">
        <v>16</v>
      </c>
      <c r="N590" s="3" t="s">
        <v>2555</v>
      </c>
      <c r="O590" s="3" t="s">
        <v>2553</v>
      </c>
      <c r="P590" s="3" t="str">
        <f>MID(Tabla1[[#This Row],[Aplicación]],14,1)</f>
        <v>2</v>
      </c>
      <c r="Q590" s="3" t="s">
        <v>2530</v>
      </c>
      <c r="R590" s="3" t="str">
        <f>MID(Tabla1[[#This Row],[Aplicación]],6,2)</f>
        <v>07</v>
      </c>
      <c r="S590" s="3" t="str">
        <f>VLOOKUP(Tabla1[[#This Row],[AREA]],Hoja1!A:B,2,FALSE)</f>
        <v>07. Medio Ambiente sostenibilidad</v>
      </c>
      <c r="T590" s="3" t="str">
        <f>MID(Tabla1[[#This Row],[Aplicación]],9,4)</f>
        <v>3111</v>
      </c>
      <c r="U590" s="3" t="str">
        <f>VLOOKUP(Tabla1[[#This Row],[PROGRAMA]],Hoja1!A:B,2,FALSE)</f>
        <v>3111. Protección de la salubridad pública</v>
      </c>
      <c r="V590" s="3" t="str">
        <f>MID(Tabla1[[#This Row],[Aplicación]],14,2)</f>
        <v>22</v>
      </c>
      <c r="W590" s="3" t="str">
        <f>MID(Tabla1[[#This Row],[Aplicación]],14,6)</f>
        <v>22199</v>
      </c>
    </row>
    <row r="591" spans="1:23" s="12" customFormat="1" hidden="1" x14ac:dyDescent="0.25">
      <c r="A591" s="1">
        <v>220190004579</v>
      </c>
      <c r="B591" s="3" t="s">
        <v>518</v>
      </c>
      <c r="C591" s="2">
        <v>43530</v>
      </c>
      <c r="D591" s="3">
        <v>22019002131</v>
      </c>
      <c r="E591" s="3" t="s">
        <v>1040</v>
      </c>
      <c r="F591" s="4">
        <v>144.16999999999999</v>
      </c>
      <c r="G591" s="3" t="s">
        <v>2176</v>
      </c>
      <c r="H591" s="3" t="s">
        <v>1222</v>
      </c>
      <c r="I591" s="3" t="s">
        <v>2055</v>
      </c>
      <c r="J591" s="3" t="s">
        <v>1837</v>
      </c>
      <c r="K591" s="3" t="s">
        <v>35</v>
      </c>
      <c r="L591" s="3" t="s">
        <v>10</v>
      </c>
      <c r="M591" s="3" t="s">
        <v>11</v>
      </c>
      <c r="N591" s="11" t="s">
        <v>2556</v>
      </c>
      <c r="O591" s="3" t="s">
        <v>2553</v>
      </c>
      <c r="P591" s="3" t="str">
        <f>MID(Tabla1[[#This Row],[Aplicación]],14,1)</f>
        <v>2</v>
      </c>
      <c r="Q591" s="3" t="s">
        <v>2530</v>
      </c>
      <c r="R591" s="3" t="str">
        <f>MID(Tabla1[[#This Row],[Aplicación]],6,2)</f>
        <v>01</v>
      </c>
      <c r="S591" s="3" t="str">
        <f>VLOOKUP(Tabla1[[#This Row],[AREA]],Hoja1!A:B,2,FALSE)</f>
        <v>01. Alcaldía</v>
      </c>
      <c r="T591" s="3" t="str">
        <f>MID(Tabla1[[#This Row],[Aplicación]],9,4)</f>
        <v>9205</v>
      </c>
      <c r="U591" s="3" t="str">
        <f>VLOOKUP(Tabla1[[#This Row],[PROGRAMA]],Hoja1!A:B,2,FALSE)</f>
        <v>9205. Imprenta municipal</v>
      </c>
      <c r="V591" s="3" t="str">
        <f>MID(Tabla1[[#This Row],[Aplicación]],14,2)</f>
        <v>22</v>
      </c>
      <c r="W591" s="3" t="str">
        <f>MID(Tabla1[[#This Row],[Aplicación]],14,6)</f>
        <v>22199</v>
      </c>
    </row>
    <row r="592" spans="1:23" s="12" customFormat="1" hidden="1" x14ac:dyDescent="0.25">
      <c r="A592" s="1">
        <v>220190003874</v>
      </c>
      <c r="B592" s="3" t="s">
        <v>518</v>
      </c>
      <c r="C592" s="2">
        <v>43523</v>
      </c>
      <c r="D592" s="3">
        <v>22019002014</v>
      </c>
      <c r="E592" s="3" t="s">
        <v>318</v>
      </c>
      <c r="F592" s="4">
        <v>142.19</v>
      </c>
      <c r="G592" s="3" t="s">
        <v>2184</v>
      </c>
      <c r="H592" s="3" t="s">
        <v>1110</v>
      </c>
      <c r="I592" s="3" t="s">
        <v>2055</v>
      </c>
      <c r="J592" s="3" t="s">
        <v>1838</v>
      </c>
      <c r="K592" s="3" t="s">
        <v>35</v>
      </c>
      <c r="L592" s="3" t="s">
        <v>15</v>
      </c>
      <c r="M592" s="3" t="s">
        <v>16</v>
      </c>
      <c r="N592" s="11" t="s">
        <v>2554</v>
      </c>
      <c r="O592" s="3" t="s">
        <v>2553</v>
      </c>
      <c r="P592" s="3" t="str">
        <f>MID(Tabla1[[#This Row],[Aplicación]],14,1)</f>
        <v>2</v>
      </c>
      <c r="Q592" s="3" t="s">
        <v>2530</v>
      </c>
      <c r="R592" s="3" t="str">
        <f>MID(Tabla1[[#This Row],[Aplicación]],6,2)</f>
        <v>08</v>
      </c>
      <c r="S592" s="3" t="str">
        <f>VLOOKUP(Tabla1[[#This Row],[AREA]],Hoja1!A:B,2,FALSE)</f>
        <v>08. Seguridad y movilidad</v>
      </c>
      <c r="T592" s="3" t="str">
        <f>MID(Tabla1[[#This Row],[Aplicación]],9,4)</f>
        <v>1341</v>
      </c>
      <c r="U592" s="3" t="str">
        <f>VLOOKUP(Tabla1[[#This Row],[PROGRAMA]],Hoja1!A:B,2,FALSE)</f>
        <v>1341. Movilidad</v>
      </c>
      <c r="V592" s="3" t="str">
        <f>MID(Tabla1[[#This Row],[Aplicación]],14,2)</f>
        <v>22</v>
      </c>
      <c r="W592" s="3" t="str">
        <f>MID(Tabla1[[#This Row],[Aplicación]],14,6)</f>
        <v>22100</v>
      </c>
    </row>
    <row r="593" spans="1:23" hidden="1" x14ac:dyDescent="0.25">
      <c r="A593" s="1">
        <v>220190004791</v>
      </c>
      <c r="B593" s="3" t="s">
        <v>518</v>
      </c>
      <c r="C593" s="2">
        <v>43531</v>
      </c>
      <c r="D593" s="3">
        <v>22019000784</v>
      </c>
      <c r="E593" s="3" t="s">
        <v>1249</v>
      </c>
      <c r="F593" s="4">
        <v>141.80000000000001</v>
      </c>
      <c r="G593" s="3" t="s">
        <v>2120</v>
      </c>
      <c r="H593" s="3" t="s">
        <v>1250</v>
      </c>
      <c r="I593" s="3" t="s">
        <v>2070</v>
      </c>
      <c r="J593" s="3" t="s">
        <v>1838</v>
      </c>
      <c r="K593" s="3" t="s">
        <v>14</v>
      </c>
      <c r="L593" s="3" t="s">
        <v>15</v>
      </c>
      <c r="M593" s="3" t="s">
        <v>16</v>
      </c>
      <c r="N593" s="3" t="s">
        <v>2555</v>
      </c>
      <c r="O593" s="3" t="s">
        <v>2553</v>
      </c>
      <c r="P593" s="3" t="str">
        <f>MID(Tabla1[[#This Row],[Aplicación]],14,1)</f>
        <v>2</v>
      </c>
      <c r="Q593" s="3" t="s">
        <v>2530</v>
      </c>
      <c r="R593" s="3" t="str">
        <f>MID(Tabla1[[#This Row],[Aplicación]],6,2)</f>
        <v>01</v>
      </c>
      <c r="S593" s="3" t="str">
        <f>VLOOKUP(Tabla1[[#This Row],[AREA]],Hoja1!A:B,2,FALSE)</f>
        <v>01. Alcaldía</v>
      </c>
      <c r="T593" s="3" t="str">
        <f>MID(Tabla1[[#This Row],[Aplicación]],9,4)</f>
        <v>9203</v>
      </c>
      <c r="U593" s="3" t="str">
        <f>VLOOKUP(Tabla1[[#This Row],[PROGRAMA]],Hoja1!A:B,2,FALSE)</f>
        <v>9203. Unidad de régimen interior</v>
      </c>
      <c r="V593" s="3" t="str">
        <f>MID(Tabla1[[#This Row],[Aplicación]],14,2)</f>
        <v>21</v>
      </c>
      <c r="W593" s="3" t="str">
        <f>MID(Tabla1[[#This Row],[Aplicación]],14,6)</f>
        <v>214</v>
      </c>
    </row>
    <row r="594" spans="1:23" hidden="1" x14ac:dyDescent="0.25">
      <c r="A594" s="1">
        <v>220190003845</v>
      </c>
      <c r="B594" s="3" t="s">
        <v>518</v>
      </c>
      <c r="C594" s="2">
        <v>43523</v>
      </c>
      <c r="D594" s="3">
        <v>22019001585</v>
      </c>
      <c r="E594" s="3" t="s">
        <v>1073</v>
      </c>
      <c r="F594" s="4">
        <v>138.69</v>
      </c>
      <c r="G594" s="3" t="s">
        <v>2144</v>
      </c>
      <c r="H594" s="3" t="s">
        <v>1092</v>
      </c>
      <c r="I594" s="3" t="s">
        <v>2070</v>
      </c>
      <c r="J594" s="3" t="s">
        <v>1838</v>
      </c>
      <c r="K594" s="3" t="s">
        <v>35</v>
      </c>
      <c r="L594" s="3" t="s">
        <v>15</v>
      </c>
      <c r="M594" s="3" t="s">
        <v>16</v>
      </c>
      <c r="N594" s="3" t="s">
        <v>2555</v>
      </c>
      <c r="O594" s="3" t="s">
        <v>2553</v>
      </c>
      <c r="P594" s="3" t="str">
        <f>MID(Tabla1[[#This Row],[Aplicación]],14,1)</f>
        <v>2</v>
      </c>
      <c r="Q594" s="3" t="s">
        <v>2530</v>
      </c>
      <c r="R594" s="3" t="str">
        <f>MID(Tabla1[[#This Row],[Aplicación]],6,2)</f>
        <v>08</v>
      </c>
      <c r="S594" s="3" t="str">
        <f>VLOOKUP(Tabla1[[#This Row],[AREA]],Hoja1!A:B,2,FALSE)</f>
        <v>08. Seguridad y movilidad</v>
      </c>
      <c r="T594" s="3" t="str">
        <f>MID(Tabla1[[#This Row],[Aplicación]],9,4)</f>
        <v>1361</v>
      </c>
      <c r="U594" s="3" t="str">
        <f>VLOOKUP(Tabla1[[#This Row],[PROGRAMA]],Hoja1!A:B,2,FALSE)</f>
        <v>1361. Prevención y extinción de incencios</v>
      </c>
      <c r="V594" s="3" t="str">
        <f>MID(Tabla1[[#This Row],[Aplicación]],14,2)</f>
        <v>22</v>
      </c>
      <c r="W594" s="3" t="str">
        <f>MID(Tabla1[[#This Row],[Aplicación]],14,6)</f>
        <v>22199</v>
      </c>
    </row>
    <row r="595" spans="1:23" s="12" customFormat="1" hidden="1" x14ac:dyDescent="0.25">
      <c r="A595" s="1">
        <v>220190007995</v>
      </c>
      <c r="B595" s="3" t="s">
        <v>518</v>
      </c>
      <c r="C595" s="2">
        <v>43551</v>
      </c>
      <c r="D595" s="3">
        <v>22019001572</v>
      </c>
      <c r="E595" s="3" t="s">
        <v>519</v>
      </c>
      <c r="F595" s="4">
        <v>136.43</v>
      </c>
      <c r="G595" s="3" t="s">
        <v>2109</v>
      </c>
      <c r="H595" s="3" t="s">
        <v>838</v>
      </c>
      <c r="I595" s="3" t="s">
        <v>2070</v>
      </c>
      <c r="J595" s="3" t="s">
        <v>1838</v>
      </c>
      <c r="K595" s="3" t="s">
        <v>35</v>
      </c>
      <c r="L595" s="3" t="s">
        <v>15</v>
      </c>
      <c r="M595" s="3" t="s">
        <v>16</v>
      </c>
      <c r="N595" s="3" t="s">
        <v>2555</v>
      </c>
      <c r="O595" s="3" t="s">
        <v>2553</v>
      </c>
      <c r="P595" s="3" t="str">
        <f>MID(Tabla1[[#This Row],[Aplicación]],14,1)</f>
        <v>2</v>
      </c>
      <c r="Q595" s="3" t="s">
        <v>2530</v>
      </c>
      <c r="R595" s="3" t="str">
        <f>MID(Tabla1[[#This Row],[Aplicación]],6,2)</f>
        <v>02</v>
      </c>
      <c r="S595" s="3" t="str">
        <f>VLOOKUP(Tabla1[[#This Row],[AREA]],Hoja1!A:B,2,FALSE)</f>
        <v>02. Urbanismo, infraestructura y vivienda</v>
      </c>
      <c r="T595" s="3" t="str">
        <f>MID(Tabla1[[#This Row],[Aplicación]],9,4)</f>
        <v>9332</v>
      </c>
      <c r="U595" s="3" t="str">
        <f>VLOOKUP(Tabla1[[#This Row],[PROGRAMA]],Hoja1!A:B,2,FALSE)</f>
        <v>9332. Mantenimiento de edificios e instalaciones municipales</v>
      </c>
      <c r="V595" s="3" t="str">
        <f>MID(Tabla1[[#This Row],[Aplicación]],14,2)</f>
        <v>21</v>
      </c>
      <c r="W595" s="3" t="str">
        <f>MID(Tabla1[[#This Row],[Aplicación]],14,6)</f>
        <v>212</v>
      </c>
    </row>
    <row r="596" spans="1:23" hidden="1" x14ac:dyDescent="0.25">
      <c r="A596" s="1">
        <v>220190007093</v>
      </c>
      <c r="B596" s="3" t="s">
        <v>518</v>
      </c>
      <c r="C596" s="2">
        <v>43549</v>
      </c>
      <c r="D596" s="3">
        <v>22019001376</v>
      </c>
      <c r="E596" s="3" t="s">
        <v>895</v>
      </c>
      <c r="F596" s="4">
        <v>133.63999999999999</v>
      </c>
      <c r="G596" s="3" t="s">
        <v>1868</v>
      </c>
      <c r="H596" s="3" t="s">
        <v>1510</v>
      </c>
      <c r="I596" s="3" t="s">
        <v>2070</v>
      </c>
      <c r="J596" s="3" t="s">
        <v>1863</v>
      </c>
      <c r="K596" s="3" t="s">
        <v>35</v>
      </c>
      <c r="L596" s="3" t="s">
        <v>15</v>
      </c>
      <c r="M596" s="3" t="s">
        <v>16</v>
      </c>
      <c r="N596" s="3" t="s">
        <v>2555</v>
      </c>
      <c r="O596" s="3" t="s">
        <v>2553</v>
      </c>
      <c r="P596" s="3" t="str">
        <f>MID(Tabla1[[#This Row],[Aplicación]],14,1)</f>
        <v>2</v>
      </c>
      <c r="Q596" s="3" t="s">
        <v>2530</v>
      </c>
      <c r="R596" s="3" t="str">
        <f>MID(Tabla1[[#This Row],[Aplicación]],6,2)</f>
        <v>07</v>
      </c>
      <c r="S596" s="3" t="str">
        <f>VLOOKUP(Tabla1[[#This Row],[AREA]],Hoja1!A:B,2,FALSE)</f>
        <v>07. Medio Ambiente sostenibilidad</v>
      </c>
      <c r="T596" s="3" t="str">
        <f>MID(Tabla1[[#This Row],[Aplicación]],9,4)</f>
        <v>1621</v>
      </c>
      <c r="U596" s="3" t="str">
        <f>VLOOKUP(Tabla1[[#This Row],[PROGRAMA]],Hoja1!A:B,2,FALSE)</f>
        <v>1621. Servicio de limpieza</v>
      </c>
      <c r="V596" s="3" t="str">
        <f>MID(Tabla1[[#This Row],[Aplicación]],14,2)</f>
        <v>22</v>
      </c>
      <c r="W596" s="3" t="str">
        <f>MID(Tabla1[[#This Row],[Aplicación]],14,6)</f>
        <v>22199</v>
      </c>
    </row>
    <row r="597" spans="1:23" s="3" customFormat="1" hidden="1" x14ac:dyDescent="0.25">
      <c r="A597" s="19">
        <v>220190005351</v>
      </c>
      <c r="B597" s="11" t="s">
        <v>518</v>
      </c>
      <c r="C597" s="21">
        <v>43537</v>
      </c>
      <c r="D597" s="11">
        <v>22019002137</v>
      </c>
      <c r="E597" s="11" t="s">
        <v>1176</v>
      </c>
      <c r="F597" s="18">
        <v>32.67</v>
      </c>
      <c r="G597" s="11" t="s">
        <v>2179</v>
      </c>
      <c r="H597" s="11" t="s">
        <v>1317</v>
      </c>
      <c r="I597" s="11" t="s">
        <v>2055</v>
      </c>
      <c r="J597" s="11" t="s">
        <v>1838</v>
      </c>
      <c r="K597" s="11" t="s">
        <v>35</v>
      </c>
      <c r="L597" s="11" t="s">
        <v>10</v>
      </c>
      <c r="M597" s="11" t="s">
        <v>11</v>
      </c>
      <c r="N597" s="11" t="s">
        <v>2556</v>
      </c>
      <c r="O597" s="3" t="s">
        <v>2553</v>
      </c>
      <c r="P597" s="11" t="str">
        <f>MID(Tabla1[[#This Row],[Aplicación]],14,1)</f>
        <v>2</v>
      </c>
      <c r="Q597" s="3" t="s">
        <v>2530</v>
      </c>
      <c r="R597" s="11" t="str">
        <f>MID(Tabla1[[#This Row],[Aplicación]],6,2)</f>
        <v>06</v>
      </c>
      <c r="S597" s="11" t="str">
        <f>VLOOKUP(Tabla1[[#This Row],[AREA]],Hoja1!A:B,2,FALSE)</f>
        <v>06. Educación, infancia e igualdad</v>
      </c>
      <c r="T597" s="11" t="str">
        <f>MID(Tabla1[[#This Row],[Aplicación]],9,4)</f>
        <v>3321</v>
      </c>
      <c r="U597" s="11" t="str">
        <f>VLOOKUP(Tabla1[[#This Row],[PROGRAMA]],Hoja1!A:B,2,FALSE)</f>
        <v>3321. Bibliotecas públicas</v>
      </c>
      <c r="V597" s="11" t="str">
        <f>MID(Tabla1[[#This Row],[Aplicación]],14,2)</f>
        <v>21</v>
      </c>
      <c r="W597" s="11" t="str">
        <f>MID(Tabla1[[#This Row],[Aplicación]],14,6)</f>
        <v>212</v>
      </c>
    </row>
    <row r="598" spans="1:23" s="12" customFormat="1" hidden="1" x14ac:dyDescent="0.25">
      <c r="A598" s="1">
        <v>220190001151</v>
      </c>
      <c r="B598" s="3" t="s">
        <v>518</v>
      </c>
      <c r="C598" s="2">
        <v>43504</v>
      </c>
      <c r="D598" s="3">
        <v>22019000786</v>
      </c>
      <c r="E598" s="3" t="s">
        <v>604</v>
      </c>
      <c r="F598" s="4">
        <v>131.41</v>
      </c>
      <c r="G598" s="3" t="s">
        <v>2080</v>
      </c>
      <c r="H598" s="3" t="s">
        <v>605</v>
      </c>
      <c r="I598" s="3" t="s">
        <v>2070</v>
      </c>
      <c r="J598" s="3" t="s">
        <v>1838</v>
      </c>
      <c r="K598" s="3" t="s">
        <v>14</v>
      </c>
      <c r="L598" s="3" t="s">
        <v>15</v>
      </c>
      <c r="M598" s="3" t="s">
        <v>16</v>
      </c>
      <c r="N598" s="3" t="s">
        <v>2555</v>
      </c>
      <c r="O598" s="3" t="s">
        <v>2553</v>
      </c>
      <c r="P598" s="3" t="str">
        <f>MID(Tabla1[[#This Row],[Aplicación]],14,1)</f>
        <v>2</v>
      </c>
      <c r="Q598" s="3" t="s">
        <v>2530</v>
      </c>
      <c r="R598" s="3" t="str">
        <f>MID(Tabla1[[#This Row],[Aplicación]],6,2)</f>
        <v>08</v>
      </c>
      <c r="S598" s="3" t="str">
        <f>VLOOKUP(Tabla1[[#This Row],[AREA]],Hoja1!A:B,2,FALSE)</f>
        <v>08. Seguridad y movilidad</v>
      </c>
      <c r="T598" s="3" t="str">
        <f>MID(Tabla1[[#This Row],[Aplicación]],9,4)</f>
        <v>1321</v>
      </c>
      <c r="U598" s="3" t="str">
        <f>VLOOKUP(Tabla1[[#This Row],[PROGRAMA]],Hoja1!A:B,2,FALSE)</f>
        <v>1321. Policía municipal</v>
      </c>
      <c r="V598" s="3" t="str">
        <f>MID(Tabla1[[#This Row],[Aplicación]],14,2)</f>
        <v>21</v>
      </c>
      <c r="W598" s="3" t="str">
        <f>MID(Tabla1[[#This Row],[Aplicación]],14,6)</f>
        <v>214</v>
      </c>
    </row>
    <row r="599" spans="1:23" s="12" customFormat="1" hidden="1" x14ac:dyDescent="0.25">
      <c r="A599" s="1">
        <v>220190002856</v>
      </c>
      <c r="B599" s="3" t="s">
        <v>518</v>
      </c>
      <c r="C599" s="2">
        <v>43518</v>
      </c>
      <c r="D599" s="3">
        <v>22019001567</v>
      </c>
      <c r="E599" s="3" t="s">
        <v>776</v>
      </c>
      <c r="F599" s="4">
        <v>131.12</v>
      </c>
      <c r="G599" s="3" t="s">
        <v>2144</v>
      </c>
      <c r="H599" s="3" t="s">
        <v>1045</v>
      </c>
      <c r="I599" s="3" t="s">
        <v>2070</v>
      </c>
      <c r="J599" s="3" t="s">
        <v>1838</v>
      </c>
      <c r="K599" s="3" t="s">
        <v>35</v>
      </c>
      <c r="L599" s="3" t="s">
        <v>15</v>
      </c>
      <c r="M599" s="3" t="s">
        <v>16</v>
      </c>
      <c r="N599" s="3" t="s">
        <v>2555</v>
      </c>
      <c r="O599" s="3" t="s">
        <v>2553</v>
      </c>
      <c r="P599" s="3" t="str">
        <f>MID(Tabla1[[#This Row],[Aplicación]],14,1)</f>
        <v>2</v>
      </c>
      <c r="Q599" s="3" t="s">
        <v>2530</v>
      </c>
      <c r="R599" s="3" t="str">
        <f>MID(Tabla1[[#This Row],[Aplicación]],6,2)</f>
        <v>08</v>
      </c>
      <c r="S599" s="3" t="str">
        <f>VLOOKUP(Tabla1[[#This Row],[AREA]],Hoja1!A:B,2,FALSE)</f>
        <v>08. Seguridad y movilidad</v>
      </c>
      <c r="T599" s="3" t="str">
        <f>MID(Tabla1[[#This Row],[Aplicación]],9,4)</f>
        <v>1321</v>
      </c>
      <c r="U599" s="3" t="str">
        <f>VLOOKUP(Tabla1[[#This Row],[PROGRAMA]],Hoja1!A:B,2,FALSE)</f>
        <v>1321. Policía municipal</v>
      </c>
      <c r="V599" s="3" t="str">
        <f>MID(Tabla1[[#This Row],[Aplicación]],14,2)</f>
        <v>22</v>
      </c>
      <c r="W599" s="3" t="str">
        <f>MID(Tabla1[[#This Row],[Aplicación]],14,6)</f>
        <v>22199</v>
      </c>
    </row>
    <row r="600" spans="1:23" s="12" customFormat="1" hidden="1" x14ac:dyDescent="0.25">
      <c r="A600" s="1">
        <v>220190004524</v>
      </c>
      <c r="B600" s="3" t="s">
        <v>518</v>
      </c>
      <c r="C600" s="2">
        <v>43530</v>
      </c>
      <c r="D600" s="3">
        <v>22019001548</v>
      </c>
      <c r="E600" s="3" t="s">
        <v>544</v>
      </c>
      <c r="F600" s="4">
        <v>129.52000000000001</v>
      </c>
      <c r="G600" s="3" t="s">
        <v>2056</v>
      </c>
      <c r="H600" s="3" t="s">
        <v>1197</v>
      </c>
      <c r="I600" s="3" t="s">
        <v>2070</v>
      </c>
      <c r="J600" s="3" t="s">
        <v>1891</v>
      </c>
      <c r="K600" s="3" t="s">
        <v>35</v>
      </c>
      <c r="L600" s="3" t="s">
        <v>15</v>
      </c>
      <c r="M600" s="3" t="s">
        <v>16</v>
      </c>
      <c r="N600" s="3" t="s">
        <v>2555</v>
      </c>
      <c r="O600" s="3" t="s">
        <v>2553</v>
      </c>
      <c r="P600" s="3" t="str">
        <f>MID(Tabla1[[#This Row],[Aplicación]],14,1)</f>
        <v>2</v>
      </c>
      <c r="Q600" s="3" t="s">
        <v>2530</v>
      </c>
      <c r="R600" s="3" t="str">
        <f>MID(Tabla1[[#This Row],[Aplicación]],6,2)</f>
        <v>10</v>
      </c>
      <c r="S600" s="3" t="str">
        <f>VLOOKUP(Tabla1[[#This Row],[AREA]],Hoja1!A:B,2,FALSE)</f>
        <v>10. Servicios sociales</v>
      </c>
      <c r="T600" s="3" t="str">
        <f>MID(Tabla1[[#This Row],[Aplicación]],9,4)</f>
        <v>2312</v>
      </c>
      <c r="U600" s="3" t="str">
        <f>VLOOKUP(Tabla1[[#This Row],[PROGRAMA]],Hoja1!A:B,2,FALSE)</f>
        <v>2312. Iniciativas sociales</v>
      </c>
      <c r="V600" s="3" t="str">
        <f>MID(Tabla1[[#This Row],[Aplicación]],14,2)</f>
        <v>21</v>
      </c>
      <c r="W600" s="3" t="str">
        <f>MID(Tabla1[[#This Row],[Aplicación]],14,6)</f>
        <v>212</v>
      </c>
    </row>
    <row r="601" spans="1:23" s="12" customFormat="1" hidden="1" x14ac:dyDescent="0.25">
      <c r="A601" s="1">
        <v>220190004525</v>
      </c>
      <c r="B601" s="3" t="s">
        <v>518</v>
      </c>
      <c r="C601" s="2">
        <v>43530</v>
      </c>
      <c r="D601" s="3">
        <v>22019001548</v>
      </c>
      <c r="E601" s="3" t="s">
        <v>544</v>
      </c>
      <c r="F601" s="4">
        <v>129.22999999999999</v>
      </c>
      <c r="G601" s="3" t="s">
        <v>1796</v>
      </c>
      <c r="H601" s="3" t="s">
        <v>1198</v>
      </c>
      <c r="I601" s="3" t="s">
        <v>2070</v>
      </c>
      <c r="J601" s="3" t="s">
        <v>1838</v>
      </c>
      <c r="K601" s="3" t="s">
        <v>35</v>
      </c>
      <c r="L601" s="3" t="s">
        <v>15</v>
      </c>
      <c r="M601" s="3" t="s">
        <v>16</v>
      </c>
      <c r="N601" s="3" t="s">
        <v>2555</v>
      </c>
      <c r="O601" s="3" t="s">
        <v>2553</v>
      </c>
      <c r="P601" s="3" t="str">
        <f>MID(Tabla1[[#This Row],[Aplicación]],14,1)</f>
        <v>2</v>
      </c>
      <c r="Q601" s="3" t="s">
        <v>2530</v>
      </c>
      <c r="R601" s="3" t="str">
        <f>MID(Tabla1[[#This Row],[Aplicación]],6,2)</f>
        <v>10</v>
      </c>
      <c r="S601" s="3" t="str">
        <f>VLOOKUP(Tabla1[[#This Row],[AREA]],Hoja1!A:B,2,FALSE)</f>
        <v>10. Servicios sociales</v>
      </c>
      <c r="T601" s="3" t="str">
        <f>MID(Tabla1[[#This Row],[Aplicación]],9,4)</f>
        <v>2312</v>
      </c>
      <c r="U601" s="3" t="str">
        <f>VLOOKUP(Tabla1[[#This Row],[PROGRAMA]],Hoja1!A:B,2,FALSE)</f>
        <v>2312. Iniciativas sociales</v>
      </c>
      <c r="V601" s="3" t="str">
        <f>MID(Tabla1[[#This Row],[Aplicación]],14,2)</f>
        <v>21</v>
      </c>
      <c r="W601" s="3" t="str">
        <f>MID(Tabla1[[#This Row],[Aplicación]],14,6)</f>
        <v>212</v>
      </c>
    </row>
    <row r="602" spans="1:23" s="3" customFormat="1" hidden="1" x14ac:dyDescent="0.25">
      <c r="A602" s="19">
        <v>220190005381</v>
      </c>
      <c r="B602" s="11" t="s">
        <v>518</v>
      </c>
      <c r="C602" s="21">
        <v>43537</v>
      </c>
      <c r="D602" s="11">
        <v>22019002251</v>
      </c>
      <c r="E602" s="11" t="s">
        <v>747</v>
      </c>
      <c r="F602" s="18">
        <v>55.01</v>
      </c>
      <c r="G602" s="11" t="s">
        <v>1766</v>
      </c>
      <c r="H602" s="11" t="s">
        <v>1337</v>
      </c>
      <c r="I602" s="11" t="s">
        <v>2055</v>
      </c>
      <c r="J602" s="11" t="s">
        <v>1838</v>
      </c>
      <c r="K602" s="11" t="s">
        <v>35</v>
      </c>
      <c r="L602" s="11" t="s">
        <v>10</v>
      </c>
      <c r="M602" s="11" t="s">
        <v>11</v>
      </c>
      <c r="N602" s="11" t="s">
        <v>2556</v>
      </c>
      <c r="O602" s="3" t="s">
        <v>2553</v>
      </c>
      <c r="P602" s="11" t="str">
        <f>MID(Tabla1[[#This Row],[Aplicación]],14,1)</f>
        <v>2</v>
      </c>
      <c r="Q602" s="3" t="s">
        <v>2530</v>
      </c>
      <c r="R602" s="11" t="str">
        <f>MID(Tabla1[[#This Row],[Aplicación]],6,2)</f>
        <v>06</v>
      </c>
      <c r="S602" s="11" t="str">
        <f>VLOOKUP(Tabla1[[#This Row],[AREA]],Hoja1!A:B,2,FALSE)</f>
        <v>06. Educación, infancia e igualdad</v>
      </c>
      <c r="T602" s="11" t="str">
        <f>MID(Tabla1[[#This Row],[Aplicación]],9,4)</f>
        <v>3261</v>
      </c>
      <c r="U602" s="11" t="str">
        <f>VLOOKUP(Tabla1[[#This Row],[PROGRAMA]],Hoja1!A:B,2,FALSE)</f>
        <v>3261. Servicios complementarios de educación</v>
      </c>
      <c r="V602" s="11" t="str">
        <f>MID(Tabla1[[#This Row],[Aplicación]],14,2)</f>
        <v>22</v>
      </c>
      <c r="W602" s="11" t="str">
        <f>MID(Tabla1[[#This Row],[Aplicación]],14,6)</f>
        <v>22699</v>
      </c>
    </row>
    <row r="603" spans="1:23" s="3" customFormat="1" hidden="1" x14ac:dyDescent="0.25">
      <c r="A603" s="19">
        <v>220190005383</v>
      </c>
      <c r="B603" s="11" t="s">
        <v>518</v>
      </c>
      <c r="C603" s="21">
        <v>43537</v>
      </c>
      <c r="D603" s="11">
        <v>22019002255</v>
      </c>
      <c r="E603" s="11" t="s">
        <v>747</v>
      </c>
      <c r="F603" s="18">
        <v>115</v>
      </c>
      <c r="G603" s="11" t="s">
        <v>2213</v>
      </c>
      <c r="H603" s="11" t="s">
        <v>1339</v>
      </c>
      <c r="I603" s="11" t="s">
        <v>2055</v>
      </c>
      <c r="J603" s="11" t="s">
        <v>1838</v>
      </c>
      <c r="K603" s="11" t="s">
        <v>35</v>
      </c>
      <c r="L603" s="11" t="s">
        <v>10</v>
      </c>
      <c r="M603" s="11" t="s">
        <v>11</v>
      </c>
      <c r="N603" s="11" t="s">
        <v>2556</v>
      </c>
      <c r="O603" s="3" t="s">
        <v>2553</v>
      </c>
      <c r="P603" s="11" t="str">
        <f>MID(Tabla1[[#This Row],[Aplicación]],14,1)</f>
        <v>2</v>
      </c>
      <c r="Q603" s="3" t="s">
        <v>2530</v>
      </c>
      <c r="R603" s="11" t="str">
        <f>MID(Tabla1[[#This Row],[Aplicación]],6,2)</f>
        <v>06</v>
      </c>
      <c r="S603" s="11" t="str">
        <f>VLOOKUP(Tabla1[[#This Row],[AREA]],Hoja1!A:B,2,FALSE)</f>
        <v>06. Educación, infancia e igualdad</v>
      </c>
      <c r="T603" s="11" t="str">
        <f>MID(Tabla1[[#This Row],[Aplicación]],9,4)</f>
        <v>3261</v>
      </c>
      <c r="U603" s="11" t="str">
        <f>VLOOKUP(Tabla1[[#This Row],[PROGRAMA]],Hoja1!A:B,2,FALSE)</f>
        <v>3261. Servicios complementarios de educación</v>
      </c>
      <c r="V603" s="11" t="str">
        <f>MID(Tabla1[[#This Row],[Aplicación]],14,2)</f>
        <v>22</v>
      </c>
      <c r="W603" s="11" t="str">
        <f>MID(Tabla1[[#This Row],[Aplicación]],14,6)</f>
        <v>22699</v>
      </c>
    </row>
    <row r="604" spans="1:23" s="3" customFormat="1" hidden="1" x14ac:dyDescent="0.25">
      <c r="A604" s="1">
        <v>220190003897</v>
      </c>
      <c r="B604" s="3" t="s">
        <v>518</v>
      </c>
      <c r="C604" s="2">
        <v>43523</v>
      </c>
      <c r="D604" s="3">
        <v>22019001185</v>
      </c>
      <c r="E604" s="3" t="s">
        <v>568</v>
      </c>
      <c r="F604" s="4">
        <v>127.05</v>
      </c>
      <c r="G604" s="3" t="s">
        <v>2189</v>
      </c>
      <c r="H604" s="3" t="s">
        <v>2143</v>
      </c>
      <c r="I604" s="3" t="s">
        <v>2070</v>
      </c>
      <c r="J604" s="3" t="s">
        <v>1838</v>
      </c>
      <c r="K604" s="3" t="s">
        <v>14</v>
      </c>
      <c r="L604" s="3" t="s">
        <v>15</v>
      </c>
      <c r="M604" s="3" t="s">
        <v>16</v>
      </c>
      <c r="N604" s="3" t="s">
        <v>2555</v>
      </c>
      <c r="O604" s="3" t="s">
        <v>2553</v>
      </c>
      <c r="P604" s="3" t="str">
        <f>MID(Tabla1[[#This Row],[Aplicación]],14,1)</f>
        <v>2</v>
      </c>
      <c r="Q604" s="3" t="s">
        <v>2530</v>
      </c>
      <c r="R604" s="3" t="str">
        <f>MID(Tabla1[[#This Row],[Aplicación]],6,2)</f>
        <v>07</v>
      </c>
      <c r="S604" s="3" t="str">
        <f>VLOOKUP(Tabla1[[#This Row],[AREA]],Hoja1!A:B,2,FALSE)</f>
        <v>07. Medio Ambiente sostenibilidad</v>
      </c>
      <c r="T604" s="3" t="str">
        <f>MID(Tabla1[[#This Row],[Aplicación]],9,4)</f>
        <v>1711</v>
      </c>
      <c r="U604" s="3" t="str">
        <f>VLOOKUP(Tabla1[[#This Row],[PROGRAMA]],Hoja1!A:B,2,FALSE)</f>
        <v>1711. Parques y jardines</v>
      </c>
      <c r="V604" s="3" t="str">
        <f>MID(Tabla1[[#This Row],[Aplicación]],14,2)</f>
        <v>21</v>
      </c>
      <c r="W604" s="3" t="str">
        <f>MID(Tabla1[[#This Row],[Aplicación]],14,6)</f>
        <v>213</v>
      </c>
    </row>
    <row r="605" spans="1:23" s="3" customFormat="1" hidden="1" x14ac:dyDescent="0.25">
      <c r="A605" s="1">
        <v>220190006441</v>
      </c>
      <c r="B605" s="3" t="s">
        <v>518</v>
      </c>
      <c r="C605" s="2">
        <v>43543</v>
      </c>
      <c r="D605" s="3">
        <v>22019001185</v>
      </c>
      <c r="E605" s="3" t="s">
        <v>568</v>
      </c>
      <c r="F605" s="4">
        <v>127.05</v>
      </c>
      <c r="G605" s="3" t="s">
        <v>2189</v>
      </c>
      <c r="H605" s="3" t="s">
        <v>2143</v>
      </c>
      <c r="I605" s="3" t="s">
        <v>2070</v>
      </c>
      <c r="J605" s="3" t="s">
        <v>1838</v>
      </c>
      <c r="K605" s="3" t="s">
        <v>14</v>
      </c>
      <c r="L605" s="3" t="s">
        <v>15</v>
      </c>
      <c r="M605" s="3" t="s">
        <v>16</v>
      </c>
      <c r="N605" s="3" t="s">
        <v>2555</v>
      </c>
      <c r="O605" s="3" t="s">
        <v>2553</v>
      </c>
      <c r="P605" s="3" t="str">
        <f>MID(Tabla1[[#This Row],[Aplicación]],14,1)</f>
        <v>2</v>
      </c>
      <c r="Q605" s="3" t="s">
        <v>2530</v>
      </c>
      <c r="R605" s="3" t="str">
        <f>MID(Tabla1[[#This Row],[Aplicación]],6,2)</f>
        <v>07</v>
      </c>
      <c r="S605" s="3" t="str">
        <f>VLOOKUP(Tabla1[[#This Row],[AREA]],Hoja1!A:B,2,FALSE)</f>
        <v>07. Medio Ambiente sostenibilidad</v>
      </c>
      <c r="T605" s="3" t="str">
        <f>MID(Tabla1[[#This Row],[Aplicación]],9,4)</f>
        <v>1711</v>
      </c>
      <c r="U605" s="3" t="str">
        <f>VLOOKUP(Tabla1[[#This Row],[PROGRAMA]],Hoja1!A:B,2,FALSE)</f>
        <v>1711. Parques y jardines</v>
      </c>
      <c r="V605" s="3" t="str">
        <f>MID(Tabla1[[#This Row],[Aplicación]],14,2)</f>
        <v>21</v>
      </c>
      <c r="W605" s="3" t="str">
        <f>MID(Tabla1[[#This Row],[Aplicación]],14,6)</f>
        <v>213</v>
      </c>
    </row>
    <row r="606" spans="1:23" hidden="1" x14ac:dyDescent="0.25">
      <c r="A606" s="19">
        <v>220190005396</v>
      </c>
      <c r="B606" s="11" t="s">
        <v>518</v>
      </c>
      <c r="C606" s="21">
        <v>43537</v>
      </c>
      <c r="D606" s="11">
        <v>22019002286</v>
      </c>
      <c r="E606" s="11" t="s">
        <v>690</v>
      </c>
      <c r="F606" s="18">
        <v>60.5</v>
      </c>
      <c r="G606" s="11" t="s">
        <v>1765</v>
      </c>
      <c r="H606" s="11" t="s">
        <v>1342</v>
      </c>
      <c r="I606" s="11" t="s">
        <v>2055</v>
      </c>
      <c r="J606" s="11" t="s">
        <v>1838</v>
      </c>
      <c r="K606" s="11" t="s">
        <v>14</v>
      </c>
      <c r="L606" s="11" t="s">
        <v>10</v>
      </c>
      <c r="M606" s="11" t="s">
        <v>11</v>
      </c>
      <c r="N606" s="11" t="s">
        <v>2556</v>
      </c>
      <c r="O606" s="3" t="s">
        <v>2553</v>
      </c>
      <c r="P606" s="11" t="str">
        <f>MID(Tabla1[[#This Row],[Aplicación]],14,1)</f>
        <v>2</v>
      </c>
      <c r="Q606" s="3" t="s">
        <v>2530</v>
      </c>
      <c r="R606" s="11" t="str">
        <f>MID(Tabla1[[#This Row],[Aplicación]],6,2)</f>
        <v>06</v>
      </c>
      <c r="S606" s="11" t="str">
        <f>VLOOKUP(Tabla1[[#This Row],[AREA]],Hoja1!A:B,2,FALSE)</f>
        <v>06. Educación, infancia e igualdad</v>
      </c>
      <c r="T606" s="11" t="str">
        <f>MID(Tabla1[[#This Row],[Aplicación]],9,4)</f>
        <v>2315</v>
      </c>
      <c r="U606" s="11" t="str">
        <f>VLOOKUP(Tabla1[[#This Row],[PROGRAMA]],Hoja1!A:B,2,FALSE)</f>
        <v>2315. Políticas de Igualdad e infancia</v>
      </c>
      <c r="V606" s="11" t="str">
        <f>MID(Tabla1[[#This Row],[Aplicación]],14,2)</f>
        <v>21</v>
      </c>
      <c r="W606" s="11" t="str">
        <f>MID(Tabla1[[#This Row],[Aplicación]],14,6)</f>
        <v>213</v>
      </c>
    </row>
    <row r="607" spans="1:23" hidden="1" x14ac:dyDescent="0.25">
      <c r="A607" s="1">
        <v>220190005368</v>
      </c>
      <c r="B607" s="3" t="s">
        <v>518</v>
      </c>
      <c r="C607" s="2">
        <v>43537</v>
      </c>
      <c r="D607" s="3">
        <v>22019001548</v>
      </c>
      <c r="E607" s="3" t="s">
        <v>544</v>
      </c>
      <c r="F607" s="4">
        <v>125.44</v>
      </c>
      <c r="G607" s="3" t="s">
        <v>2126</v>
      </c>
      <c r="H607" s="3" t="s">
        <v>1330</v>
      </c>
      <c r="I607" s="3" t="s">
        <v>2070</v>
      </c>
      <c r="J607" s="3" t="s">
        <v>1838</v>
      </c>
      <c r="K607" s="3" t="s">
        <v>35</v>
      </c>
      <c r="L607" s="3" t="s">
        <v>15</v>
      </c>
      <c r="M607" s="3" t="s">
        <v>16</v>
      </c>
      <c r="N607" s="3" t="s">
        <v>2555</v>
      </c>
      <c r="O607" s="3" t="s">
        <v>2553</v>
      </c>
      <c r="P607" s="3" t="str">
        <f>MID(Tabla1[[#This Row],[Aplicación]],14,1)</f>
        <v>2</v>
      </c>
      <c r="Q607" s="3" t="s">
        <v>2530</v>
      </c>
      <c r="R607" s="3" t="str">
        <f>MID(Tabla1[[#This Row],[Aplicación]],6,2)</f>
        <v>10</v>
      </c>
      <c r="S607" s="3" t="str">
        <f>VLOOKUP(Tabla1[[#This Row],[AREA]],Hoja1!A:B,2,FALSE)</f>
        <v>10. Servicios sociales</v>
      </c>
      <c r="T607" s="3" t="str">
        <f>MID(Tabla1[[#This Row],[Aplicación]],9,4)</f>
        <v>2312</v>
      </c>
      <c r="U607" s="3" t="str">
        <f>VLOOKUP(Tabla1[[#This Row],[PROGRAMA]],Hoja1!A:B,2,FALSE)</f>
        <v>2312. Iniciativas sociales</v>
      </c>
      <c r="V607" s="3" t="str">
        <f>MID(Tabla1[[#This Row],[Aplicación]],14,2)</f>
        <v>21</v>
      </c>
      <c r="W607" s="3" t="str">
        <f>MID(Tabla1[[#This Row],[Aplicación]],14,6)</f>
        <v>212</v>
      </c>
    </row>
    <row r="608" spans="1:23" s="3" customFormat="1" hidden="1" x14ac:dyDescent="0.25">
      <c r="A608" s="1">
        <v>220190007184</v>
      </c>
      <c r="B608" s="3" t="s">
        <v>518</v>
      </c>
      <c r="C608" s="2">
        <v>43549</v>
      </c>
      <c r="D608" s="3">
        <v>22019001572</v>
      </c>
      <c r="E608" s="3" t="s">
        <v>519</v>
      </c>
      <c r="F608" s="4">
        <v>125.4</v>
      </c>
      <c r="G608" s="3" t="s">
        <v>2181</v>
      </c>
      <c r="H608" s="3" t="s">
        <v>838</v>
      </c>
      <c r="I608" s="3" t="s">
        <v>2070</v>
      </c>
      <c r="J608" s="3" t="s">
        <v>1838</v>
      </c>
      <c r="K608" s="3" t="s">
        <v>35</v>
      </c>
      <c r="L608" s="3" t="s">
        <v>15</v>
      </c>
      <c r="M608" s="3" t="s">
        <v>16</v>
      </c>
      <c r="N608" s="3" t="s">
        <v>2555</v>
      </c>
      <c r="O608" s="3" t="s">
        <v>2553</v>
      </c>
      <c r="P608" s="3" t="str">
        <f>MID(Tabla1[[#This Row],[Aplicación]],14,1)</f>
        <v>2</v>
      </c>
      <c r="Q608" s="3" t="s">
        <v>2530</v>
      </c>
      <c r="R608" s="3" t="str">
        <f>MID(Tabla1[[#This Row],[Aplicación]],6,2)</f>
        <v>02</v>
      </c>
      <c r="S608" s="3" t="str">
        <f>VLOOKUP(Tabla1[[#This Row],[AREA]],Hoja1!A:B,2,FALSE)</f>
        <v>02. Urbanismo, infraestructura y vivienda</v>
      </c>
      <c r="T608" s="3" t="str">
        <f>MID(Tabla1[[#This Row],[Aplicación]],9,4)</f>
        <v>9332</v>
      </c>
      <c r="U608" s="3" t="str">
        <f>VLOOKUP(Tabla1[[#This Row],[PROGRAMA]],Hoja1!A:B,2,FALSE)</f>
        <v>9332. Mantenimiento de edificios e instalaciones municipales</v>
      </c>
      <c r="V608" s="3" t="str">
        <f>MID(Tabla1[[#This Row],[Aplicación]],14,2)</f>
        <v>21</v>
      </c>
      <c r="W608" s="3" t="str">
        <f>MID(Tabla1[[#This Row],[Aplicación]],14,6)</f>
        <v>212</v>
      </c>
    </row>
    <row r="609" spans="1:23" s="3" customFormat="1" hidden="1" x14ac:dyDescent="0.25">
      <c r="A609" s="1">
        <v>220190007052</v>
      </c>
      <c r="B609" s="3" t="s">
        <v>518</v>
      </c>
      <c r="C609" s="2">
        <v>43549</v>
      </c>
      <c r="D609" s="3">
        <v>22019001580</v>
      </c>
      <c r="E609" s="3" t="s">
        <v>1176</v>
      </c>
      <c r="F609" s="4">
        <v>59.24</v>
      </c>
      <c r="G609" s="3" t="s">
        <v>2067</v>
      </c>
      <c r="H609" s="3" t="s">
        <v>1506</v>
      </c>
      <c r="I609" s="3" t="s">
        <v>2070</v>
      </c>
      <c r="J609" s="3" t="s">
        <v>1838</v>
      </c>
      <c r="K609" s="3" t="s">
        <v>35</v>
      </c>
      <c r="L609" s="3" t="s">
        <v>15</v>
      </c>
      <c r="M609" s="3" t="s">
        <v>16</v>
      </c>
      <c r="N609" s="3" t="s">
        <v>2555</v>
      </c>
      <c r="O609" s="3" t="s">
        <v>2553</v>
      </c>
      <c r="P609" s="3" t="str">
        <f>MID(Tabla1[[#This Row],[Aplicación]],14,1)</f>
        <v>2</v>
      </c>
      <c r="Q609" s="3" t="s">
        <v>2530</v>
      </c>
      <c r="R609" s="3" t="str">
        <f>MID(Tabla1[[#This Row],[Aplicación]],6,2)</f>
        <v>06</v>
      </c>
      <c r="S609" s="3" t="str">
        <f>VLOOKUP(Tabla1[[#This Row],[AREA]],Hoja1!A:B,2,FALSE)</f>
        <v>06. Educación, infancia e igualdad</v>
      </c>
      <c r="T609" s="3" t="str">
        <f>MID(Tabla1[[#This Row],[Aplicación]],9,4)</f>
        <v>3321</v>
      </c>
      <c r="U609" s="3" t="str">
        <f>VLOOKUP(Tabla1[[#This Row],[PROGRAMA]],Hoja1!A:B,2,FALSE)</f>
        <v>3321. Bibliotecas públicas</v>
      </c>
      <c r="V609" s="3" t="str">
        <f>MID(Tabla1[[#This Row],[Aplicación]],14,2)</f>
        <v>21</v>
      </c>
      <c r="W609" s="3" t="str">
        <f>MID(Tabla1[[#This Row],[Aplicación]],14,6)</f>
        <v>212</v>
      </c>
    </row>
    <row r="610" spans="1:23" s="3" customFormat="1" hidden="1" x14ac:dyDescent="0.25">
      <c r="A610" s="1">
        <v>220190004563</v>
      </c>
      <c r="B610" s="3" t="s">
        <v>518</v>
      </c>
      <c r="C610" s="2">
        <v>43530</v>
      </c>
      <c r="D610" s="3">
        <v>22019001548</v>
      </c>
      <c r="E610" s="3" t="s">
        <v>544</v>
      </c>
      <c r="F610" s="4">
        <v>121.21</v>
      </c>
      <c r="G610" s="3" t="s">
        <v>2056</v>
      </c>
      <c r="H610" s="3" t="s">
        <v>2225</v>
      </c>
      <c r="I610" s="3" t="s">
        <v>2070</v>
      </c>
      <c r="J610" s="3" t="s">
        <v>1891</v>
      </c>
      <c r="K610" s="3" t="s">
        <v>35</v>
      </c>
      <c r="L610" s="3" t="s">
        <v>15</v>
      </c>
      <c r="M610" s="3" t="s">
        <v>16</v>
      </c>
      <c r="N610" s="3" t="s">
        <v>2555</v>
      </c>
      <c r="O610" s="3" t="s">
        <v>2553</v>
      </c>
      <c r="P610" s="3" t="str">
        <f>MID(Tabla1[[#This Row],[Aplicación]],14,1)</f>
        <v>2</v>
      </c>
      <c r="Q610" s="3" t="s">
        <v>2530</v>
      </c>
      <c r="R610" s="3" t="str">
        <f>MID(Tabla1[[#This Row],[Aplicación]],6,2)</f>
        <v>10</v>
      </c>
      <c r="S610" s="3" t="str">
        <f>VLOOKUP(Tabla1[[#This Row],[AREA]],Hoja1!A:B,2,FALSE)</f>
        <v>10. Servicios sociales</v>
      </c>
      <c r="T610" s="3" t="str">
        <f>MID(Tabla1[[#This Row],[Aplicación]],9,4)</f>
        <v>2312</v>
      </c>
      <c r="U610" s="3" t="str">
        <f>VLOOKUP(Tabla1[[#This Row],[PROGRAMA]],Hoja1!A:B,2,FALSE)</f>
        <v>2312. Iniciativas sociales</v>
      </c>
      <c r="V610" s="3" t="str">
        <f>MID(Tabla1[[#This Row],[Aplicación]],14,2)</f>
        <v>21</v>
      </c>
      <c r="W610" s="3" t="str">
        <f>MID(Tabla1[[#This Row],[Aplicación]],14,6)</f>
        <v>212</v>
      </c>
    </row>
    <row r="611" spans="1:23" s="3" customFormat="1" hidden="1" x14ac:dyDescent="0.25">
      <c r="A611" s="1">
        <v>220190004077</v>
      </c>
      <c r="B611" s="3" t="s">
        <v>518</v>
      </c>
      <c r="C611" s="2">
        <v>43524</v>
      </c>
      <c r="D611" s="3">
        <v>22019002033</v>
      </c>
      <c r="E611" s="3" t="s">
        <v>588</v>
      </c>
      <c r="F611" s="4">
        <v>120.02</v>
      </c>
      <c r="G611" s="3" t="s">
        <v>2207</v>
      </c>
      <c r="H611" s="3" t="s">
        <v>1175</v>
      </c>
      <c r="I611" s="3" t="s">
        <v>2055</v>
      </c>
      <c r="J611" s="3" t="s">
        <v>1960</v>
      </c>
      <c r="K611" s="3" t="s">
        <v>35</v>
      </c>
      <c r="L611" s="3" t="s">
        <v>10</v>
      </c>
      <c r="M611" s="3" t="s">
        <v>11</v>
      </c>
      <c r="N611" s="11" t="s">
        <v>2556</v>
      </c>
      <c r="O611" s="3" t="s">
        <v>2553</v>
      </c>
      <c r="P611" s="3" t="str">
        <f>MID(Tabla1[[#This Row],[Aplicación]],14,1)</f>
        <v>2</v>
      </c>
      <c r="Q611" s="3" t="s">
        <v>2530</v>
      </c>
      <c r="R611" s="3" t="str">
        <f>MID(Tabla1[[#This Row],[Aplicación]],6,2)</f>
        <v>06</v>
      </c>
      <c r="S611" s="3" t="str">
        <f>VLOOKUP(Tabla1[[#This Row],[AREA]],Hoja1!A:B,2,FALSE)</f>
        <v>06. Educación, infancia e igualdad</v>
      </c>
      <c r="T611" s="3" t="str">
        <f>MID(Tabla1[[#This Row],[Aplicación]],9,4)</f>
        <v>3321</v>
      </c>
      <c r="U611" s="3" t="str">
        <f>VLOOKUP(Tabla1[[#This Row],[PROGRAMA]],Hoja1!A:B,2,FALSE)</f>
        <v>3321. Bibliotecas públicas</v>
      </c>
      <c r="V611" s="3" t="str">
        <f>MID(Tabla1[[#This Row],[Aplicación]],14,2)</f>
        <v>22</v>
      </c>
      <c r="W611" s="3" t="str">
        <f>MID(Tabla1[[#This Row],[Aplicación]],14,6)</f>
        <v>22001</v>
      </c>
    </row>
    <row r="612" spans="1:23" s="3" customFormat="1" hidden="1" x14ac:dyDescent="0.25">
      <c r="A612" s="1">
        <v>220190001604</v>
      </c>
      <c r="B612" s="3" t="s">
        <v>518</v>
      </c>
      <c r="C612" s="2">
        <v>43509</v>
      </c>
      <c r="D612" s="3">
        <v>22019000802</v>
      </c>
      <c r="E612" s="3" t="s">
        <v>782</v>
      </c>
      <c r="F612" s="4">
        <v>45.65</v>
      </c>
      <c r="G612" s="3" t="s">
        <v>2067</v>
      </c>
      <c r="H612" s="3" t="s">
        <v>795</v>
      </c>
      <c r="I612" s="3" t="s">
        <v>2070</v>
      </c>
      <c r="J612" s="3" t="s">
        <v>1838</v>
      </c>
      <c r="K612" s="3" t="s">
        <v>35</v>
      </c>
      <c r="L612" s="3" t="s">
        <v>15</v>
      </c>
      <c r="M612" s="3" t="s">
        <v>16</v>
      </c>
      <c r="N612" s="3" t="s">
        <v>2555</v>
      </c>
      <c r="O612" s="3" t="s">
        <v>2553</v>
      </c>
      <c r="P612" s="3" t="str">
        <f>MID(Tabla1[[#This Row],[Aplicación]],14,1)</f>
        <v>2</v>
      </c>
      <c r="Q612" s="3" t="s">
        <v>2530</v>
      </c>
      <c r="R612" s="3" t="str">
        <f>MID(Tabla1[[#This Row],[Aplicación]],6,2)</f>
        <v>07</v>
      </c>
      <c r="S612" s="3" t="str">
        <f>VLOOKUP(Tabla1[[#This Row],[AREA]],Hoja1!A:B,2,FALSE)</f>
        <v>07. Medio Ambiente sostenibilidad</v>
      </c>
      <c r="T612" s="3" t="str">
        <f>MID(Tabla1[[#This Row],[Aplicación]],9,4)</f>
        <v>1711</v>
      </c>
      <c r="U612" s="3" t="str">
        <f>VLOOKUP(Tabla1[[#This Row],[PROGRAMA]],Hoja1!A:B,2,FALSE)</f>
        <v>1711. Parques y jardines</v>
      </c>
      <c r="V612" s="3" t="str">
        <f>MID(Tabla1[[#This Row],[Aplicación]],14,2)</f>
        <v>22</v>
      </c>
      <c r="W612" s="3" t="str">
        <f>MID(Tabla1[[#This Row],[Aplicación]],14,6)</f>
        <v>22199</v>
      </c>
    </row>
    <row r="613" spans="1:23" s="12" customFormat="1" hidden="1" x14ac:dyDescent="0.25">
      <c r="A613" s="1">
        <v>220190006227</v>
      </c>
      <c r="B613" s="3" t="s">
        <v>518</v>
      </c>
      <c r="C613" s="2">
        <v>43543</v>
      </c>
      <c r="D613" s="3">
        <v>22019001559</v>
      </c>
      <c r="E613" s="3" t="s">
        <v>745</v>
      </c>
      <c r="F613" s="4">
        <v>119.25</v>
      </c>
      <c r="G613" s="3" t="s">
        <v>2109</v>
      </c>
      <c r="H613" s="3" t="s">
        <v>1385</v>
      </c>
      <c r="I613" s="3" t="s">
        <v>2070</v>
      </c>
      <c r="J613" s="3" t="s">
        <v>1838</v>
      </c>
      <c r="K613" s="3" t="s">
        <v>35</v>
      </c>
      <c r="L613" s="3" t="s">
        <v>15</v>
      </c>
      <c r="M613" s="3" t="s">
        <v>16</v>
      </c>
      <c r="N613" s="3" t="s">
        <v>2555</v>
      </c>
      <c r="O613" s="3" t="s">
        <v>2553</v>
      </c>
      <c r="P613" s="3" t="str">
        <f>MID(Tabla1[[#This Row],[Aplicación]],14,1)</f>
        <v>2</v>
      </c>
      <c r="Q613" s="3" t="s">
        <v>2530</v>
      </c>
      <c r="R613" s="3" t="str">
        <f>MID(Tabla1[[#This Row],[Aplicación]],6,2)</f>
        <v>10</v>
      </c>
      <c r="S613" s="3" t="str">
        <f>VLOOKUP(Tabla1[[#This Row],[AREA]],Hoja1!A:B,2,FALSE)</f>
        <v>10. Servicios sociales</v>
      </c>
      <c r="T613" s="3" t="str">
        <f>MID(Tabla1[[#This Row],[Aplicación]],9,4)</f>
        <v>2311</v>
      </c>
      <c r="U613" s="3" t="str">
        <f>VLOOKUP(Tabla1[[#This Row],[PROGRAMA]],Hoja1!A:B,2,FALSE)</f>
        <v>2311. Intervención social</v>
      </c>
      <c r="V613" s="3" t="str">
        <f>MID(Tabla1[[#This Row],[Aplicación]],14,2)</f>
        <v>21</v>
      </c>
      <c r="W613" s="3" t="str">
        <f>MID(Tabla1[[#This Row],[Aplicación]],14,6)</f>
        <v>212</v>
      </c>
    </row>
    <row r="614" spans="1:23" s="12" customFormat="1" hidden="1" x14ac:dyDescent="0.25">
      <c r="A614" s="1">
        <v>220190005428</v>
      </c>
      <c r="B614" s="3" t="s">
        <v>518</v>
      </c>
      <c r="C614" s="2">
        <v>43537</v>
      </c>
      <c r="D614" s="3">
        <v>22019000787</v>
      </c>
      <c r="E614" s="3" t="s">
        <v>1358</v>
      </c>
      <c r="F614" s="4">
        <v>117.68</v>
      </c>
      <c r="G614" s="3" t="s">
        <v>2069</v>
      </c>
      <c r="H614" s="3" t="s">
        <v>1366</v>
      </c>
      <c r="I614" s="3" t="s">
        <v>2070</v>
      </c>
      <c r="J614" s="3" t="s">
        <v>1838</v>
      </c>
      <c r="K614" s="3" t="s">
        <v>14</v>
      </c>
      <c r="L614" s="3" t="s">
        <v>15</v>
      </c>
      <c r="M614" s="3" t="s">
        <v>16</v>
      </c>
      <c r="N614" s="3" t="s">
        <v>2555</v>
      </c>
      <c r="O614" s="3" t="s">
        <v>2553</v>
      </c>
      <c r="P614" s="3" t="str">
        <f>MID(Tabla1[[#This Row],[Aplicación]],14,1)</f>
        <v>2</v>
      </c>
      <c r="Q614" s="3" t="s">
        <v>2530</v>
      </c>
      <c r="R614" s="3" t="str">
        <f>MID(Tabla1[[#This Row],[Aplicación]],6,2)</f>
        <v>02</v>
      </c>
      <c r="S614" s="3" t="str">
        <f>VLOOKUP(Tabla1[[#This Row],[AREA]],Hoja1!A:B,2,FALSE)</f>
        <v>02. Urbanismo, infraestructura y vivienda</v>
      </c>
      <c r="T614" s="3" t="str">
        <f>MID(Tabla1[[#This Row],[Aplicación]],9,4)</f>
        <v>1532</v>
      </c>
      <c r="U614" s="3" t="str">
        <f>VLOOKUP(Tabla1[[#This Row],[PROGRAMA]],Hoja1!A:B,2,FALSE)</f>
        <v>1532. Pavimentación vias públicas y otros servicios urbanísticos</v>
      </c>
      <c r="V614" s="3" t="str">
        <f>MID(Tabla1[[#This Row],[Aplicación]],14,2)</f>
        <v>21</v>
      </c>
      <c r="W614" s="3" t="str">
        <f>MID(Tabla1[[#This Row],[Aplicación]],14,6)</f>
        <v>214</v>
      </c>
    </row>
    <row r="615" spans="1:23" hidden="1" x14ac:dyDescent="0.25">
      <c r="A615" s="1">
        <v>220190003922</v>
      </c>
      <c r="B615" s="3" t="s">
        <v>518</v>
      </c>
      <c r="C615" s="2">
        <v>43523</v>
      </c>
      <c r="D615" s="3">
        <v>22019001927</v>
      </c>
      <c r="E615" s="3" t="s">
        <v>840</v>
      </c>
      <c r="F615" s="4">
        <v>116.54</v>
      </c>
      <c r="G615" s="3" t="s">
        <v>2120</v>
      </c>
      <c r="H615" s="3" t="s">
        <v>1137</v>
      </c>
      <c r="I615" s="3" t="s">
        <v>2070</v>
      </c>
      <c r="J615" s="3" t="s">
        <v>1838</v>
      </c>
      <c r="K615" s="3" t="s">
        <v>14</v>
      </c>
      <c r="L615" s="3" t="s">
        <v>15</v>
      </c>
      <c r="M615" s="3" t="s">
        <v>16</v>
      </c>
      <c r="N615" s="3" t="s">
        <v>2555</v>
      </c>
      <c r="O615" s="3" t="s">
        <v>2553</v>
      </c>
      <c r="P615" s="3" t="str">
        <f>MID(Tabla1[[#This Row],[Aplicación]],14,1)</f>
        <v>2</v>
      </c>
      <c r="Q615" s="3" t="s">
        <v>2530</v>
      </c>
      <c r="R615" s="3" t="str">
        <f>MID(Tabla1[[#This Row],[Aplicación]],6,2)</f>
        <v>02</v>
      </c>
      <c r="S615" s="3" t="str">
        <f>VLOOKUP(Tabla1[[#This Row],[AREA]],Hoja1!A:B,2,FALSE)</f>
        <v>02. Urbanismo, infraestructura y vivienda</v>
      </c>
      <c r="T615" s="3" t="str">
        <f>MID(Tabla1[[#This Row],[Aplicación]],9,4)</f>
        <v>9332</v>
      </c>
      <c r="U615" s="3" t="str">
        <f>VLOOKUP(Tabla1[[#This Row],[PROGRAMA]],Hoja1!A:B,2,FALSE)</f>
        <v>9332. Mantenimiento de edificios e instalaciones municipales</v>
      </c>
      <c r="V615" s="3" t="str">
        <f>MID(Tabla1[[#This Row],[Aplicación]],14,2)</f>
        <v>21</v>
      </c>
      <c r="W615" s="3" t="str">
        <f>MID(Tabla1[[#This Row],[Aplicación]],14,6)</f>
        <v>214</v>
      </c>
    </row>
    <row r="616" spans="1:23" hidden="1" x14ac:dyDescent="0.25">
      <c r="A616" s="1">
        <v>220190006362</v>
      </c>
      <c r="B616" s="3" t="s">
        <v>518</v>
      </c>
      <c r="C616" s="2">
        <v>43543</v>
      </c>
      <c r="D616" s="3">
        <v>22019001547</v>
      </c>
      <c r="E616" s="3" t="s">
        <v>544</v>
      </c>
      <c r="F616" s="4">
        <v>115.28</v>
      </c>
      <c r="G616" s="3" t="s">
        <v>1868</v>
      </c>
      <c r="H616" s="3" t="s">
        <v>1436</v>
      </c>
      <c r="I616" s="3" t="s">
        <v>2070</v>
      </c>
      <c r="J616" s="3" t="s">
        <v>1863</v>
      </c>
      <c r="K616" s="3" t="s">
        <v>35</v>
      </c>
      <c r="L616" s="3" t="s">
        <v>15</v>
      </c>
      <c r="M616" s="3" t="s">
        <v>16</v>
      </c>
      <c r="N616" s="3" t="s">
        <v>2555</v>
      </c>
      <c r="O616" s="3" t="s">
        <v>2553</v>
      </c>
      <c r="P616" s="3" t="str">
        <f>MID(Tabla1[[#This Row],[Aplicación]],14,1)</f>
        <v>2</v>
      </c>
      <c r="Q616" s="3" t="s">
        <v>2530</v>
      </c>
      <c r="R616" s="3" t="str">
        <f>MID(Tabla1[[#This Row],[Aplicación]],6,2)</f>
        <v>10</v>
      </c>
      <c r="S616" s="3" t="str">
        <f>VLOOKUP(Tabla1[[#This Row],[AREA]],Hoja1!A:B,2,FALSE)</f>
        <v>10. Servicios sociales</v>
      </c>
      <c r="T616" s="3" t="str">
        <f>MID(Tabla1[[#This Row],[Aplicación]],9,4)</f>
        <v>2312</v>
      </c>
      <c r="U616" s="3" t="str">
        <f>VLOOKUP(Tabla1[[#This Row],[PROGRAMA]],Hoja1!A:B,2,FALSE)</f>
        <v>2312. Iniciativas sociales</v>
      </c>
      <c r="V616" s="3" t="str">
        <f>MID(Tabla1[[#This Row],[Aplicación]],14,2)</f>
        <v>21</v>
      </c>
      <c r="W616" s="3" t="str">
        <f>MID(Tabla1[[#This Row],[Aplicación]],14,6)</f>
        <v>212</v>
      </c>
    </row>
    <row r="617" spans="1:23" hidden="1" x14ac:dyDescent="0.25">
      <c r="A617" s="1">
        <v>220190003926</v>
      </c>
      <c r="B617" s="3" t="s">
        <v>518</v>
      </c>
      <c r="C617" s="2">
        <v>43523</v>
      </c>
      <c r="D617" s="3">
        <v>22019001927</v>
      </c>
      <c r="E617" s="3" t="s">
        <v>840</v>
      </c>
      <c r="F617" s="4">
        <v>115.07</v>
      </c>
      <c r="G617" s="3" t="s">
        <v>2120</v>
      </c>
      <c r="H617" s="3" t="s">
        <v>1140</v>
      </c>
      <c r="I617" s="3" t="s">
        <v>2070</v>
      </c>
      <c r="J617" s="3" t="s">
        <v>1838</v>
      </c>
      <c r="K617" s="3" t="s">
        <v>14</v>
      </c>
      <c r="L617" s="3" t="s">
        <v>15</v>
      </c>
      <c r="M617" s="3" t="s">
        <v>16</v>
      </c>
      <c r="N617" s="3" t="s">
        <v>2555</v>
      </c>
      <c r="O617" s="3" t="s">
        <v>2553</v>
      </c>
      <c r="P617" s="3" t="str">
        <f>MID(Tabla1[[#This Row],[Aplicación]],14,1)</f>
        <v>2</v>
      </c>
      <c r="Q617" s="3" t="s">
        <v>2530</v>
      </c>
      <c r="R617" s="3" t="str">
        <f>MID(Tabla1[[#This Row],[Aplicación]],6,2)</f>
        <v>02</v>
      </c>
      <c r="S617" s="3" t="str">
        <f>VLOOKUP(Tabla1[[#This Row],[AREA]],Hoja1!A:B,2,FALSE)</f>
        <v>02. Urbanismo, infraestructura y vivienda</v>
      </c>
      <c r="T617" s="3" t="str">
        <f>MID(Tabla1[[#This Row],[Aplicación]],9,4)</f>
        <v>9332</v>
      </c>
      <c r="U617" s="3" t="str">
        <f>VLOOKUP(Tabla1[[#This Row],[PROGRAMA]],Hoja1!A:B,2,FALSE)</f>
        <v>9332. Mantenimiento de edificios e instalaciones municipales</v>
      </c>
      <c r="V617" s="3" t="str">
        <f>MID(Tabla1[[#This Row],[Aplicación]],14,2)</f>
        <v>21</v>
      </c>
      <c r="W617" s="3" t="str">
        <f>MID(Tabla1[[#This Row],[Aplicación]],14,6)</f>
        <v>214</v>
      </c>
    </row>
    <row r="618" spans="1:23" s="3" customFormat="1" hidden="1" x14ac:dyDescent="0.25">
      <c r="A618" s="1">
        <v>220190002720</v>
      </c>
      <c r="B618" s="3" t="s">
        <v>518</v>
      </c>
      <c r="C618" s="2">
        <v>43518</v>
      </c>
      <c r="D618" s="3">
        <v>22019000786</v>
      </c>
      <c r="E618" s="3" t="s">
        <v>604</v>
      </c>
      <c r="F618" s="4">
        <v>114.95</v>
      </c>
      <c r="G618" s="3" t="s">
        <v>2084</v>
      </c>
      <c r="H618" s="3" t="s">
        <v>1016</v>
      </c>
      <c r="I618" s="3" t="s">
        <v>2070</v>
      </c>
      <c r="J618" s="3" t="s">
        <v>1838</v>
      </c>
      <c r="K618" s="3" t="s">
        <v>14</v>
      </c>
      <c r="L618" s="3" t="s">
        <v>15</v>
      </c>
      <c r="M618" s="3" t="s">
        <v>16</v>
      </c>
      <c r="N618" s="3" t="s">
        <v>2555</v>
      </c>
      <c r="O618" s="3" t="s">
        <v>2553</v>
      </c>
      <c r="P618" s="3" t="str">
        <f>MID(Tabla1[[#This Row],[Aplicación]],14,1)</f>
        <v>2</v>
      </c>
      <c r="Q618" s="3" t="s">
        <v>2530</v>
      </c>
      <c r="R618" s="3" t="str">
        <f>MID(Tabla1[[#This Row],[Aplicación]],6,2)</f>
        <v>08</v>
      </c>
      <c r="S618" s="3" t="str">
        <f>VLOOKUP(Tabla1[[#This Row],[AREA]],Hoja1!A:B,2,FALSE)</f>
        <v>08. Seguridad y movilidad</v>
      </c>
      <c r="T618" s="3" t="str">
        <f>MID(Tabla1[[#This Row],[Aplicación]],9,4)</f>
        <v>1321</v>
      </c>
      <c r="U618" s="3" t="str">
        <f>VLOOKUP(Tabla1[[#This Row],[PROGRAMA]],Hoja1!A:B,2,FALSE)</f>
        <v>1321. Policía municipal</v>
      </c>
      <c r="V618" s="3" t="str">
        <f>MID(Tabla1[[#This Row],[Aplicación]],14,2)</f>
        <v>21</v>
      </c>
      <c r="W618" s="3" t="str">
        <f>MID(Tabla1[[#This Row],[Aplicación]],14,6)</f>
        <v>214</v>
      </c>
    </row>
    <row r="619" spans="1:23" hidden="1" x14ac:dyDescent="0.25">
      <c r="A619" s="1">
        <v>220190007994</v>
      </c>
      <c r="B619" s="3" t="s">
        <v>518</v>
      </c>
      <c r="C619" s="2">
        <v>43551</v>
      </c>
      <c r="D619" s="3">
        <v>22019001572</v>
      </c>
      <c r="E619" s="3" t="s">
        <v>519</v>
      </c>
      <c r="F619" s="4">
        <v>114.04</v>
      </c>
      <c r="G619" s="3" t="s">
        <v>2056</v>
      </c>
      <c r="H619" s="3" t="s">
        <v>838</v>
      </c>
      <c r="I619" s="3" t="s">
        <v>2070</v>
      </c>
      <c r="J619" s="3" t="s">
        <v>1891</v>
      </c>
      <c r="K619" s="3" t="s">
        <v>35</v>
      </c>
      <c r="L619" s="3" t="s">
        <v>15</v>
      </c>
      <c r="M619" s="3" t="s">
        <v>16</v>
      </c>
      <c r="N619" s="3" t="s">
        <v>2555</v>
      </c>
      <c r="O619" s="3" t="s">
        <v>2553</v>
      </c>
      <c r="P619" s="3" t="str">
        <f>MID(Tabla1[[#This Row],[Aplicación]],14,1)</f>
        <v>2</v>
      </c>
      <c r="Q619" s="3" t="s">
        <v>2530</v>
      </c>
      <c r="R619" s="3" t="str">
        <f>MID(Tabla1[[#This Row],[Aplicación]],6,2)</f>
        <v>02</v>
      </c>
      <c r="S619" s="3" t="str">
        <f>VLOOKUP(Tabla1[[#This Row],[AREA]],Hoja1!A:B,2,FALSE)</f>
        <v>02. Urbanismo, infraestructura y vivienda</v>
      </c>
      <c r="T619" s="3" t="str">
        <f>MID(Tabla1[[#This Row],[Aplicación]],9,4)</f>
        <v>9332</v>
      </c>
      <c r="U619" s="3" t="str">
        <f>VLOOKUP(Tabla1[[#This Row],[PROGRAMA]],Hoja1!A:B,2,FALSE)</f>
        <v>9332. Mantenimiento de edificios e instalaciones municipales</v>
      </c>
      <c r="V619" s="3" t="str">
        <f>MID(Tabla1[[#This Row],[Aplicación]],14,2)</f>
        <v>21</v>
      </c>
      <c r="W619" s="3" t="str">
        <f>MID(Tabla1[[#This Row],[Aplicación]],14,6)</f>
        <v>212</v>
      </c>
    </row>
    <row r="620" spans="1:23" hidden="1" x14ac:dyDescent="0.25">
      <c r="A620" s="19">
        <v>220190005424</v>
      </c>
      <c r="B620" s="11" t="s">
        <v>518</v>
      </c>
      <c r="C620" s="21">
        <v>43537</v>
      </c>
      <c r="D620" s="11">
        <v>22019002312</v>
      </c>
      <c r="E620" s="11" t="s">
        <v>504</v>
      </c>
      <c r="F620" s="18">
        <v>181.5</v>
      </c>
      <c r="G620" s="11" t="s">
        <v>1759</v>
      </c>
      <c r="H620" s="11" t="s">
        <v>1362</v>
      </c>
      <c r="I620" s="11" t="s">
        <v>2055</v>
      </c>
      <c r="J620" s="11" t="s">
        <v>1838</v>
      </c>
      <c r="K620" s="11" t="s">
        <v>14</v>
      </c>
      <c r="L620" s="11" t="s">
        <v>10</v>
      </c>
      <c r="M620" s="11" t="s">
        <v>11</v>
      </c>
      <c r="N620" s="11" t="s">
        <v>2556</v>
      </c>
      <c r="O620" s="3" t="s">
        <v>2553</v>
      </c>
      <c r="P620" s="11" t="str">
        <f>MID(Tabla1[[#This Row],[Aplicación]],14,1)</f>
        <v>2</v>
      </c>
      <c r="Q620" s="3" t="s">
        <v>2530</v>
      </c>
      <c r="R620" s="11" t="str">
        <f>MID(Tabla1[[#This Row],[Aplicación]],6,2)</f>
        <v>06</v>
      </c>
      <c r="S620" s="11" t="str">
        <f>VLOOKUP(Tabla1[[#This Row],[AREA]],Hoja1!A:B,2,FALSE)</f>
        <v>06. Educación, infancia e igualdad</v>
      </c>
      <c r="T620" s="11" t="str">
        <f>MID(Tabla1[[#This Row],[Aplicación]],9,4)</f>
        <v>2315</v>
      </c>
      <c r="U620" s="11" t="str">
        <f>VLOOKUP(Tabla1[[#This Row],[PROGRAMA]],Hoja1!A:B,2,FALSE)</f>
        <v>2315. Políticas de Igualdad e infancia</v>
      </c>
      <c r="V620" s="11" t="str">
        <f>MID(Tabla1[[#This Row],[Aplicación]],14,2)</f>
        <v>22</v>
      </c>
      <c r="W620" s="11" t="str">
        <f>MID(Tabla1[[#This Row],[Aplicación]],14,6)</f>
        <v>22613</v>
      </c>
    </row>
    <row r="621" spans="1:23" s="12" customFormat="1" hidden="1" x14ac:dyDescent="0.25">
      <c r="A621" s="1">
        <v>220190004595</v>
      </c>
      <c r="B621" s="3" t="s">
        <v>518</v>
      </c>
      <c r="C621" s="2">
        <v>43530</v>
      </c>
      <c r="D621" s="3">
        <v>22019002160</v>
      </c>
      <c r="E621" s="3" t="s">
        <v>1111</v>
      </c>
      <c r="F621" s="4">
        <v>111.27</v>
      </c>
      <c r="G621" s="3" t="s">
        <v>2175</v>
      </c>
      <c r="H621" s="3" t="s">
        <v>1231</v>
      </c>
      <c r="I621" s="3" t="s">
        <v>2055</v>
      </c>
      <c r="J621" s="3" t="s">
        <v>1838</v>
      </c>
      <c r="K621" s="3" t="s">
        <v>35</v>
      </c>
      <c r="L621" s="3" t="s">
        <v>10</v>
      </c>
      <c r="M621" s="3" t="s">
        <v>11</v>
      </c>
      <c r="N621" s="11" t="s">
        <v>2556</v>
      </c>
      <c r="O621" s="3" t="s">
        <v>2553</v>
      </c>
      <c r="P621" s="3" t="str">
        <f>MID(Tabla1[[#This Row],[Aplicación]],14,1)</f>
        <v>2</v>
      </c>
      <c r="Q621" s="3" t="s">
        <v>2530</v>
      </c>
      <c r="R621" s="3" t="str">
        <f>MID(Tabla1[[#This Row],[Aplicación]],6,2)</f>
        <v>06</v>
      </c>
      <c r="S621" s="3" t="str">
        <f>VLOOKUP(Tabla1[[#This Row],[AREA]],Hoja1!A:B,2,FALSE)</f>
        <v>06. Educación, infancia e igualdad</v>
      </c>
      <c r="T621" s="3" t="str">
        <f>MID(Tabla1[[#This Row],[Aplicación]],9,4)</f>
        <v>3231</v>
      </c>
      <c r="U621" s="3" t="str">
        <f>VLOOKUP(Tabla1[[#This Row],[PROGRAMA]],Hoja1!A:B,2,FALSE)</f>
        <v>3231. Escuelas infantiles</v>
      </c>
      <c r="V621" s="3" t="str">
        <f>MID(Tabla1[[#This Row],[Aplicación]],14,2)</f>
        <v>21</v>
      </c>
      <c r="W621" s="3" t="str">
        <f>MID(Tabla1[[#This Row],[Aplicación]],14,6)</f>
        <v>212</v>
      </c>
    </row>
    <row r="622" spans="1:23" s="12" customFormat="1" hidden="1" x14ac:dyDescent="0.25">
      <c r="A622" s="19">
        <v>220190005484</v>
      </c>
      <c r="B622" s="11" t="s">
        <v>518</v>
      </c>
      <c r="C622" s="21">
        <v>43537</v>
      </c>
      <c r="D622" s="11">
        <v>22019002372</v>
      </c>
      <c r="E622" s="11" t="s">
        <v>415</v>
      </c>
      <c r="F622" s="18">
        <v>44.79</v>
      </c>
      <c r="G622" s="11" t="s">
        <v>1691</v>
      </c>
      <c r="H622" s="11" t="s">
        <v>1373</v>
      </c>
      <c r="I622" s="11" t="s">
        <v>2055</v>
      </c>
      <c r="J622" s="11" t="s">
        <v>1863</v>
      </c>
      <c r="K622" s="11" t="s">
        <v>14</v>
      </c>
      <c r="L622" s="11" t="s">
        <v>10</v>
      </c>
      <c r="M622" s="11" t="s">
        <v>11</v>
      </c>
      <c r="N622" s="11" t="s">
        <v>2556</v>
      </c>
      <c r="O622" s="3" t="s">
        <v>2553</v>
      </c>
      <c r="P622" s="11" t="str">
        <f>MID(Tabla1[[#This Row],[Aplicación]],14,1)</f>
        <v>2</v>
      </c>
      <c r="Q622" s="3" t="s">
        <v>2530</v>
      </c>
      <c r="R622" s="11" t="str">
        <f>MID(Tabla1[[#This Row],[Aplicación]],6,2)</f>
        <v>03</v>
      </c>
      <c r="S622" s="11" t="str">
        <f>VLOOKUP(Tabla1[[#This Row],[AREA]],Hoja1!A:B,2,FALSE)</f>
        <v>03. Participación ciudadana, juventud y deportes</v>
      </c>
      <c r="T622" s="11" t="str">
        <f>MID(Tabla1[[#This Row],[Aplicación]],9,4)</f>
        <v>9241</v>
      </c>
      <c r="U622" s="11" t="str">
        <f>VLOOKUP(Tabla1[[#This Row],[PROGRAMA]],Hoja1!A:B,2,FALSE)</f>
        <v>9241. Participación ciudadana</v>
      </c>
      <c r="V622" s="11" t="str">
        <f>MID(Tabla1[[#This Row],[Aplicación]],14,2)</f>
        <v>21</v>
      </c>
      <c r="W622" s="11" t="str">
        <f>MID(Tabla1[[#This Row],[Aplicación]],14,6)</f>
        <v>213</v>
      </c>
    </row>
    <row r="623" spans="1:23" s="3" customFormat="1" hidden="1" x14ac:dyDescent="0.25">
      <c r="A623" s="1">
        <v>220190006361</v>
      </c>
      <c r="B623" s="3" t="s">
        <v>518</v>
      </c>
      <c r="C623" s="2">
        <v>43543</v>
      </c>
      <c r="D623" s="3">
        <v>22019001567</v>
      </c>
      <c r="E623" s="3" t="s">
        <v>776</v>
      </c>
      <c r="F623" s="4">
        <v>110.45</v>
      </c>
      <c r="G623" s="3" t="s">
        <v>1868</v>
      </c>
      <c r="H623" s="3" t="s">
        <v>1435</v>
      </c>
      <c r="I623" s="3" t="s">
        <v>2070</v>
      </c>
      <c r="J623" s="3" t="s">
        <v>1863</v>
      </c>
      <c r="K623" s="3" t="s">
        <v>35</v>
      </c>
      <c r="L623" s="3" t="s">
        <v>15</v>
      </c>
      <c r="M623" s="3" t="s">
        <v>16</v>
      </c>
      <c r="N623" s="3" t="s">
        <v>2555</v>
      </c>
      <c r="O623" s="3" t="s">
        <v>2553</v>
      </c>
      <c r="P623" s="3" t="str">
        <f>MID(Tabla1[[#This Row],[Aplicación]],14,1)</f>
        <v>2</v>
      </c>
      <c r="Q623" s="3" t="s">
        <v>2530</v>
      </c>
      <c r="R623" s="3" t="str">
        <f>MID(Tabla1[[#This Row],[Aplicación]],6,2)</f>
        <v>08</v>
      </c>
      <c r="S623" s="3" t="str">
        <f>VLOOKUP(Tabla1[[#This Row],[AREA]],Hoja1!A:B,2,FALSE)</f>
        <v>08. Seguridad y movilidad</v>
      </c>
      <c r="T623" s="3" t="str">
        <f>MID(Tabla1[[#This Row],[Aplicación]],9,4)</f>
        <v>1321</v>
      </c>
      <c r="U623" s="3" t="str">
        <f>VLOOKUP(Tabla1[[#This Row],[PROGRAMA]],Hoja1!A:B,2,FALSE)</f>
        <v>1321. Policía municipal</v>
      </c>
      <c r="V623" s="3" t="str">
        <f>MID(Tabla1[[#This Row],[Aplicación]],14,2)</f>
        <v>22</v>
      </c>
      <c r="W623" s="3" t="str">
        <f>MID(Tabla1[[#This Row],[Aplicación]],14,6)</f>
        <v>22199</v>
      </c>
    </row>
    <row r="624" spans="1:23" s="12" customFormat="1" hidden="1" x14ac:dyDescent="0.25">
      <c r="A624" s="1">
        <v>220190001595</v>
      </c>
      <c r="B624" s="3" t="s">
        <v>518</v>
      </c>
      <c r="C624" s="2">
        <v>43509</v>
      </c>
      <c r="D624" s="3">
        <v>22019000802</v>
      </c>
      <c r="E624" s="3" t="s">
        <v>782</v>
      </c>
      <c r="F624" s="4">
        <v>108.66</v>
      </c>
      <c r="G624" s="3" t="s">
        <v>2110</v>
      </c>
      <c r="H624" s="3" t="s">
        <v>790</v>
      </c>
      <c r="I624" s="3" t="s">
        <v>2070</v>
      </c>
      <c r="J624" s="3" t="s">
        <v>1838</v>
      </c>
      <c r="K624" s="3" t="s">
        <v>35</v>
      </c>
      <c r="L624" s="3" t="s">
        <v>15</v>
      </c>
      <c r="M624" s="3" t="s">
        <v>16</v>
      </c>
      <c r="N624" s="3" t="s">
        <v>2555</v>
      </c>
      <c r="O624" s="3" t="s">
        <v>2553</v>
      </c>
      <c r="P624" s="3" t="str">
        <f>MID(Tabla1[[#This Row],[Aplicación]],14,1)</f>
        <v>2</v>
      </c>
      <c r="Q624" s="3" t="s">
        <v>2530</v>
      </c>
      <c r="R624" s="3" t="str">
        <f>MID(Tabla1[[#This Row],[Aplicación]],6,2)</f>
        <v>07</v>
      </c>
      <c r="S624" s="3" t="str">
        <f>VLOOKUP(Tabla1[[#This Row],[AREA]],Hoja1!A:B,2,FALSE)</f>
        <v>07. Medio Ambiente sostenibilidad</v>
      </c>
      <c r="T624" s="3" t="str">
        <f>MID(Tabla1[[#This Row],[Aplicación]],9,4)</f>
        <v>1711</v>
      </c>
      <c r="U624" s="3" t="str">
        <f>VLOOKUP(Tabla1[[#This Row],[PROGRAMA]],Hoja1!A:B,2,FALSE)</f>
        <v>1711. Parques y jardines</v>
      </c>
      <c r="V624" s="3" t="str">
        <f>MID(Tabla1[[#This Row],[Aplicación]],14,2)</f>
        <v>22</v>
      </c>
      <c r="W624" s="3" t="str">
        <f>MID(Tabla1[[#This Row],[Aplicación]],14,6)</f>
        <v>22199</v>
      </c>
    </row>
    <row r="625" spans="1:23" s="12" customFormat="1" hidden="1" x14ac:dyDescent="0.25">
      <c r="A625" s="1">
        <v>220190002048</v>
      </c>
      <c r="B625" s="3" t="s">
        <v>518</v>
      </c>
      <c r="C625" s="2">
        <v>43514</v>
      </c>
      <c r="D625" s="3">
        <v>22019000786</v>
      </c>
      <c r="E625" s="3" t="s">
        <v>604</v>
      </c>
      <c r="F625" s="4">
        <v>104.06</v>
      </c>
      <c r="G625" s="3" t="s">
        <v>2120</v>
      </c>
      <c r="H625" s="3" t="s">
        <v>836</v>
      </c>
      <c r="I625" s="3" t="s">
        <v>2070</v>
      </c>
      <c r="J625" s="3" t="s">
        <v>1838</v>
      </c>
      <c r="K625" s="3" t="s">
        <v>14</v>
      </c>
      <c r="L625" s="3" t="s">
        <v>15</v>
      </c>
      <c r="M625" s="3" t="s">
        <v>16</v>
      </c>
      <c r="N625" s="3" t="s">
        <v>2555</v>
      </c>
      <c r="O625" s="3" t="s">
        <v>2553</v>
      </c>
      <c r="P625" s="3" t="str">
        <f>MID(Tabla1[[#This Row],[Aplicación]],14,1)</f>
        <v>2</v>
      </c>
      <c r="Q625" s="3" t="s">
        <v>2530</v>
      </c>
      <c r="R625" s="3" t="str">
        <f>MID(Tabla1[[#This Row],[Aplicación]],6,2)</f>
        <v>08</v>
      </c>
      <c r="S625" s="3" t="str">
        <f>VLOOKUP(Tabla1[[#This Row],[AREA]],Hoja1!A:B,2,FALSE)</f>
        <v>08. Seguridad y movilidad</v>
      </c>
      <c r="T625" s="3" t="str">
        <f>MID(Tabla1[[#This Row],[Aplicación]],9,4)</f>
        <v>1321</v>
      </c>
      <c r="U625" s="3" t="str">
        <f>VLOOKUP(Tabla1[[#This Row],[PROGRAMA]],Hoja1!A:B,2,FALSE)</f>
        <v>1321. Policía municipal</v>
      </c>
      <c r="V625" s="3" t="str">
        <f>MID(Tabla1[[#This Row],[Aplicación]],14,2)</f>
        <v>21</v>
      </c>
      <c r="W625" s="3" t="str">
        <f>MID(Tabla1[[#This Row],[Aplicación]],14,6)</f>
        <v>214</v>
      </c>
    </row>
    <row r="626" spans="1:23" s="3" customFormat="1" hidden="1" x14ac:dyDescent="0.25">
      <c r="A626" s="1">
        <v>220190001601</v>
      </c>
      <c r="B626" s="3" t="s">
        <v>518</v>
      </c>
      <c r="C626" s="2">
        <v>43509</v>
      </c>
      <c r="D626" s="3">
        <v>22019000802</v>
      </c>
      <c r="E626" s="3" t="s">
        <v>782</v>
      </c>
      <c r="F626" s="4">
        <v>103.06</v>
      </c>
      <c r="G626" s="3" t="s">
        <v>2112</v>
      </c>
      <c r="H626" s="3" t="s">
        <v>790</v>
      </c>
      <c r="I626" s="3" t="s">
        <v>2070</v>
      </c>
      <c r="J626" s="3" t="s">
        <v>1838</v>
      </c>
      <c r="K626" s="3" t="s">
        <v>35</v>
      </c>
      <c r="L626" s="3" t="s">
        <v>15</v>
      </c>
      <c r="M626" s="3" t="s">
        <v>16</v>
      </c>
      <c r="N626" s="3" t="s">
        <v>2555</v>
      </c>
      <c r="O626" s="3" t="s">
        <v>2553</v>
      </c>
      <c r="P626" s="3" t="str">
        <f>MID(Tabla1[[#This Row],[Aplicación]],14,1)</f>
        <v>2</v>
      </c>
      <c r="Q626" s="3" t="s">
        <v>2530</v>
      </c>
      <c r="R626" s="3" t="str">
        <f>MID(Tabla1[[#This Row],[Aplicación]],6,2)</f>
        <v>07</v>
      </c>
      <c r="S626" s="3" t="str">
        <f>VLOOKUP(Tabla1[[#This Row],[AREA]],Hoja1!A:B,2,FALSE)</f>
        <v>07. Medio Ambiente sostenibilidad</v>
      </c>
      <c r="T626" s="3" t="str">
        <f>MID(Tabla1[[#This Row],[Aplicación]],9,4)</f>
        <v>1711</v>
      </c>
      <c r="U626" s="3" t="str">
        <f>VLOOKUP(Tabla1[[#This Row],[PROGRAMA]],Hoja1!A:B,2,FALSE)</f>
        <v>1711. Parques y jardines</v>
      </c>
      <c r="V626" s="3" t="str">
        <f>MID(Tabla1[[#This Row],[Aplicación]],14,2)</f>
        <v>22</v>
      </c>
      <c r="W626" s="3" t="str">
        <f>MID(Tabla1[[#This Row],[Aplicación]],14,6)</f>
        <v>22199</v>
      </c>
    </row>
    <row r="627" spans="1:23" s="3" customFormat="1" hidden="1" x14ac:dyDescent="0.25">
      <c r="A627" s="19">
        <v>220190006298</v>
      </c>
      <c r="B627" s="11" t="s">
        <v>518</v>
      </c>
      <c r="C627" s="21">
        <v>43543</v>
      </c>
      <c r="D627" s="11">
        <v>22019002341</v>
      </c>
      <c r="E627" s="11" t="s">
        <v>828</v>
      </c>
      <c r="F627" s="18">
        <v>2735.53</v>
      </c>
      <c r="G627" s="11" t="s">
        <v>2272</v>
      </c>
      <c r="H627" s="11" t="s">
        <v>1406</v>
      </c>
      <c r="I627" s="11" t="s">
        <v>2055</v>
      </c>
      <c r="J627" s="11" t="s">
        <v>1837</v>
      </c>
      <c r="K627" s="11" t="s">
        <v>14</v>
      </c>
      <c r="L627" s="11" t="s">
        <v>10</v>
      </c>
      <c r="M627" s="11" t="s">
        <v>11</v>
      </c>
      <c r="N627" s="11" t="s">
        <v>2556</v>
      </c>
      <c r="O627" s="3" t="s">
        <v>2553</v>
      </c>
      <c r="P627" s="11" t="str">
        <f>MID(Tabla1[[#This Row],[Aplicación]],14,1)</f>
        <v>2</v>
      </c>
      <c r="Q627" s="3" t="s">
        <v>2530</v>
      </c>
      <c r="R627" s="11" t="str">
        <f>MID(Tabla1[[#This Row],[Aplicación]],6,2)</f>
        <v>08</v>
      </c>
      <c r="S627" s="11" t="str">
        <f>VLOOKUP(Tabla1[[#This Row],[AREA]],Hoja1!A:B,2,FALSE)</f>
        <v>08. Seguridad y movilidad</v>
      </c>
      <c r="T627" s="11" t="str">
        <f>MID(Tabla1[[#This Row],[Aplicación]],9,4)</f>
        <v>1321</v>
      </c>
      <c r="U627" s="11" t="str">
        <f>VLOOKUP(Tabla1[[#This Row],[PROGRAMA]],Hoja1!A:B,2,FALSE)</f>
        <v>1321. Policía municipal</v>
      </c>
      <c r="V627" s="11" t="str">
        <f>MID(Tabla1[[#This Row],[Aplicación]],14,2)</f>
        <v>22</v>
      </c>
      <c r="W627" s="11" t="str">
        <f>MID(Tabla1[[#This Row],[Aplicación]],14,6)</f>
        <v>22706</v>
      </c>
    </row>
    <row r="628" spans="1:23" s="12" customFormat="1" hidden="1" x14ac:dyDescent="0.25">
      <c r="A628" s="19">
        <v>220190006299</v>
      </c>
      <c r="B628" s="11" t="s">
        <v>518</v>
      </c>
      <c r="C628" s="21">
        <v>43543</v>
      </c>
      <c r="D628" s="11">
        <v>22019002342</v>
      </c>
      <c r="E628" s="11" t="s">
        <v>626</v>
      </c>
      <c r="F628" s="18">
        <v>131.94999999999999</v>
      </c>
      <c r="G628" s="11" t="s">
        <v>2273</v>
      </c>
      <c r="H628" s="11" t="s">
        <v>1407</v>
      </c>
      <c r="I628" s="11" t="s">
        <v>2055</v>
      </c>
      <c r="J628" s="11" t="s">
        <v>1838</v>
      </c>
      <c r="K628" s="11" t="s">
        <v>14</v>
      </c>
      <c r="L628" s="11" t="s">
        <v>10</v>
      </c>
      <c r="M628" s="11" t="s">
        <v>11</v>
      </c>
      <c r="N628" s="11" t="s">
        <v>2556</v>
      </c>
      <c r="O628" s="3" t="s">
        <v>2553</v>
      </c>
      <c r="P628" s="11" t="str">
        <f>MID(Tabla1[[#This Row],[Aplicación]],14,1)</f>
        <v>2</v>
      </c>
      <c r="Q628" s="3" t="s">
        <v>2530</v>
      </c>
      <c r="R628" s="11" t="str">
        <f>MID(Tabla1[[#This Row],[Aplicación]],6,2)</f>
        <v>08</v>
      </c>
      <c r="S628" s="11" t="str">
        <f>VLOOKUP(Tabla1[[#This Row],[AREA]],Hoja1!A:B,2,FALSE)</f>
        <v>08. Seguridad y movilidad</v>
      </c>
      <c r="T628" s="11" t="str">
        <f>MID(Tabla1[[#This Row],[Aplicación]],9,4)</f>
        <v>1321</v>
      </c>
      <c r="U628" s="11" t="str">
        <f>VLOOKUP(Tabla1[[#This Row],[PROGRAMA]],Hoja1!A:B,2,FALSE)</f>
        <v>1321. Policía municipal</v>
      </c>
      <c r="V628" s="11" t="str">
        <f>MID(Tabla1[[#This Row],[Aplicación]],14,2)</f>
        <v>22</v>
      </c>
      <c r="W628" s="11" t="str">
        <f>MID(Tabla1[[#This Row],[Aplicación]],14,6)</f>
        <v>22699</v>
      </c>
    </row>
    <row r="629" spans="1:23" s="12" customFormat="1" hidden="1" x14ac:dyDescent="0.25">
      <c r="A629" s="1">
        <v>220190004629</v>
      </c>
      <c r="B629" s="3" t="s">
        <v>518</v>
      </c>
      <c r="C629" s="2">
        <v>43530</v>
      </c>
      <c r="D629" s="3">
        <v>22019001577</v>
      </c>
      <c r="E629" s="3" t="s">
        <v>1111</v>
      </c>
      <c r="F629" s="4">
        <v>95.35</v>
      </c>
      <c r="G629" s="3" t="s">
        <v>2056</v>
      </c>
      <c r="H629" s="3" t="s">
        <v>1245</v>
      </c>
      <c r="I629" s="3" t="s">
        <v>2070</v>
      </c>
      <c r="J629" s="3" t="s">
        <v>1891</v>
      </c>
      <c r="K629" s="3" t="s">
        <v>35</v>
      </c>
      <c r="L629" s="3" t="s">
        <v>15</v>
      </c>
      <c r="M629" s="3" t="s">
        <v>16</v>
      </c>
      <c r="N629" s="3" t="s">
        <v>2555</v>
      </c>
      <c r="O629" s="3" t="s">
        <v>2553</v>
      </c>
      <c r="P629" s="3" t="str">
        <f>MID(Tabla1[[#This Row],[Aplicación]],14,1)</f>
        <v>2</v>
      </c>
      <c r="Q629" s="3" t="s">
        <v>2530</v>
      </c>
      <c r="R629" s="3" t="str">
        <f>MID(Tabla1[[#This Row],[Aplicación]],6,2)</f>
        <v>06</v>
      </c>
      <c r="S629" s="3" t="str">
        <f>VLOOKUP(Tabla1[[#This Row],[AREA]],Hoja1!A:B,2,FALSE)</f>
        <v>06. Educación, infancia e igualdad</v>
      </c>
      <c r="T629" s="3" t="str">
        <f>MID(Tabla1[[#This Row],[Aplicación]],9,4)</f>
        <v>3231</v>
      </c>
      <c r="U629" s="3" t="str">
        <f>VLOOKUP(Tabla1[[#This Row],[PROGRAMA]],Hoja1!A:B,2,FALSE)</f>
        <v>3231. Escuelas infantiles</v>
      </c>
      <c r="V629" s="3" t="str">
        <f>MID(Tabla1[[#This Row],[Aplicación]],14,2)</f>
        <v>21</v>
      </c>
      <c r="W629" s="3" t="str">
        <f>MID(Tabla1[[#This Row],[Aplicación]],14,6)</f>
        <v>212</v>
      </c>
    </row>
    <row r="630" spans="1:23" s="3" customFormat="1" hidden="1" x14ac:dyDescent="0.25">
      <c r="A630" s="1">
        <v>220190005386</v>
      </c>
      <c r="B630" s="3" t="s">
        <v>518</v>
      </c>
      <c r="C630" s="2">
        <v>43537</v>
      </c>
      <c r="D630" s="3">
        <v>22019001576</v>
      </c>
      <c r="E630" s="3" t="s">
        <v>527</v>
      </c>
      <c r="F630" s="4">
        <v>94.84</v>
      </c>
      <c r="G630" s="3" t="s">
        <v>2156</v>
      </c>
      <c r="H630" s="3" t="s">
        <v>1340</v>
      </c>
      <c r="I630" s="3" t="s">
        <v>2070</v>
      </c>
      <c r="J630" s="3" t="s">
        <v>1838</v>
      </c>
      <c r="K630" s="3" t="s">
        <v>35</v>
      </c>
      <c r="L630" s="3" t="s">
        <v>15</v>
      </c>
      <c r="M630" s="3" t="s">
        <v>16</v>
      </c>
      <c r="N630" s="3" t="s">
        <v>2555</v>
      </c>
      <c r="O630" s="3" t="s">
        <v>2553</v>
      </c>
      <c r="P630" s="3" t="str">
        <f>MID(Tabla1[[#This Row],[Aplicación]],14,1)</f>
        <v>2</v>
      </c>
      <c r="Q630" s="3" t="s">
        <v>2530</v>
      </c>
      <c r="R630" s="3" t="str">
        <f>MID(Tabla1[[#This Row],[Aplicación]],6,2)</f>
        <v>06</v>
      </c>
      <c r="S630" s="3" t="str">
        <f>VLOOKUP(Tabla1[[#This Row],[AREA]],Hoja1!A:B,2,FALSE)</f>
        <v>06. Educación, infancia e igualdad</v>
      </c>
      <c r="T630" s="3" t="str">
        <f>MID(Tabla1[[#This Row],[Aplicación]],9,4)</f>
        <v>3232</v>
      </c>
      <c r="U630" s="3" t="str">
        <f>VLOOKUP(Tabla1[[#This Row],[PROGRAMA]],Hoja1!A:B,2,FALSE)</f>
        <v>3232. Conservación y mantenimiento centros educación infantil y primaria</v>
      </c>
      <c r="V630" s="3" t="str">
        <f>MID(Tabla1[[#This Row],[Aplicación]],14,2)</f>
        <v>21</v>
      </c>
      <c r="W630" s="3" t="str">
        <f>MID(Tabla1[[#This Row],[Aplicación]],14,6)</f>
        <v>212</v>
      </c>
    </row>
    <row r="631" spans="1:23" s="3" customFormat="1" hidden="1" x14ac:dyDescent="0.25">
      <c r="A631" s="1">
        <v>220190004564</v>
      </c>
      <c r="B631" s="3" t="s">
        <v>518</v>
      </c>
      <c r="C631" s="2">
        <v>43530</v>
      </c>
      <c r="D631" s="3">
        <v>22019001547</v>
      </c>
      <c r="E631" s="3" t="s">
        <v>544</v>
      </c>
      <c r="F631" s="4">
        <v>93.13</v>
      </c>
      <c r="G631" s="3" t="s">
        <v>2109</v>
      </c>
      <c r="H631" s="3" t="s">
        <v>1215</v>
      </c>
      <c r="I631" s="3" t="s">
        <v>2070</v>
      </c>
      <c r="J631" s="3" t="s">
        <v>1838</v>
      </c>
      <c r="K631" s="3" t="s">
        <v>35</v>
      </c>
      <c r="L631" s="3" t="s">
        <v>15</v>
      </c>
      <c r="M631" s="3" t="s">
        <v>16</v>
      </c>
      <c r="N631" s="3" t="s">
        <v>2555</v>
      </c>
      <c r="O631" s="3" t="s">
        <v>2553</v>
      </c>
      <c r="P631" s="3" t="str">
        <f>MID(Tabla1[[#This Row],[Aplicación]],14,1)</f>
        <v>2</v>
      </c>
      <c r="Q631" s="3" t="s">
        <v>2530</v>
      </c>
      <c r="R631" s="3" t="str">
        <f>MID(Tabla1[[#This Row],[Aplicación]],6,2)</f>
        <v>10</v>
      </c>
      <c r="S631" s="3" t="str">
        <f>VLOOKUP(Tabla1[[#This Row],[AREA]],Hoja1!A:B,2,FALSE)</f>
        <v>10. Servicios sociales</v>
      </c>
      <c r="T631" s="3" t="str">
        <f>MID(Tabla1[[#This Row],[Aplicación]],9,4)</f>
        <v>2312</v>
      </c>
      <c r="U631" s="3" t="str">
        <f>VLOOKUP(Tabla1[[#This Row],[PROGRAMA]],Hoja1!A:B,2,FALSE)</f>
        <v>2312. Iniciativas sociales</v>
      </c>
      <c r="V631" s="3" t="str">
        <f>MID(Tabla1[[#This Row],[Aplicación]],14,2)</f>
        <v>21</v>
      </c>
      <c r="W631" s="3" t="str">
        <f>MID(Tabla1[[#This Row],[Aplicación]],14,6)</f>
        <v>212</v>
      </c>
    </row>
    <row r="632" spans="1:23" s="12" customFormat="1" hidden="1" x14ac:dyDescent="0.25">
      <c r="A632" s="1">
        <v>220190004086</v>
      </c>
      <c r="B632" s="3" t="s">
        <v>518</v>
      </c>
      <c r="C632" s="2">
        <v>43524</v>
      </c>
      <c r="D632" s="3">
        <v>22019001580</v>
      </c>
      <c r="E632" s="3" t="s">
        <v>1176</v>
      </c>
      <c r="F632" s="4">
        <v>92.61</v>
      </c>
      <c r="G632" s="3" t="s">
        <v>1796</v>
      </c>
      <c r="H632" s="3" t="s">
        <v>1181</v>
      </c>
      <c r="I632" s="3" t="s">
        <v>2070</v>
      </c>
      <c r="J632" s="3" t="s">
        <v>1838</v>
      </c>
      <c r="K632" s="3" t="s">
        <v>35</v>
      </c>
      <c r="L632" s="3" t="s">
        <v>15</v>
      </c>
      <c r="M632" s="3" t="s">
        <v>16</v>
      </c>
      <c r="N632" s="3" t="s">
        <v>2555</v>
      </c>
      <c r="O632" s="3" t="s">
        <v>2553</v>
      </c>
      <c r="P632" s="3" t="str">
        <f>MID(Tabla1[[#This Row],[Aplicación]],14,1)</f>
        <v>2</v>
      </c>
      <c r="Q632" s="3" t="s">
        <v>2530</v>
      </c>
      <c r="R632" s="3" t="str">
        <f>MID(Tabla1[[#This Row],[Aplicación]],6,2)</f>
        <v>06</v>
      </c>
      <c r="S632" s="3" t="str">
        <f>VLOOKUP(Tabla1[[#This Row],[AREA]],Hoja1!A:B,2,FALSE)</f>
        <v>06. Educación, infancia e igualdad</v>
      </c>
      <c r="T632" s="3" t="str">
        <f>MID(Tabla1[[#This Row],[Aplicación]],9,4)</f>
        <v>3321</v>
      </c>
      <c r="U632" s="3" t="str">
        <f>VLOOKUP(Tabla1[[#This Row],[PROGRAMA]],Hoja1!A:B,2,FALSE)</f>
        <v>3321. Bibliotecas públicas</v>
      </c>
      <c r="V632" s="3" t="str">
        <f>MID(Tabla1[[#This Row],[Aplicación]],14,2)</f>
        <v>21</v>
      </c>
      <c r="W632" s="3" t="str">
        <f>MID(Tabla1[[#This Row],[Aplicación]],14,6)</f>
        <v>212</v>
      </c>
    </row>
    <row r="633" spans="1:23" s="12" customFormat="1" hidden="1" x14ac:dyDescent="0.25">
      <c r="A633" s="1">
        <v>220190002124</v>
      </c>
      <c r="B633" s="3" t="s">
        <v>518</v>
      </c>
      <c r="C633" s="2">
        <v>43514</v>
      </c>
      <c r="D633" s="3">
        <v>22019001567</v>
      </c>
      <c r="E633" s="3" t="s">
        <v>776</v>
      </c>
      <c r="F633" s="4">
        <v>91.51</v>
      </c>
      <c r="G633" s="3" t="s">
        <v>1796</v>
      </c>
      <c r="H633" s="3" t="s">
        <v>848</v>
      </c>
      <c r="I633" s="3" t="s">
        <v>2070</v>
      </c>
      <c r="J633" s="3" t="s">
        <v>1838</v>
      </c>
      <c r="K633" s="3" t="s">
        <v>35</v>
      </c>
      <c r="L633" s="3" t="s">
        <v>15</v>
      </c>
      <c r="M633" s="3" t="s">
        <v>16</v>
      </c>
      <c r="N633" s="3" t="s">
        <v>2555</v>
      </c>
      <c r="O633" s="3" t="s">
        <v>2553</v>
      </c>
      <c r="P633" s="3" t="str">
        <f>MID(Tabla1[[#This Row],[Aplicación]],14,1)</f>
        <v>2</v>
      </c>
      <c r="Q633" s="3" t="s">
        <v>2530</v>
      </c>
      <c r="R633" s="3" t="str">
        <f>MID(Tabla1[[#This Row],[Aplicación]],6,2)</f>
        <v>08</v>
      </c>
      <c r="S633" s="3" t="str">
        <f>VLOOKUP(Tabla1[[#This Row],[AREA]],Hoja1!A:B,2,FALSE)</f>
        <v>08. Seguridad y movilidad</v>
      </c>
      <c r="T633" s="3" t="str">
        <f>MID(Tabla1[[#This Row],[Aplicación]],9,4)</f>
        <v>1321</v>
      </c>
      <c r="U633" s="3" t="str">
        <f>VLOOKUP(Tabla1[[#This Row],[PROGRAMA]],Hoja1!A:B,2,FALSE)</f>
        <v>1321. Policía municipal</v>
      </c>
      <c r="V633" s="3" t="str">
        <f>MID(Tabla1[[#This Row],[Aplicación]],14,2)</f>
        <v>22</v>
      </c>
      <c r="W633" s="3" t="str">
        <f>MID(Tabla1[[#This Row],[Aplicación]],14,6)</f>
        <v>22199</v>
      </c>
    </row>
    <row r="634" spans="1:23" s="3" customFormat="1" hidden="1" x14ac:dyDescent="0.25">
      <c r="A634" s="1">
        <v>220190006319</v>
      </c>
      <c r="B634" s="3" t="s">
        <v>518</v>
      </c>
      <c r="C634" s="2">
        <v>43543</v>
      </c>
      <c r="D634" s="3">
        <v>22019002358</v>
      </c>
      <c r="E634" s="3" t="s">
        <v>626</v>
      </c>
      <c r="F634" s="4">
        <v>102.95</v>
      </c>
      <c r="G634" s="3" t="s">
        <v>2227</v>
      </c>
      <c r="H634" s="3" t="s">
        <v>1419</v>
      </c>
      <c r="I634" s="3" t="s">
        <v>2055</v>
      </c>
      <c r="J634" s="3" t="s">
        <v>1838</v>
      </c>
      <c r="K634" s="3" t="s">
        <v>14</v>
      </c>
      <c r="L634" s="3" t="s">
        <v>10</v>
      </c>
      <c r="M634" s="3" t="s">
        <v>11</v>
      </c>
      <c r="N634" s="11" t="s">
        <v>2556</v>
      </c>
      <c r="O634" s="3" t="s">
        <v>2553</v>
      </c>
      <c r="P634" s="3" t="str">
        <f>MID(Tabla1[[#This Row],[Aplicación]],14,1)</f>
        <v>2</v>
      </c>
      <c r="Q634" s="3" t="s">
        <v>2530</v>
      </c>
      <c r="R634" s="3" t="str">
        <f>MID(Tabla1[[#This Row],[Aplicación]],6,2)</f>
        <v>08</v>
      </c>
      <c r="S634" s="3" t="str">
        <f>VLOOKUP(Tabla1[[#This Row],[AREA]],Hoja1!A:B,2,FALSE)</f>
        <v>08. Seguridad y movilidad</v>
      </c>
      <c r="T634" s="3" t="str">
        <f>MID(Tabla1[[#This Row],[Aplicación]],9,4)</f>
        <v>1321</v>
      </c>
      <c r="U634" s="3" t="str">
        <f>VLOOKUP(Tabla1[[#This Row],[PROGRAMA]],Hoja1!A:B,2,FALSE)</f>
        <v>1321. Policía municipal</v>
      </c>
      <c r="V634" s="3" t="str">
        <f>MID(Tabla1[[#This Row],[Aplicación]],14,2)</f>
        <v>22</v>
      </c>
      <c r="W634" s="3" t="str">
        <f>MID(Tabla1[[#This Row],[Aplicación]],14,6)</f>
        <v>22699</v>
      </c>
    </row>
    <row r="635" spans="1:23" s="3" customFormat="1" hidden="1" x14ac:dyDescent="0.25">
      <c r="A635" s="1">
        <v>220190006320</v>
      </c>
      <c r="B635" s="3" t="s">
        <v>518</v>
      </c>
      <c r="C635" s="2">
        <v>43543</v>
      </c>
      <c r="D635" s="3">
        <v>22019002359</v>
      </c>
      <c r="E635" s="3" t="s">
        <v>626</v>
      </c>
      <c r="F635" s="4">
        <v>102.95</v>
      </c>
      <c r="G635" s="3" t="s">
        <v>2227</v>
      </c>
      <c r="H635" s="3" t="s">
        <v>1420</v>
      </c>
      <c r="I635" s="3" t="s">
        <v>2055</v>
      </c>
      <c r="J635" s="3" t="s">
        <v>1838</v>
      </c>
      <c r="K635" s="3" t="s">
        <v>14</v>
      </c>
      <c r="L635" s="3" t="s">
        <v>10</v>
      </c>
      <c r="M635" s="3" t="s">
        <v>11</v>
      </c>
      <c r="N635" s="11" t="s">
        <v>2556</v>
      </c>
      <c r="O635" s="3" t="s">
        <v>2553</v>
      </c>
      <c r="P635" s="3" t="str">
        <f>MID(Tabla1[[#This Row],[Aplicación]],14,1)</f>
        <v>2</v>
      </c>
      <c r="Q635" s="3" t="s">
        <v>2530</v>
      </c>
      <c r="R635" s="3" t="str">
        <f>MID(Tabla1[[#This Row],[Aplicación]],6,2)</f>
        <v>08</v>
      </c>
      <c r="S635" s="3" t="str">
        <f>VLOOKUP(Tabla1[[#This Row],[AREA]],Hoja1!A:B,2,FALSE)</f>
        <v>08. Seguridad y movilidad</v>
      </c>
      <c r="T635" s="3" t="str">
        <f>MID(Tabla1[[#This Row],[Aplicación]],9,4)</f>
        <v>1321</v>
      </c>
      <c r="U635" s="3" t="str">
        <f>VLOOKUP(Tabla1[[#This Row],[PROGRAMA]],Hoja1!A:B,2,FALSE)</f>
        <v>1321. Policía municipal</v>
      </c>
      <c r="V635" s="3" t="str">
        <f>MID(Tabla1[[#This Row],[Aplicación]],14,2)</f>
        <v>22</v>
      </c>
      <c r="W635" s="3" t="str">
        <f>MID(Tabla1[[#This Row],[Aplicación]],14,6)</f>
        <v>22699</v>
      </c>
    </row>
    <row r="636" spans="1:23" s="3" customFormat="1" hidden="1" x14ac:dyDescent="0.25">
      <c r="A636" s="1">
        <v>220190002121</v>
      </c>
      <c r="B636" s="3" t="s">
        <v>518</v>
      </c>
      <c r="C636" s="2">
        <v>43514</v>
      </c>
      <c r="D636" s="3">
        <v>22019001566</v>
      </c>
      <c r="E636" s="3" t="s">
        <v>604</v>
      </c>
      <c r="F636" s="4">
        <v>89.78</v>
      </c>
      <c r="G636" s="3" t="s">
        <v>2124</v>
      </c>
      <c r="H636" s="3" t="s">
        <v>845</v>
      </c>
      <c r="I636" s="3" t="s">
        <v>2070</v>
      </c>
      <c r="J636" s="3" t="s">
        <v>1877</v>
      </c>
      <c r="K636" s="3" t="s">
        <v>35</v>
      </c>
      <c r="L636" s="3" t="s">
        <v>15</v>
      </c>
      <c r="M636" s="3" t="s">
        <v>16</v>
      </c>
      <c r="N636" s="3" t="s">
        <v>2555</v>
      </c>
      <c r="O636" s="3" t="s">
        <v>2553</v>
      </c>
      <c r="P636" s="3" t="str">
        <f>MID(Tabla1[[#This Row],[Aplicación]],14,1)</f>
        <v>2</v>
      </c>
      <c r="Q636" s="3" t="s">
        <v>2530</v>
      </c>
      <c r="R636" s="3" t="str">
        <f>MID(Tabla1[[#This Row],[Aplicación]],6,2)</f>
        <v>08</v>
      </c>
      <c r="S636" s="3" t="str">
        <f>VLOOKUP(Tabla1[[#This Row],[AREA]],Hoja1!A:B,2,FALSE)</f>
        <v>08. Seguridad y movilidad</v>
      </c>
      <c r="T636" s="3" t="str">
        <f>MID(Tabla1[[#This Row],[Aplicación]],9,4)</f>
        <v>1321</v>
      </c>
      <c r="U636" s="3" t="str">
        <f>VLOOKUP(Tabla1[[#This Row],[PROGRAMA]],Hoja1!A:B,2,FALSE)</f>
        <v>1321. Policía municipal</v>
      </c>
      <c r="V636" s="3" t="str">
        <f>MID(Tabla1[[#This Row],[Aplicación]],14,2)</f>
        <v>21</v>
      </c>
      <c r="W636" s="3" t="str">
        <f>MID(Tabla1[[#This Row],[Aplicación]],14,6)</f>
        <v>214</v>
      </c>
    </row>
    <row r="637" spans="1:23" s="3" customFormat="1" hidden="1" x14ac:dyDescent="0.25">
      <c r="A637" s="1">
        <v>220190002495</v>
      </c>
      <c r="B637" s="3" t="s">
        <v>518</v>
      </c>
      <c r="C637" s="2">
        <v>43515</v>
      </c>
      <c r="D637" s="3">
        <v>22019001376</v>
      </c>
      <c r="E637" s="3" t="s">
        <v>895</v>
      </c>
      <c r="F637" s="4">
        <v>89.66</v>
      </c>
      <c r="G637" s="3" t="s">
        <v>2141</v>
      </c>
      <c r="H637" s="3" t="s">
        <v>902</v>
      </c>
      <c r="I637" s="3" t="s">
        <v>2070</v>
      </c>
      <c r="J637" s="3" t="s">
        <v>1838</v>
      </c>
      <c r="K637" s="3" t="s">
        <v>35</v>
      </c>
      <c r="L637" s="3" t="s">
        <v>15</v>
      </c>
      <c r="M637" s="3" t="s">
        <v>16</v>
      </c>
      <c r="N637" s="3" t="s">
        <v>2555</v>
      </c>
      <c r="O637" s="3" t="s">
        <v>2553</v>
      </c>
      <c r="P637" s="3" t="str">
        <f>MID(Tabla1[[#This Row],[Aplicación]],14,1)</f>
        <v>2</v>
      </c>
      <c r="Q637" s="3" t="s">
        <v>2530</v>
      </c>
      <c r="R637" s="3" t="str">
        <f>MID(Tabla1[[#This Row],[Aplicación]],6,2)</f>
        <v>07</v>
      </c>
      <c r="S637" s="3" t="str">
        <f>VLOOKUP(Tabla1[[#This Row],[AREA]],Hoja1!A:B,2,FALSE)</f>
        <v>07. Medio Ambiente sostenibilidad</v>
      </c>
      <c r="T637" s="3" t="str">
        <f>MID(Tabla1[[#This Row],[Aplicación]],9,4)</f>
        <v>1621</v>
      </c>
      <c r="U637" s="3" t="str">
        <f>VLOOKUP(Tabla1[[#This Row],[PROGRAMA]],Hoja1!A:B,2,FALSE)</f>
        <v>1621. Servicio de limpieza</v>
      </c>
      <c r="V637" s="3" t="str">
        <f>MID(Tabla1[[#This Row],[Aplicación]],14,2)</f>
        <v>22</v>
      </c>
      <c r="W637" s="3" t="str">
        <f>MID(Tabla1[[#This Row],[Aplicación]],14,6)</f>
        <v>22199</v>
      </c>
    </row>
    <row r="638" spans="1:23" s="12" customFormat="1" hidden="1" x14ac:dyDescent="0.25">
      <c r="A638" s="1">
        <v>220190001170</v>
      </c>
      <c r="B638" s="3" t="s">
        <v>518</v>
      </c>
      <c r="C638" s="2">
        <v>43504</v>
      </c>
      <c r="D638" s="3">
        <v>22019000786</v>
      </c>
      <c r="E638" s="3" t="s">
        <v>604</v>
      </c>
      <c r="F638" s="4">
        <v>89.65</v>
      </c>
      <c r="G638" s="3" t="s">
        <v>2080</v>
      </c>
      <c r="H638" s="3" t="s">
        <v>620</v>
      </c>
      <c r="I638" s="3" t="s">
        <v>2070</v>
      </c>
      <c r="J638" s="3" t="s">
        <v>1838</v>
      </c>
      <c r="K638" s="3" t="s">
        <v>14</v>
      </c>
      <c r="L638" s="3" t="s">
        <v>15</v>
      </c>
      <c r="M638" s="3" t="s">
        <v>16</v>
      </c>
      <c r="N638" s="3" t="s">
        <v>2555</v>
      </c>
      <c r="O638" s="3" t="s">
        <v>2553</v>
      </c>
      <c r="P638" s="3" t="str">
        <f>MID(Tabla1[[#This Row],[Aplicación]],14,1)</f>
        <v>2</v>
      </c>
      <c r="Q638" s="3" t="s">
        <v>2530</v>
      </c>
      <c r="R638" s="3" t="str">
        <f>MID(Tabla1[[#This Row],[Aplicación]],6,2)</f>
        <v>08</v>
      </c>
      <c r="S638" s="3" t="str">
        <f>VLOOKUP(Tabla1[[#This Row],[AREA]],Hoja1!A:B,2,FALSE)</f>
        <v>08. Seguridad y movilidad</v>
      </c>
      <c r="T638" s="3" t="str">
        <f>MID(Tabla1[[#This Row],[Aplicación]],9,4)</f>
        <v>1321</v>
      </c>
      <c r="U638" s="3" t="str">
        <f>VLOOKUP(Tabla1[[#This Row],[PROGRAMA]],Hoja1!A:B,2,FALSE)</f>
        <v>1321. Policía municipal</v>
      </c>
      <c r="V638" s="3" t="str">
        <f>MID(Tabla1[[#This Row],[Aplicación]],14,2)</f>
        <v>21</v>
      </c>
      <c r="W638" s="3" t="str">
        <f>MID(Tabla1[[#This Row],[Aplicación]],14,6)</f>
        <v>214</v>
      </c>
    </row>
    <row r="639" spans="1:23" s="12" customFormat="1" hidden="1" x14ac:dyDescent="0.25">
      <c r="A639" s="1">
        <v>220190004565</v>
      </c>
      <c r="B639" s="3" t="s">
        <v>518</v>
      </c>
      <c r="C639" s="2">
        <v>43530</v>
      </c>
      <c r="D639" s="3">
        <v>22019001548</v>
      </c>
      <c r="E639" s="3" t="s">
        <v>544</v>
      </c>
      <c r="F639" s="4">
        <v>87.64</v>
      </c>
      <c r="G639" s="3" t="s">
        <v>2109</v>
      </c>
      <c r="H639" s="3" t="s">
        <v>1216</v>
      </c>
      <c r="I639" s="3" t="s">
        <v>2070</v>
      </c>
      <c r="J639" s="3" t="s">
        <v>1838</v>
      </c>
      <c r="K639" s="3" t="s">
        <v>35</v>
      </c>
      <c r="L639" s="3" t="s">
        <v>15</v>
      </c>
      <c r="M639" s="3" t="s">
        <v>16</v>
      </c>
      <c r="N639" s="3" t="s">
        <v>2555</v>
      </c>
      <c r="O639" s="3" t="s">
        <v>2553</v>
      </c>
      <c r="P639" s="3" t="str">
        <f>MID(Tabla1[[#This Row],[Aplicación]],14,1)</f>
        <v>2</v>
      </c>
      <c r="Q639" s="3" t="s">
        <v>2530</v>
      </c>
      <c r="R639" s="3" t="str">
        <f>MID(Tabla1[[#This Row],[Aplicación]],6,2)</f>
        <v>10</v>
      </c>
      <c r="S639" s="3" t="str">
        <f>VLOOKUP(Tabla1[[#This Row],[AREA]],Hoja1!A:B,2,FALSE)</f>
        <v>10. Servicios sociales</v>
      </c>
      <c r="T639" s="3" t="str">
        <f>MID(Tabla1[[#This Row],[Aplicación]],9,4)</f>
        <v>2312</v>
      </c>
      <c r="U639" s="3" t="str">
        <f>VLOOKUP(Tabla1[[#This Row],[PROGRAMA]],Hoja1!A:B,2,FALSE)</f>
        <v>2312. Iniciativas sociales</v>
      </c>
      <c r="V639" s="3" t="str">
        <f>MID(Tabla1[[#This Row],[Aplicación]],14,2)</f>
        <v>21</v>
      </c>
      <c r="W639" s="3" t="str">
        <f>MID(Tabla1[[#This Row],[Aplicación]],14,6)</f>
        <v>212</v>
      </c>
    </row>
    <row r="640" spans="1:23" hidden="1" x14ac:dyDescent="0.25">
      <c r="A640" s="1">
        <v>220190007817</v>
      </c>
      <c r="B640" s="3" t="s">
        <v>518</v>
      </c>
      <c r="C640" s="2">
        <v>43551</v>
      </c>
      <c r="D640" s="3">
        <v>22019001559</v>
      </c>
      <c r="E640" s="3" t="s">
        <v>745</v>
      </c>
      <c r="F640" s="4">
        <v>85.38</v>
      </c>
      <c r="G640" s="3" t="s">
        <v>2156</v>
      </c>
      <c r="H640" s="3" t="s">
        <v>1596</v>
      </c>
      <c r="I640" s="3" t="s">
        <v>2070</v>
      </c>
      <c r="J640" s="3" t="s">
        <v>1838</v>
      </c>
      <c r="K640" s="3" t="s">
        <v>35</v>
      </c>
      <c r="L640" s="3" t="s">
        <v>15</v>
      </c>
      <c r="M640" s="3" t="s">
        <v>16</v>
      </c>
      <c r="N640" s="3" t="s">
        <v>2555</v>
      </c>
      <c r="O640" s="3" t="s">
        <v>2553</v>
      </c>
      <c r="P640" s="3" t="str">
        <f>MID(Tabla1[[#This Row],[Aplicación]],14,1)</f>
        <v>2</v>
      </c>
      <c r="Q640" s="3" t="s">
        <v>2530</v>
      </c>
      <c r="R640" s="3" t="str">
        <f>MID(Tabla1[[#This Row],[Aplicación]],6,2)</f>
        <v>10</v>
      </c>
      <c r="S640" s="3" t="str">
        <f>VLOOKUP(Tabla1[[#This Row],[AREA]],Hoja1!A:B,2,FALSE)</f>
        <v>10. Servicios sociales</v>
      </c>
      <c r="T640" s="3" t="str">
        <f>MID(Tabla1[[#This Row],[Aplicación]],9,4)</f>
        <v>2311</v>
      </c>
      <c r="U640" s="3" t="str">
        <f>VLOOKUP(Tabla1[[#This Row],[PROGRAMA]],Hoja1!A:B,2,FALSE)</f>
        <v>2311. Intervención social</v>
      </c>
      <c r="V640" s="3" t="str">
        <f>MID(Tabla1[[#This Row],[Aplicación]],14,2)</f>
        <v>21</v>
      </c>
      <c r="W640" s="3" t="str">
        <f>MID(Tabla1[[#This Row],[Aplicación]],14,6)</f>
        <v>212</v>
      </c>
    </row>
    <row r="641" spans="1:23" s="12" customFormat="1" hidden="1" x14ac:dyDescent="0.25">
      <c r="A641" s="1">
        <v>220190002707</v>
      </c>
      <c r="B641" s="3" t="s">
        <v>518</v>
      </c>
      <c r="C641" s="2">
        <v>43518</v>
      </c>
      <c r="D641" s="3">
        <v>22019000781</v>
      </c>
      <c r="E641" s="3" t="s">
        <v>566</v>
      </c>
      <c r="F641" s="4">
        <v>85.21</v>
      </c>
      <c r="G641" s="3" t="s">
        <v>2069</v>
      </c>
      <c r="H641" s="3" t="s">
        <v>1011</v>
      </c>
      <c r="I641" s="3" t="s">
        <v>2070</v>
      </c>
      <c r="J641" s="3" t="s">
        <v>1838</v>
      </c>
      <c r="K641" s="3" t="s">
        <v>14</v>
      </c>
      <c r="L641" s="3" t="s">
        <v>15</v>
      </c>
      <c r="M641" s="3" t="s">
        <v>16</v>
      </c>
      <c r="N641" s="3" t="s">
        <v>2555</v>
      </c>
      <c r="O641" s="3" t="s">
        <v>2553</v>
      </c>
      <c r="P641" s="3" t="str">
        <f>MID(Tabla1[[#This Row],[Aplicación]],14,1)</f>
        <v>2</v>
      </c>
      <c r="Q641" s="3" t="s">
        <v>2530</v>
      </c>
      <c r="R641" s="3" t="str">
        <f>MID(Tabla1[[#This Row],[Aplicación]],6,2)</f>
        <v>07</v>
      </c>
      <c r="S641" s="3" t="str">
        <f>VLOOKUP(Tabla1[[#This Row],[AREA]],Hoja1!A:B,2,FALSE)</f>
        <v>07. Medio Ambiente sostenibilidad</v>
      </c>
      <c r="T641" s="3" t="str">
        <f>MID(Tabla1[[#This Row],[Aplicación]],9,4)</f>
        <v>1711</v>
      </c>
      <c r="U641" s="3" t="str">
        <f>VLOOKUP(Tabla1[[#This Row],[PROGRAMA]],Hoja1!A:B,2,FALSE)</f>
        <v>1711. Parques y jardines</v>
      </c>
      <c r="V641" s="3" t="str">
        <f>MID(Tabla1[[#This Row],[Aplicación]],14,2)</f>
        <v>21</v>
      </c>
      <c r="W641" s="3" t="str">
        <f>MID(Tabla1[[#This Row],[Aplicación]],14,6)</f>
        <v>214</v>
      </c>
    </row>
    <row r="642" spans="1:23" s="12" customFormat="1" hidden="1" x14ac:dyDescent="0.25">
      <c r="A642" s="1">
        <v>220190006404</v>
      </c>
      <c r="B642" s="3" t="s">
        <v>518</v>
      </c>
      <c r="C642" s="2">
        <v>43543</v>
      </c>
      <c r="D642" s="3">
        <v>22019000802</v>
      </c>
      <c r="E642" s="3" t="s">
        <v>782</v>
      </c>
      <c r="F642" s="4">
        <v>84.02</v>
      </c>
      <c r="G642" s="3" t="s">
        <v>1796</v>
      </c>
      <c r="H642" s="3" t="s">
        <v>1451</v>
      </c>
      <c r="I642" s="3" t="s">
        <v>2070</v>
      </c>
      <c r="J642" s="3" t="s">
        <v>1838</v>
      </c>
      <c r="K642" s="3" t="s">
        <v>35</v>
      </c>
      <c r="L642" s="3" t="s">
        <v>15</v>
      </c>
      <c r="M642" s="3" t="s">
        <v>16</v>
      </c>
      <c r="N642" s="3" t="s">
        <v>2555</v>
      </c>
      <c r="O642" s="3" t="s">
        <v>2553</v>
      </c>
      <c r="P642" s="3" t="str">
        <f>MID(Tabla1[[#This Row],[Aplicación]],14,1)</f>
        <v>2</v>
      </c>
      <c r="Q642" s="3" t="s">
        <v>2530</v>
      </c>
      <c r="R642" s="3" t="str">
        <f>MID(Tabla1[[#This Row],[Aplicación]],6,2)</f>
        <v>07</v>
      </c>
      <c r="S642" s="3" t="str">
        <f>VLOOKUP(Tabla1[[#This Row],[AREA]],Hoja1!A:B,2,FALSE)</f>
        <v>07. Medio Ambiente sostenibilidad</v>
      </c>
      <c r="T642" s="3" t="str">
        <f>MID(Tabla1[[#This Row],[Aplicación]],9,4)</f>
        <v>1711</v>
      </c>
      <c r="U642" s="3" t="str">
        <f>VLOOKUP(Tabla1[[#This Row],[PROGRAMA]],Hoja1!A:B,2,FALSE)</f>
        <v>1711. Parques y jardines</v>
      </c>
      <c r="V642" s="3" t="str">
        <f>MID(Tabla1[[#This Row],[Aplicación]],14,2)</f>
        <v>22</v>
      </c>
      <c r="W642" s="3" t="str">
        <f>MID(Tabla1[[#This Row],[Aplicación]],14,6)</f>
        <v>22199</v>
      </c>
    </row>
    <row r="643" spans="1:23" s="12" customFormat="1" hidden="1" x14ac:dyDescent="0.25">
      <c r="A643" s="1">
        <v>220190001594</v>
      </c>
      <c r="B643" s="3" t="s">
        <v>518</v>
      </c>
      <c r="C643" s="2">
        <v>43509</v>
      </c>
      <c r="D643" s="3">
        <v>22019000802</v>
      </c>
      <c r="E643" s="3" t="s">
        <v>782</v>
      </c>
      <c r="F643" s="4">
        <v>82.07</v>
      </c>
      <c r="G643" s="3" t="s">
        <v>2109</v>
      </c>
      <c r="H643" s="3" t="s">
        <v>789</v>
      </c>
      <c r="I643" s="3" t="s">
        <v>2070</v>
      </c>
      <c r="J643" s="3" t="s">
        <v>1838</v>
      </c>
      <c r="K643" s="3" t="s">
        <v>35</v>
      </c>
      <c r="L643" s="3" t="s">
        <v>15</v>
      </c>
      <c r="M643" s="3" t="s">
        <v>16</v>
      </c>
      <c r="N643" s="3" t="s">
        <v>2555</v>
      </c>
      <c r="O643" s="3" t="s">
        <v>2553</v>
      </c>
      <c r="P643" s="3" t="str">
        <f>MID(Tabla1[[#This Row],[Aplicación]],14,1)</f>
        <v>2</v>
      </c>
      <c r="Q643" s="3" t="s">
        <v>2530</v>
      </c>
      <c r="R643" s="3" t="str">
        <f>MID(Tabla1[[#This Row],[Aplicación]],6,2)</f>
        <v>07</v>
      </c>
      <c r="S643" s="3" t="str">
        <f>VLOOKUP(Tabla1[[#This Row],[AREA]],Hoja1!A:B,2,FALSE)</f>
        <v>07. Medio Ambiente sostenibilidad</v>
      </c>
      <c r="T643" s="3" t="str">
        <f>MID(Tabla1[[#This Row],[Aplicación]],9,4)</f>
        <v>1711</v>
      </c>
      <c r="U643" s="3" t="str">
        <f>VLOOKUP(Tabla1[[#This Row],[PROGRAMA]],Hoja1!A:B,2,FALSE)</f>
        <v>1711. Parques y jardines</v>
      </c>
      <c r="V643" s="3" t="str">
        <f>MID(Tabla1[[#This Row],[Aplicación]],14,2)</f>
        <v>22</v>
      </c>
      <c r="W643" s="3" t="str">
        <f>MID(Tabla1[[#This Row],[Aplicación]],14,6)</f>
        <v>22199</v>
      </c>
    </row>
    <row r="644" spans="1:23" s="3" customFormat="1" hidden="1" x14ac:dyDescent="0.25">
      <c r="A644" s="1">
        <v>220190003844</v>
      </c>
      <c r="B644" s="3" t="s">
        <v>518</v>
      </c>
      <c r="C644" s="2">
        <v>43523</v>
      </c>
      <c r="D644" s="3">
        <v>22019001585</v>
      </c>
      <c r="E644" s="3" t="s">
        <v>1073</v>
      </c>
      <c r="F644" s="4">
        <v>14.98</v>
      </c>
      <c r="G644" s="3" t="s">
        <v>2067</v>
      </c>
      <c r="H644" s="3" t="s">
        <v>1091</v>
      </c>
      <c r="I644" s="3" t="s">
        <v>2070</v>
      </c>
      <c r="J644" s="3" t="s">
        <v>1838</v>
      </c>
      <c r="K644" s="3" t="s">
        <v>35</v>
      </c>
      <c r="L644" s="3" t="s">
        <v>15</v>
      </c>
      <c r="M644" s="3" t="s">
        <v>16</v>
      </c>
      <c r="N644" s="3" t="s">
        <v>2555</v>
      </c>
      <c r="O644" s="3" t="s">
        <v>2553</v>
      </c>
      <c r="P644" s="3" t="str">
        <f>MID(Tabla1[[#This Row],[Aplicación]],14,1)</f>
        <v>2</v>
      </c>
      <c r="Q644" s="3" t="s">
        <v>2530</v>
      </c>
      <c r="R644" s="3" t="str">
        <f>MID(Tabla1[[#This Row],[Aplicación]],6,2)</f>
        <v>08</v>
      </c>
      <c r="S644" s="3" t="str">
        <f>VLOOKUP(Tabla1[[#This Row],[AREA]],Hoja1!A:B,2,FALSE)</f>
        <v>08. Seguridad y movilidad</v>
      </c>
      <c r="T644" s="3" t="str">
        <f>MID(Tabla1[[#This Row],[Aplicación]],9,4)</f>
        <v>1361</v>
      </c>
      <c r="U644" s="3" t="str">
        <f>VLOOKUP(Tabla1[[#This Row],[PROGRAMA]],Hoja1!A:B,2,FALSE)</f>
        <v>1361. Prevención y extinción de incencios</v>
      </c>
      <c r="V644" s="3" t="str">
        <f>MID(Tabla1[[#This Row],[Aplicación]],14,2)</f>
        <v>22</v>
      </c>
      <c r="W644" s="3" t="str">
        <f>MID(Tabla1[[#This Row],[Aplicación]],14,6)</f>
        <v>22199</v>
      </c>
    </row>
    <row r="645" spans="1:23" s="12" customFormat="1" hidden="1" x14ac:dyDescent="0.25">
      <c r="A645" s="1">
        <v>220190006964</v>
      </c>
      <c r="B645" s="3" t="s">
        <v>518</v>
      </c>
      <c r="C645" s="2">
        <v>43549</v>
      </c>
      <c r="D645" s="3">
        <v>22019001585</v>
      </c>
      <c r="E645" s="3" t="s">
        <v>1073</v>
      </c>
      <c r="F645" s="4">
        <v>80.11</v>
      </c>
      <c r="G645" s="3" t="s">
        <v>2036</v>
      </c>
      <c r="H645" s="3" t="s">
        <v>1499</v>
      </c>
      <c r="I645" s="3" t="s">
        <v>2070</v>
      </c>
      <c r="J645" s="3" t="s">
        <v>1838</v>
      </c>
      <c r="K645" s="3" t="s">
        <v>35</v>
      </c>
      <c r="L645" s="3" t="s">
        <v>15</v>
      </c>
      <c r="M645" s="3" t="s">
        <v>16</v>
      </c>
      <c r="N645" s="3" t="s">
        <v>2555</v>
      </c>
      <c r="O645" s="3" t="s">
        <v>2553</v>
      </c>
      <c r="P645" s="3" t="str">
        <f>MID(Tabla1[[#This Row],[Aplicación]],14,1)</f>
        <v>2</v>
      </c>
      <c r="Q645" s="3" t="s">
        <v>2530</v>
      </c>
      <c r="R645" s="3" t="str">
        <f>MID(Tabla1[[#This Row],[Aplicación]],6,2)</f>
        <v>08</v>
      </c>
      <c r="S645" s="3" t="str">
        <f>VLOOKUP(Tabla1[[#This Row],[AREA]],Hoja1!A:B,2,FALSE)</f>
        <v>08. Seguridad y movilidad</v>
      </c>
      <c r="T645" s="3" t="str">
        <f>MID(Tabla1[[#This Row],[Aplicación]],9,4)</f>
        <v>1361</v>
      </c>
      <c r="U645" s="3" t="str">
        <f>VLOOKUP(Tabla1[[#This Row],[PROGRAMA]],Hoja1!A:B,2,FALSE)</f>
        <v>1361. Prevención y extinción de incencios</v>
      </c>
      <c r="V645" s="3" t="str">
        <f>MID(Tabla1[[#This Row],[Aplicación]],14,2)</f>
        <v>22</v>
      </c>
      <c r="W645" s="3" t="str">
        <f>MID(Tabla1[[#This Row],[Aplicación]],14,6)</f>
        <v>22199</v>
      </c>
    </row>
    <row r="646" spans="1:23" s="3" customFormat="1" hidden="1" x14ac:dyDescent="0.25">
      <c r="A646" s="1">
        <v>220190007098</v>
      </c>
      <c r="B646" s="3" t="s">
        <v>518</v>
      </c>
      <c r="C646" s="2">
        <v>43549</v>
      </c>
      <c r="D646" s="3">
        <v>22019001376</v>
      </c>
      <c r="E646" s="3" t="s">
        <v>895</v>
      </c>
      <c r="F646" s="4">
        <v>79.61</v>
      </c>
      <c r="G646" s="3" t="s">
        <v>2144</v>
      </c>
      <c r="H646" s="3" t="s">
        <v>910</v>
      </c>
      <c r="I646" s="3" t="s">
        <v>2070</v>
      </c>
      <c r="J646" s="3" t="s">
        <v>1838</v>
      </c>
      <c r="K646" s="3" t="s">
        <v>35</v>
      </c>
      <c r="L646" s="3" t="s">
        <v>15</v>
      </c>
      <c r="M646" s="3" t="s">
        <v>16</v>
      </c>
      <c r="N646" s="3" t="s">
        <v>2555</v>
      </c>
      <c r="O646" s="3" t="s">
        <v>2553</v>
      </c>
      <c r="P646" s="3" t="str">
        <f>MID(Tabla1[[#This Row],[Aplicación]],14,1)</f>
        <v>2</v>
      </c>
      <c r="Q646" s="3" t="s">
        <v>2530</v>
      </c>
      <c r="R646" s="3" t="str">
        <f>MID(Tabla1[[#This Row],[Aplicación]],6,2)</f>
        <v>07</v>
      </c>
      <c r="S646" s="3" t="str">
        <f>VLOOKUP(Tabla1[[#This Row],[AREA]],Hoja1!A:B,2,FALSE)</f>
        <v>07. Medio Ambiente sostenibilidad</v>
      </c>
      <c r="T646" s="3" t="str">
        <f>MID(Tabla1[[#This Row],[Aplicación]],9,4)</f>
        <v>1621</v>
      </c>
      <c r="U646" s="3" t="str">
        <f>VLOOKUP(Tabla1[[#This Row],[PROGRAMA]],Hoja1!A:B,2,FALSE)</f>
        <v>1621. Servicio de limpieza</v>
      </c>
      <c r="V646" s="3" t="str">
        <f>MID(Tabla1[[#This Row],[Aplicación]],14,2)</f>
        <v>22</v>
      </c>
      <c r="W646" s="3" t="str">
        <f>MID(Tabla1[[#This Row],[Aplicación]],14,6)</f>
        <v>22199</v>
      </c>
    </row>
    <row r="647" spans="1:23" s="12" customFormat="1" hidden="1" x14ac:dyDescent="0.25">
      <c r="A647" s="1">
        <v>220190007187</v>
      </c>
      <c r="B647" s="3" t="s">
        <v>518</v>
      </c>
      <c r="C647" s="2">
        <v>43549</v>
      </c>
      <c r="D647" s="3">
        <v>22019001572</v>
      </c>
      <c r="E647" s="3" t="s">
        <v>519</v>
      </c>
      <c r="F647" s="4">
        <v>12.66</v>
      </c>
      <c r="G647" s="3" t="s">
        <v>2067</v>
      </c>
      <c r="H647" s="3" t="s">
        <v>838</v>
      </c>
      <c r="I647" s="3" t="s">
        <v>2070</v>
      </c>
      <c r="J647" s="3" t="s">
        <v>1838</v>
      </c>
      <c r="K647" s="3" t="s">
        <v>35</v>
      </c>
      <c r="L647" s="3" t="s">
        <v>15</v>
      </c>
      <c r="M647" s="3" t="s">
        <v>16</v>
      </c>
      <c r="N647" s="3" t="s">
        <v>2555</v>
      </c>
      <c r="O647" s="3" t="s">
        <v>2553</v>
      </c>
      <c r="P647" s="3" t="str">
        <f>MID(Tabla1[[#This Row],[Aplicación]],14,1)</f>
        <v>2</v>
      </c>
      <c r="Q647" s="3" t="s">
        <v>2530</v>
      </c>
      <c r="R647" s="3" t="str">
        <f>MID(Tabla1[[#This Row],[Aplicación]],6,2)</f>
        <v>02</v>
      </c>
      <c r="S647" s="3" t="str">
        <f>VLOOKUP(Tabla1[[#This Row],[AREA]],Hoja1!A:B,2,FALSE)</f>
        <v>02. Urbanismo, infraestructura y vivienda</v>
      </c>
      <c r="T647" s="3" t="str">
        <f>MID(Tabla1[[#This Row],[Aplicación]],9,4)</f>
        <v>9332</v>
      </c>
      <c r="U647" s="3" t="str">
        <f>VLOOKUP(Tabla1[[#This Row],[PROGRAMA]],Hoja1!A:B,2,FALSE)</f>
        <v>9332. Mantenimiento de edificios e instalaciones municipales</v>
      </c>
      <c r="V647" s="3" t="str">
        <f>MID(Tabla1[[#This Row],[Aplicación]],14,2)</f>
        <v>21</v>
      </c>
      <c r="W647" s="3" t="str">
        <f>MID(Tabla1[[#This Row],[Aplicación]],14,6)</f>
        <v>212</v>
      </c>
    </row>
    <row r="648" spans="1:23" s="12" customFormat="1" hidden="1" x14ac:dyDescent="0.25">
      <c r="A648" s="1">
        <v>220190007128</v>
      </c>
      <c r="B648" s="3" t="s">
        <v>518</v>
      </c>
      <c r="C648" s="2">
        <v>43549</v>
      </c>
      <c r="D648" s="3">
        <v>22019001927</v>
      </c>
      <c r="E648" s="3" t="s">
        <v>840</v>
      </c>
      <c r="F648" s="4">
        <v>78.05</v>
      </c>
      <c r="G648" s="3" t="s">
        <v>2120</v>
      </c>
      <c r="H648" s="3" t="s">
        <v>1525</v>
      </c>
      <c r="I648" s="3" t="s">
        <v>2070</v>
      </c>
      <c r="J648" s="3" t="s">
        <v>1838</v>
      </c>
      <c r="K648" s="3" t="s">
        <v>14</v>
      </c>
      <c r="L648" s="3" t="s">
        <v>15</v>
      </c>
      <c r="M648" s="3" t="s">
        <v>16</v>
      </c>
      <c r="N648" s="3" t="s">
        <v>2555</v>
      </c>
      <c r="O648" s="3" t="s">
        <v>2553</v>
      </c>
      <c r="P648" s="3" t="str">
        <f>MID(Tabla1[[#This Row],[Aplicación]],14,1)</f>
        <v>2</v>
      </c>
      <c r="Q648" s="3" t="s">
        <v>2530</v>
      </c>
      <c r="R648" s="3" t="str">
        <f>MID(Tabla1[[#This Row],[Aplicación]],6,2)</f>
        <v>02</v>
      </c>
      <c r="S648" s="3" t="str">
        <f>VLOOKUP(Tabla1[[#This Row],[AREA]],Hoja1!A:B,2,FALSE)</f>
        <v>02. Urbanismo, infraestructura y vivienda</v>
      </c>
      <c r="T648" s="3" t="str">
        <f>MID(Tabla1[[#This Row],[Aplicación]],9,4)</f>
        <v>9332</v>
      </c>
      <c r="U648" s="3" t="str">
        <f>VLOOKUP(Tabla1[[#This Row],[PROGRAMA]],Hoja1!A:B,2,FALSE)</f>
        <v>9332. Mantenimiento de edificios e instalaciones municipales</v>
      </c>
      <c r="V648" s="3" t="str">
        <f>MID(Tabla1[[#This Row],[Aplicación]],14,2)</f>
        <v>21</v>
      </c>
      <c r="W648" s="3" t="str">
        <f>MID(Tabla1[[#This Row],[Aplicación]],14,6)</f>
        <v>214</v>
      </c>
    </row>
    <row r="649" spans="1:23" s="12" customFormat="1" hidden="1" x14ac:dyDescent="0.25">
      <c r="A649" s="1">
        <v>220190002131</v>
      </c>
      <c r="B649" s="3" t="s">
        <v>518</v>
      </c>
      <c r="C649" s="2">
        <v>43514</v>
      </c>
      <c r="D649" s="3">
        <v>22019000786</v>
      </c>
      <c r="E649" s="3" t="s">
        <v>604</v>
      </c>
      <c r="F649" s="4">
        <v>78</v>
      </c>
      <c r="G649" s="3" t="s">
        <v>2080</v>
      </c>
      <c r="H649" s="3" t="s">
        <v>852</v>
      </c>
      <c r="I649" s="3" t="s">
        <v>2070</v>
      </c>
      <c r="J649" s="3" t="s">
        <v>1838</v>
      </c>
      <c r="K649" s="3" t="s">
        <v>14</v>
      </c>
      <c r="L649" s="3" t="s">
        <v>15</v>
      </c>
      <c r="M649" s="3" t="s">
        <v>16</v>
      </c>
      <c r="N649" s="3" t="s">
        <v>2555</v>
      </c>
      <c r="O649" s="3" t="s">
        <v>2553</v>
      </c>
      <c r="P649" s="3" t="str">
        <f>MID(Tabla1[[#This Row],[Aplicación]],14,1)</f>
        <v>2</v>
      </c>
      <c r="Q649" s="3" t="s">
        <v>2530</v>
      </c>
      <c r="R649" s="3" t="str">
        <f>MID(Tabla1[[#This Row],[Aplicación]],6,2)</f>
        <v>08</v>
      </c>
      <c r="S649" s="3" t="str">
        <f>VLOOKUP(Tabla1[[#This Row],[AREA]],Hoja1!A:B,2,FALSE)</f>
        <v>08. Seguridad y movilidad</v>
      </c>
      <c r="T649" s="3" t="str">
        <f>MID(Tabla1[[#This Row],[Aplicación]],9,4)</f>
        <v>1321</v>
      </c>
      <c r="U649" s="3" t="str">
        <f>VLOOKUP(Tabla1[[#This Row],[PROGRAMA]],Hoja1!A:B,2,FALSE)</f>
        <v>1321. Policía municipal</v>
      </c>
      <c r="V649" s="3" t="str">
        <f>MID(Tabla1[[#This Row],[Aplicación]],14,2)</f>
        <v>21</v>
      </c>
      <c r="W649" s="3" t="str">
        <f>MID(Tabla1[[#This Row],[Aplicación]],14,6)</f>
        <v>214</v>
      </c>
    </row>
    <row r="650" spans="1:23" s="12" customFormat="1" hidden="1" x14ac:dyDescent="0.25">
      <c r="A650" s="1">
        <v>220190005456</v>
      </c>
      <c r="B650" s="3" t="s">
        <v>518</v>
      </c>
      <c r="C650" s="2">
        <v>43537</v>
      </c>
      <c r="D650" s="3">
        <v>22019001611</v>
      </c>
      <c r="E650" s="3" t="s">
        <v>415</v>
      </c>
      <c r="F650" s="4">
        <v>77.92</v>
      </c>
      <c r="G650" s="3" t="s">
        <v>2036</v>
      </c>
      <c r="H650" s="3" t="s">
        <v>1370</v>
      </c>
      <c r="I650" s="3" t="s">
        <v>2070</v>
      </c>
      <c r="J650" s="3" t="s">
        <v>1838</v>
      </c>
      <c r="K650" s="3" t="s">
        <v>35</v>
      </c>
      <c r="L650" s="3" t="s">
        <v>15</v>
      </c>
      <c r="M650" s="3" t="s">
        <v>16</v>
      </c>
      <c r="N650" s="3" t="s">
        <v>2555</v>
      </c>
      <c r="O650" s="3" t="s">
        <v>2553</v>
      </c>
      <c r="P650" s="3" t="str">
        <f>MID(Tabla1[[#This Row],[Aplicación]],14,1)</f>
        <v>2</v>
      </c>
      <c r="Q650" s="3" t="s">
        <v>2530</v>
      </c>
      <c r="R650" s="3" t="str">
        <f>MID(Tabla1[[#This Row],[Aplicación]],6,2)</f>
        <v>03</v>
      </c>
      <c r="S650" s="3" t="str">
        <f>VLOOKUP(Tabla1[[#This Row],[AREA]],Hoja1!A:B,2,FALSE)</f>
        <v>03. Participación ciudadana, juventud y deportes</v>
      </c>
      <c r="T650" s="3" t="str">
        <f>MID(Tabla1[[#This Row],[Aplicación]],9,4)</f>
        <v>9241</v>
      </c>
      <c r="U650" s="3" t="str">
        <f>VLOOKUP(Tabla1[[#This Row],[PROGRAMA]],Hoja1!A:B,2,FALSE)</f>
        <v>9241. Participación ciudadana</v>
      </c>
      <c r="V650" s="3" t="str">
        <f>MID(Tabla1[[#This Row],[Aplicación]],14,2)</f>
        <v>21</v>
      </c>
      <c r="W650" s="3" t="str">
        <f>MID(Tabla1[[#This Row],[Aplicación]],14,6)</f>
        <v>213</v>
      </c>
    </row>
    <row r="651" spans="1:23" s="3" customFormat="1" hidden="1" x14ac:dyDescent="0.25">
      <c r="A651" s="1">
        <v>220190002086</v>
      </c>
      <c r="B651" s="3" t="s">
        <v>518</v>
      </c>
      <c r="C651" s="2">
        <v>43514</v>
      </c>
      <c r="D651" s="3">
        <v>22019001572</v>
      </c>
      <c r="E651" s="3" t="s">
        <v>519</v>
      </c>
      <c r="F651" s="4">
        <v>77.84</v>
      </c>
      <c r="G651" s="3" t="s">
        <v>2110</v>
      </c>
      <c r="H651" s="3" t="s">
        <v>838</v>
      </c>
      <c r="I651" s="3" t="s">
        <v>2070</v>
      </c>
      <c r="J651" s="3" t="s">
        <v>1838</v>
      </c>
      <c r="K651" s="3" t="s">
        <v>35</v>
      </c>
      <c r="L651" s="3" t="s">
        <v>15</v>
      </c>
      <c r="M651" s="3" t="s">
        <v>16</v>
      </c>
      <c r="N651" s="3" t="s">
        <v>2555</v>
      </c>
      <c r="O651" s="3" t="s">
        <v>2553</v>
      </c>
      <c r="P651" s="3" t="str">
        <f>MID(Tabla1[[#This Row],[Aplicación]],14,1)</f>
        <v>2</v>
      </c>
      <c r="Q651" s="3" t="s">
        <v>2530</v>
      </c>
      <c r="R651" s="3" t="str">
        <f>MID(Tabla1[[#This Row],[Aplicación]],6,2)</f>
        <v>02</v>
      </c>
      <c r="S651" s="3" t="str">
        <f>VLOOKUP(Tabla1[[#This Row],[AREA]],Hoja1!A:B,2,FALSE)</f>
        <v>02. Urbanismo, infraestructura y vivienda</v>
      </c>
      <c r="T651" s="3" t="str">
        <f>MID(Tabla1[[#This Row],[Aplicación]],9,4)</f>
        <v>9332</v>
      </c>
      <c r="U651" s="3" t="str">
        <f>VLOOKUP(Tabla1[[#This Row],[PROGRAMA]],Hoja1!A:B,2,FALSE)</f>
        <v>9332. Mantenimiento de edificios e instalaciones municipales</v>
      </c>
      <c r="V651" s="3" t="str">
        <f>MID(Tabla1[[#This Row],[Aplicación]],14,2)</f>
        <v>21</v>
      </c>
      <c r="W651" s="3" t="str">
        <f>MID(Tabla1[[#This Row],[Aplicación]],14,6)</f>
        <v>212</v>
      </c>
    </row>
    <row r="652" spans="1:23" s="3" customFormat="1" hidden="1" x14ac:dyDescent="0.25">
      <c r="A652" s="1">
        <v>220190006378</v>
      </c>
      <c r="B652" s="3" t="s">
        <v>518</v>
      </c>
      <c r="C652" s="2">
        <v>43543</v>
      </c>
      <c r="D652" s="3">
        <v>22019002412</v>
      </c>
      <c r="E652" s="3" t="s">
        <v>1442</v>
      </c>
      <c r="F652" s="4">
        <v>575</v>
      </c>
      <c r="G652" s="3" t="s">
        <v>2290</v>
      </c>
      <c r="H652" s="3" t="s">
        <v>1443</v>
      </c>
      <c r="I652" s="3" t="s">
        <v>2055</v>
      </c>
      <c r="J652" s="3" t="s">
        <v>1838</v>
      </c>
      <c r="K652" s="3" t="s">
        <v>14</v>
      </c>
      <c r="L652" s="3" t="s">
        <v>10</v>
      </c>
      <c r="M652" s="3" t="s">
        <v>11</v>
      </c>
      <c r="N652" s="11" t="s">
        <v>2556</v>
      </c>
      <c r="O652" s="3" t="s">
        <v>2553</v>
      </c>
      <c r="P652" s="3" t="str">
        <f>MID(Tabla1[[#This Row],[Aplicación]],14,1)</f>
        <v>2</v>
      </c>
      <c r="Q652" s="3" t="s">
        <v>2530</v>
      </c>
      <c r="R652" s="3" t="str">
        <f>MID(Tabla1[[#This Row],[Aplicación]],6,2)</f>
        <v>03</v>
      </c>
      <c r="S652" s="3" t="str">
        <f>VLOOKUP(Tabla1[[#This Row],[AREA]],Hoja1!A:B,2,FALSE)</f>
        <v>03. Participación ciudadana, juventud y deportes</v>
      </c>
      <c r="T652" s="3" t="str">
        <f>MID(Tabla1[[#This Row],[Aplicación]],9,4)</f>
        <v>2314</v>
      </c>
      <c r="U652" s="3" t="str">
        <f>VLOOKUP(Tabla1[[#This Row],[PROGRAMA]],Hoja1!A:B,2,FALSE)</f>
        <v>2314. Centro de programas juveniles</v>
      </c>
      <c r="V652" s="3" t="str">
        <f>MID(Tabla1[[#This Row],[Aplicación]],14,2)</f>
        <v>22</v>
      </c>
      <c r="W652" s="3" t="str">
        <f>MID(Tabla1[[#This Row],[Aplicación]],14,6)</f>
        <v>22609</v>
      </c>
    </row>
    <row r="653" spans="1:23" s="12" customFormat="1" hidden="1" x14ac:dyDescent="0.25">
      <c r="A653" s="1">
        <v>220190003812</v>
      </c>
      <c r="B653" s="3" t="s">
        <v>518</v>
      </c>
      <c r="C653" s="2">
        <v>43523</v>
      </c>
      <c r="D653" s="3">
        <v>22019000785</v>
      </c>
      <c r="E653" s="3" t="s">
        <v>1076</v>
      </c>
      <c r="F653" s="4">
        <v>77.209999999999994</v>
      </c>
      <c r="G653" s="3" t="s">
        <v>2069</v>
      </c>
      <c r="H653" s="3" t="s">
        <v>1077</v>
      </c>
      <c r="I653" s="3" t="s">
        <v>2070</v>
      </c>
      <c r="J653" s="3" t="s">
        <v>1838</v>
      </c>
      <c r="K653" s="3" t="s">
        <v>14</v>
      </c>
      <c r="L653" s="3" t="s">
        <v>15</v>
      </c>
      <c r="M653" s="3" t="s">
        <v>16</v>
      </c>
      <c r="N653" s="3" t="s">
        <v>2555</v>
      </c>
      <c r="O653" s="3" t="s">
        <v>2553</v>
      </c>
      <c r="P653" s="3" t="str">
        <f>MID(Tabla1[[#This Row],[Aplicación]],14,1)</f>
        <v>2</v>
      </c>
      <c r="Q653" s="3" t="s">
        <v>2530</v>
      </c>
      <c r="R653" s="3" t="str">
        <f>MID(Tabla1[[#This Row],[Aplicación]],6,2)</f>
        <v>08</v>
      </c>
      <c r="S653" s="3" t="str">
        <f>VLOOKUP(Tabla1[[#This Row],[AREA]],Hoja1!A:B,2,FALSE)</f>
        <v>08. Seguridad y movilidad</v>
      </c>
      <c r="T653" s="3" t="str">
        <f>MID(Tabla1[[#This Row],[Aplicación]],9,4)</f>
        <v>1361</v>
      </c>
      <c r="U653" s="3" t="str">
        <f>VLOOKUP(Tabla1[[#This Row],[PROGRAMA]],Hoja1!A:B,2,FALSE)</f>
        <v>1361. Prevención y extinción de incencios</v>
      </c>
      <c r="V653" s="3" t="str">
        <f>MID(Tabla1[[#This Row],[Aplicación]],14,2)</f>
        <v>21</v>
      </c>
      <c r="W653" s="3" t="str">
        <f>MID(Tabla1[[#This Row],[Aplicación]],14,6)</f>
        <v>214</v>
      </c>
    </row>
    <row r="654" spans="1:23" s="3" customFormat="1" hidden="1" x14ac:dyDescent="0.25">
      <c r="A654" s="1">
        <v>220190003827</v>
      </c>
      <c r="B654" s="3" t="s">
        <v>518</v>
      </c>
      <c r="C654" s="2">
        <v>43523</v>
      </c>
      <c r="D654" s="3">
        <v>22019001610</v>
      </c>
      <c r="E654" s="3" t="s">
        <v>609</v>
      </c>
      <c r="F654" s="4">
        <v>76.77</v>
      </c>
      <c r="G654" s="3" t="s">
        <v>2058</v>
      </c>
      <c r="H654" s="3" t="s">
        <v>1082</v>
      </c>
      <c r="I654" s="3" t="s">
        <v>2070</v>
      </c>
      <c r="J654" s="3" t="s">
        <v>1838</v>
      </c>
      <c r="K654" s="3" t="s">
        <v>35</v>
      </c>
      <c r="L654" s="3" t="s">
        <v>15</v>
      </c>
      <c r="M654" s="3" t="s">
        <v>16</v>
      </c>
      <c r="N654" s="3" t="s">
        <v>2555</v>
      </c>
      <c r="O654" s="3" t="s">
        <v>2553</v>
      </c>
      <c r="P654" s="3" t="str">
        <f>MID(Tabla1[[#This Row],[Aplicación]],14,1)</f>
        <v>2</v>
      </c>
      <c r="Q654" s="3" t="s">
        <v>2530</v>
      </c>
      <c r="R654" s="3" t="str">
        <f>MID(Tabla1[[#This Row],[Aplicación]],6,2)</f>
        <v>03</v>
      </c>
      <c r="S654" s="3" t="str">
        <f>VLOOKUP(Tabla1[[#This Row],[AREA]],Hoja1!A:B,2,FALSE)</f>
        <v>03. Participación ciudadana, juventud y deportes</v>
      </c>
      <c r="T654" s="3" t="str">
        <f>MID(Tabla1[[#This Row],[Aplicación]],9,4)</f>
        <v>9241</v>
      </c>
      <c r="U654" s="3" t="str">
        <f>VLOOKUP(Tabla1[[#This Row],[PROGRAMA]],Hoja1!A:B,2,FALSE)</f>
        <v>9241. Participación ciudadana</v>
      </c>
      <c r="V654" s="3" t="str">
        <f>MID(Tabla1[[#This Row],[Aplicación]],14,2)</f>
        <v>21</v>
      </c>
      <c r="W654" s="3" t="str">
        <f>MID(Tabla1[[#This Row],[Aplicación]],14,6)</f>
        <v>212</v>
      </c>
    </row>
    <row r="655" spans="1:23" s="12" customFormat="1" hidden="1" x14ac:dyDescent="0.25">
      <c r="A655" s="1">
        <v>220190004528</v>
      </c>
      <c r="B655" s="3" t="s">
        <v>518</v>
      </c>
      <c r="C655" s="2">
        <v>43530</v>
      </c>
      <c r="D655" s="3">
        <v>22019001547</v>
      </c>
      <c r="E655" s="3" t="s">
        <v>544</v>
      </c>
      <c r="F655" s="4">
        <v>75.5</v>
      </c>
      <c r="G655" s="3" t="s">
        <v>2109</v>
      </c>
      <c r="H655" s="3" t="s">
        <v>1201</v>
      </c>
      <c r="I655" s="3" t="s">
        <v>2070</v>
      </c>
      <c r="J655" s="3" t="s">
        <v>1838</v>
      </c>
      <c r="K655" s="3" t="s">
        <v>35</v>
      </c>
      <c r="L655" s="3" t="s">
        <v>15</v>
      </c>
      <c r="M655" s="3" t="s">
        <v>16</v>
      </c>
      <c r="N655" s="3" t="s">
        <v>2555</v>
      </c>
      <c r="O655" s="3" t="s">
        <v>2553</v>
      </c>
      <c r="P655" s="3" t="str">
        <f>MID(Tabla1[[#This Row],[Aplicación]],14,1)</f>
        <v>2</v>
      </c>
      <c r="Q655" s="3" t="s">
        <v>2530</v>
      </c>
      <c r="R655" s="3" t="str">
        <f>MID(Tabla1[[#This Row],[Aplicación]],6,2)</f>
        <v>10</v>
      </c>
      <c r="S655" s="3" t="str">
        <f>VLOOKUP(Tabla1[[#This Row],[AREA]],Hoja1!A:B,2,FALSE)</f>
        <v>10. Servicios sociales</v>
      </c>
      <c r="T655" s="3" t="str">
        <f>MID(Tabla1[[#This Row],[Aplicación]],9,4)</f>
        <v>2312</v>
      </c>
      <c r="U655" s="3" t="str">
        <f>VLOOKUP(Tabla1[[#This Row],[PROGRAMA]],Hoja1!A:B,2,FALSE)</f>
        <v>2312. Iniciativas sociales</v>
      </c>
      <c r="V655" s="3" t="str">
        <f>MID(Tabla1[[#This Row],[Aplicación]],14,2)</f>
        <v>21</v>
      </c>
      <c r="W655" s="3" t="str">
        <f>MID(Tabla1[[#This Row],[Aplicación]],14,6)</f>
        <v>212</v>
      </c>
    </row>
    <row r="656" spans="1:23" s="12" customFormat="1" hidden="1" x14ac:dyDescent="0.25">
      <c r="A656" s="1">
        <v>220190001172</v>
      </c>
      <c r="B656" s="3" t="s">
        <v>518</v>
      </c>
      <c r="C656" s="2">
        <v>43504</v>
      </c>
      <c r="D656" s="3">
        <v>22019000786</v>
      </c>
      <c r="E656" s="3" t="s">
        <v>604</v>
      </c>
      <c r="F656" s="4">
        <v>75.02</v>
      </c>
      <c r="G656" s="3" t="s">
        <v>2082</v>
      </c>
      <c r="H656" s="3" t="s">
        <v>621</v>
      </c>
      <c r="I656" s="3" t="s">
        <v>2070</v>
      </c>
      <c r="J656" s="3" t="s">
        <v>1838</v>
      </c>
      <c r="K656" s="3" t="s">
        <v>14</v>
      </c>
      <c r="L656" s="3" t="s">
        <v>15</v>
      </c>
      <c r="M656" s="3" t="s">
        <v>16</v>
      </c>
      <c r="N656" s="3" t="s">
        <v>2555</v>
      </c>
      <c r="O656" s="3" t="s">
        <v>2553</v>
      </c>
      <c r="P656" s="3" t="str">
        <f>MID(Tabla1[[#This Row],[Aplicación]],14,1)</f>
        <v>2</v>
      </c>
      <c r="Q656" s="3" t="s">
        <v>2530</v>
      </c>
      <c r="R656" s="3" t="str">
        <f>MID(Tabla1[[#This Row],[Aplicación]],6,2)</f>
        <v>08</v>
      </c>
      <c r="S656" s="3" t="str">
        <f>VLOOKUP(Tabla1[[#This Row],[AREA]],Hoja1!A:B,2,FALSE)</f>
        <v>08. Seguridad y movilidad</v>
      </c>
      <c r="T656" s="3" t="str">
        <f>MID(Tabla1[[#This Row],[Aplicación]],9,4)</f>
        <v>1321</v>
      </c>
      <c r="U656" s="3" t="str">
        <f>VLOOKUP(Tabla1[[#This Row],[PROGRAMA]],Hoja1!A:B,2,FALSE)</f>
        <v>1321. Policía municipal</v>
      </c>
      <c r="V656" s="3" t="str">
        <f>MID(Tabla1[[#This Row],[Aplicación]],14,2)</f>
        <v>21</v>
      </c>
      <c r="W656" s="3" t="str">
        <f>MID(Tabla1[[#This Row],[Aplicación]],14,6)</f>
        <v>214</v>
      </c>
    </row>
    <row r="657" spans="1:23" s="12" customFormat="1" hidden="1" x14ac:dyDescent="0.25">
      <c r="A657" s="1">
        <v>220190004549</v>
      </c>
      <c r="B657" s="3" t="s">
        <v>518</v>
      </c>
      <c r="C657" s="2">
        <v>43530</v>
      </c>
      <c r="D657" s="3">
        <v>22019001974</v>
      </c>
      <c r="E657" s="3" t="s">
        <v>544</v>
      </c>
      <c r="F657" s="4">
        <v>73.510000000000005</v>
      </c>
      <c r="G657" s="3" t="s">
        <v>2175</v>
      </c>
      <c r="H657" s="3" t="s">
        <v>2216</v>
      </c>
      <c r="I657" s="3" t="s">
        <v>2055</v>
      </c>
      <c r="J657" s="3" t="s">
        <v>1838</v>
      </c>
      <c r="K657" s="3" t="s">
        <v>35</v>
      </c>
      <c r="L657" s="3" t="s">
        <v>10</v>
      </c>
      <c r="M657" s="3" t="s">
        <v>11</v>
      </c>
      <c r="N657" s="11" t="s">
        <v>2556</v>
      </c>
      <c r="O657" s="3" t="s">
        <v>2553</v>
      </c>
      <c r="P657" s="3" t="str">
        <f>MID(Tabla1[[#This Row],[Aplicación]],14,1)</f>
        <v>2</v>
      </c>
      <c r="Q657" s="3" t="s">
        <v>2530</v>
      </c>
      <c r="R657" s="3" t="str">
        <f>MID(Tabla1[[#This Row],[Aplicación]],6,2)</f>
        <v>10</v>
      </c>
      <c r="S657" s="3" t="str">
        <f>VLOOKUP(Tabla1[[#This Row],[AREA]],Hoja1!A:B,2,FALSE)</f>
        <v>10. Servicios sociales</v>
      </c>
      <c r="T657" s="3" t="str">
        <f>MID(Tabla1[[#This Row],[Aplicación]],9,4)</f>
        <v>2312</v>
      </c>
      <c r="U657" s="3" t="str">
        <f>VLOOKUP(Tabla1[[#This Row],[PROGRAMA]],Hoja1!A:B,2,FALSE)</f>
        <v>2312. Iniciativas sociales</v>
      </c>
      <c r="V657" s="3" t="str">
        <f>MID(Tabla1[[#This Row],[Aplicación]],14,2)</f>
        <v>21</v>
      </c>
      <c r="W657" s="3" t="str">
        <f>MID(Tabla1[[#This Row],[Aplicación]],14,6)</f>
        <v>212</v>
      </c>
    </row>
    <row r="658" spans="1:23" s="12" customFormat="1" hidden="1" x14ac:dyDescent="0.25">
      <c r="A658" s="1">
        <v>220190006970</v>
      </c>
      <c r="B658" s="3" t="s">
        <v>518</v>
      </c>
      <c r="C658" s="2">
        <v>43549</v>
      </c>
      <c r="D658" s="3">
        <v>22019001580</v>
      </c>
      <c r="E658" s="3" t="s">
        <v>1176</v>
      </c>
      <c r="F658" s="4">
        <v>72.72</v>
      </c>
      <c r="G658" s="3" t="s">
        <v>1796</v>
      </c>
      <c r="H658" s="3" t="s">
        <v>1502</v>
      </c>
      <c r="I658" s="3" t="s">
        <v>2070</v>
      </c>
      <c r="J658" s="3" t="s">
        <v>1838</v>
      </c>
      <c r="K658" s="3" t="s">
        <v>35</v>
      </c>
      <c r="L658" s="3" t="s">
        <v>15</v>
      </c>
      <c r="M658" s="3" t="s">
        <v>16</v>
      </c>
      <c r="N658" s="3" t="s">
        <v>2555</v>
      </c>
      <c r="O658" s="3" t="s">
        <v>2553</v>
      </c>
      <c r="P658" s="3" t="str">
        <f>MID(Tabla1[[#This Row],[Aplicación]],14,1)</f>
        <v>2</v>
      </c>
      <c r="Q658" s="3" t="s">
        <v>2530</v>
      </c>
      <c r="R658" s="3" t="str">
        <f>MID(Tabla1[[#This Row],[Aplicación]],6,2)</f>
        <v>06</v>
      </c>
      <c r="S658" s="3" t="str">
        <f>VLOOKUP(Tabla1[[#This Row],[AREA]],Hoja1!A:B,2,FALSE)</f>
        <v>06. Educación, infancia e igualdad</v>
      </c>
      <c r="T658" s="3" t="str">
        <f>MID(Tabla1[[#This Row],[Aplicación]],9,4)</f>
        <v>3321</v>
      </c>
      <c r="U658" s="3" t="str">
        <f>VLOOKUP(Tabla1[[#This Row],[PROGRAMA]],Hoja1!A:B,2,FALSE)</f>
        <v>3321. Bibliotecas públicas</v>
      </c>
      <c r="V658" s="3" t="str">
        <f>MID(Tabla1[[#This Row],[Aplicación]],14,2)</f>
        <v>21</v>
      </c>
      <c r="W658" s="3" t="str">
        <f>MID(Tabla1[[#This Row],[Aplicación]],14,6)</f>
        <v>212</v>
      </c>
    </row>
    <row r="659" spans="1:23" s="12" customFormat="1" hidden="1" x14ac:dyDescent="0.25">
      <c r="A659" s="1">
        <v>220190007050</v>
      </c>
      <c r="B659" s="3" t="s">
        <v>518</v>
      </c>
      <c r="C659" s="2">
        <v>43549</v>
      </c>
      <c r="D659" s="3">
        <v>22019001580</v>
      </c>
      <c r="E659" s="3" t="s">
        <v>1176</v>
      </c>
      <c r="F659" s="4">
        <v>71.72</v>
      </c>
      <c r="G659" s="3" t="s">
        <v>2126</v>
      </c>
      <c r="H659" s="3" t="s">
        <v>1504</v>
      </c>
      <c r="I659" s="3" t="s">
        <v>2070</v>
      </c>
      <c r="J659" s="3" t="s">
        <v>1838</v>
      </c>
      <c r="K659" s="3" t="s">
        <v>35</v>
      </c>
      <c r="L659" s="3" t="s">
        <v>15</v>
      </c>
      <c r="M659" s="3" t="s">
        <v>16</v>
      </c>
      <c r="N659" s="3" t="s">
        <v>2555</v>
      </c>
      <c r="O659" s="3" t="s">
        <v>2553</v>
      </c>
      <c r="P659" s="3" t="str">
        <f>MID(Tabla1[[#This Row],[Aplicación]],14,1)</f>
        <v>2</v>
      </c>
      <c r="Q659" s="3" t="s">
        <v>2530</v>
      </c>
      <c r="R659" s="3" t="str">
        <f>MID(Tabla1[[#This Row],[Aplicación]],6,2)</f>
        <v>06</v>
      </c>
      <c r="S659" s="3" t="str">
        <f>VLOOKUP(Tabla1[[#This Row],[AREA]],Hoja1!A:B,2,FALSE)</f>
        <v>06. Educación, infancia e igualdad</v>
      </c>
      <c r="T659" s="3" t="str">
        <f>MID(Tabla1[[#This Row],[Aplicación]],9,4)</f>
        <v>3321</v>
      </c>
      <c r="U659" s="3" t="str">
        <f>VLOOKUP(Tabla1[[#This Row],[PROGRAMA]],Hoja1!A:B,2,FALSE)</f>
        <v>3321. Bibliotecas públicas</v>
      </c>
      <c r="V659" s="3" t="str">
        <f>MID(Tabla1[[#This Row],[Aplicación]],14,2)</f>
        <v>21</v>
      </c>
      <c r="W659" s="3" t="str">
        <f>MID(Tabla1[[#This Row],[Aplicación]],14,6)</f>
        <v>212</v>
      </c>
    </row>
    <row r="660" spans="1:23" hidden="1" x14ac:dyDescent="0.25">
      <c r="A660" s="1">
        <v>220190006226</v>
      </c>
      <c r="B660" s="3" t="s">
        <v>518</v>
      </c>
      <c r="C660" s="2">
        <v>43543</v>
      </c>
      <c r="D660" s="3">
        <v>22019001559</v>
      </c>
      <c r="E660" s="3" t="s">
        <v>745</v>
      </c>
      <c r="F660" s="4">
        <v>70.86</v>
      </c>
      <c r="G660" s="3" t="s">
        <v>2056</v>
      </c>
      <c r="H660" s="3" t="s">
        <v>1384</v>
      </c>
      <c r="I660" s="3" t="s">
        <v>2070</v>
      </c>
      <c r="J660" s="3" t="s">
        <v>1891</v>
      </c>
      <c r="K660" s="3" t="s">
        <v>35</v>
      </c>
      <c r="L660" s="3" t="s">
        <v>15</v>
      </c>
      <c r="M660" s="3" t="s">
        <v>16</v>
      </c>
      <c r="N660" s="3" t="s">
        <v>2555</v>
      </c>
      <c r="O660" s="3" t="s">
        <v>2553</v>
      </c>
      <c r="P660" s="3" t="str">
        <f>MID(Tabla1[[#This Row],[Aplicación]],14,1)</f>
        <v>2</v>
      </c>
      <c r="Q660" s="3" t="s">
        <v>2530</v>
      </c>
      <c r="R660" s="3" t="str">
        <f>MID(Tabla1[[#This Row],[Aplicación]],6,2)</f>
        <v>10</v>
      </c>
      <c r="S660" s="3" t="str">
        <f>VLOOKUP(Tabla1[[#This Row],[AREA]],Hoja1!A:B,2,FALSE)</f>
        <v>10. Servicios sociales</v>
      </c>
      <c r="T660" s="3" t="str">
        <f>MID(Tabla1[[#This Row],[Aplicación]],9,4)</f>
        <v>2311</v>
      </c>
      <c r="U660" s="3" t="str">
        <f>VLOOKUP(Tabla1[[#This Row],[PROGRAMA]],Hoja1!A:B,2,FALSE)</f>
        <v>2311. Intervención social</v>
      </c>
      <c r="V660" s="3" t="str">
        <f>MID(Tabla1[[#This Row],[Aplicación]],14,2)</f>
        <v>21</v>
      </c>
      <c r="W660" s="3" t="str">
        <f>MID(Tabla1[[#This Row],[Aplicación]],14,6)</f>
        <v>212</v>
      </c>
    </row>
    <row r="661" spans="1:23" s="3" customFormat="1" hidden="1" x14ac:dyDescent="0.25">
      <c r="A661" s="1">
        <v>220190002122</v>
      </c>
      <c r="B661" s="3" t="s">
        <v>518</v>
      </c>
      <c r="C661" s="2">
        <v>43514</v>
      </c>
      <c r="D661" s="3">
        <v>22019001567</v>
      </c>
      <c r="E661" s="3" t="s">
        <v>776</v>
      </c>
      <c r="F661" s="4">
        <v>70.540000000000006</v>
      </c>
      <c r="G661" s="3" t="s">
        <v>1796</v>
      </c>
      <c r="H661" s="3" t="s">
        <v>846</v>
      </c>
      <c r="I661" s="3" t="s">
        <v>2070</v>
      </c>
      <c r="J661" s="3" t="s">
        <v>1838</v>
      </c>
      <c r="K661" s="3" t="s">
        <v>35</v>
      </c>
      <c r="L661" s="3" t="s">
        <v>15</v>
      </c>
      <c r="M661" s="3" t="s">
        <v>16</v>
      </c>
      <c r="N661" s="3" t="s">
        <v>2555</v>
      </c>
      <c r="O661" s="3" t="s">
        <v>2553</v>
      </c>
      <c r="P661" s="3" t="str">
        <f>MID(Tabla1[[#This Row],[Aplicación]],14,1)</f>
        <v>2</v>
      </c>
      <c r="Q661" s="3" t="s">
        <v>2530</v>
      </c>
      <c r="R661" s="3" t="str">
        <f>MID(Tabla1[[#This Row],[Aplicación]],6,2)</f>
        <v>08</v>
      </c>
      <c r="S661" s="3" t="str">
        <f>VLOOKUP(Tabla1[[#This Row],[AREA]],Hoja1!A:B,2,FALSE)</f>
        <v>08. Seguridad y movilidad</v>
      </c>
      <c r="T661" s="3" t="str">
        <f>MID(Tabla1[[#This Row],[Aplicación]],9,4)</f>
        <v>1321</v>
      </c>
      <c r="U661" s="3" t="str">
        <f>VLOOKUP(Tabla1[[#This Row],[PROGRAMA]],Hoja1!A:B,2,FALSE)</f>
        <v>1321. Policía municipal</v>
      </c>
      <c r="V661" s="3" t="str">
        <f>MID(Tabla1[[#This Row],[Aplicación]],14,2)</f>
        <v>22</v>
      </c>
      <c r="W661" s="3" t="str">
        <f>MID(Tabla1[[#This Row],[Aplicación]],14,6)</f>
        <v>22199</v>
      </c>
    </row>
    <row r="662" spans="1:23" s="3" customFormat="1" hidden="1" x14ac:dyDescent="0.25">
      <c r="A662" s="1">
        <v>220190006368</v>
      </c>
      <c r="B662" s="3" t="s">
        <v>518</v>
      </c>
      <c r="C662" s="2">
        <v>43543</v>
      </c>
      <c r="D662" s="3">
        <v>22019001547</v>
      </c>
      <c r="E662" s="3" t="s">
        <v>544</v>
      </c>
      <c r="F662" s="4">
        <v>70.180000000000007</v>
      </c>
      <c r="G662" s="3" t="s">
        <v>2109</v>
      </c>
      <c r="H662" s="3" t="s">
        <v>1439</v>
      </c>
      <c r="I662" s="3" t="s">
        <v>2070</v>
      </c>
      <c r="J662" s="3" t="s">
        <v>1838</v>
      </c>
      <c r="K662" s="3" t="s">
        <v>35</v>
      </c>
      <c r="L662" s="3" t="s">
        <v>15</v>
      </c>
      <c r="M662" s="3" t="s">
        <v>16</v>
      </c>
      <c r="N662" s="3" t="s">
        <v>2555</v>
      </c>
      <c r="O662" s="3" t="s">
        <v>2553</v>
      </c>
      <c r="P662" s="3" t="str">
        <f>MID(Tabla1[[#This Row],[Aplicación]],14,1)</f>
        <v>2</v>
      </c>
      <c r="Q662" s="3" t="s">
        <v>2530</v>
      </c>
      <c r="R662" s="3" t="str">
        <f>MID(Tabla1[[#This Row],[Aplicación]],6,2)</f>
        <v>10</v>
      </c>
      <c r="S662" s="3" t="str">
        <f>VLOOKUP(Tabla1[[#This Row],[AREA]],Hoja1!A:B,2,FALSE)</f>
        <v>10. Servicios sociales</v>
      </c>
      <c r="T662" s="3" t="str">
        <f>MID(Tabla1[[#This Row],[Aplicación]],9,4)</f>
        <v>2312</v>
      </c>
      <c r="U662" s="3" t="str">
        <f>VLOOKUP(Tabla1[[#This Row],[PROGRAMA]],Hoja1!A:B,2,FALSE)</f>
        <v>2312. Iniciativas sociales</v>
      </c>
      <c r="V662" s="3" t="str">
        <f>MID(Tabla1[[#This Row],[Aplicación]],14,2)</f>
        <v>21</v>
      </c>
      <c r="W662" s="3" t="str">
        <f>MID(Tabla1[[#This Row],[Aplicación]],14,6)</f>
        <v>212</v>
      </c>
    </row>
    <row r="663" spans="1:23" s="3" customFormat="1" hidden="1" x14ac:dyDescent="0.25">
      <c r="A663" s="1">
        <v>220190007975</v>
      </c>
      <c r="B663" s="3" t="s">
        <v>518</v>
      </c>
      <c r="C663" s="2">
        <v>43551</v>
      </c>
      <c r="D663" s="3">
        <v>22019002701</v>
      </c>
      <c r="E663" s="3" t="s">
        <v>609</v>
      </c>
      <c r="F663" s="4">
        <v>69.66</v>
      </c>
      <c r="G663" s="3" t="s">
        <v>2175</v>
      </c>
      <c r="H663" s="3" t="s">
        <v>1663</v>
      </c>
      <c r="I663" s="3" t="s">
        <v>2055</v>
      </c>
      <c r="J663" s="3" t="s">
        <v>1838</v>
      </c>
      <c r="K663" s="3" t="s">
        <v>35</v>
      </c>
      <c r="L663" s="3" t="s">
        <v>10</v>
      </c>
      <c r="M663" s="3" t="s">
        <v>11</v>
      </c>
      <c r="N663" s="11" t="s">
        <v>2556</v>
      </c>
      <c r="O663" s="3" t="s">
        <v>2553</v>
      </c>
      <c r="P663" s="3" t="str">
        <f>MID(Tabla1[[#This Row],[Aplicación]],14,1)</f>
        <v>2</v>
      </c>
      <c r="Q663" s="3" t="s">
        <v>2530</v>
      </c>
      <c r="R663" s="3" t="str">
        <f>MID(Tabla1[[#This Row],[Aplicación]],6,2)</f>
        <v>03</v>
      </c>
      <c r="S663" s="3" t="str">
        <f>VLOOKUP(Tabla1[[#This Row],[AREA]],Hoja1!A:B,2,FALSE)</f>
        <v>03. Participación ciudadana, juventud y deportes</v>
      </c>
      <c r="T663" s="3" t="str">
        <f>MID(Tabla1[[#This Row],[Aplicación]],9,4)</f>
        <v>9241</v>
      </c>
      <c r="U663" s="3" t="str">
        <f>VLOOKUP(Tabla1[[#This Row],[PROGRAMA]],Hoja1!A:B,2,FALSE)</f>
        <v>9241. Participación ciudadana</v>
      </c>
      <c r="V663" s="3" t="str">
        <f>MID(Tabla1[[#This Row],[Aplicación]],14,2)</f>
        <v>21</v>
      </c>
      <c r="W663" s="3" t="str">
        <f>MID(Tabla1[[#This Row],[Aplicación]],14,6)</f>
        <v>212</v>
      </c>
    </row>
    <row r="664" spans="1:23" s="12" customFormat="1" hidden="1" x14ac:dyDescent="0.25">
      <c r="A664" s="1">
        <v>220190004596</v>
      </c>
      <c r="B664" s="3" t="s">
        <v>518</v>
      </c>
      <c r="C664" s="2">
        <v>43530</v>
      </c>
      <c r="D664" s="3">
        <v>22019001576</v>
      </c>
      <c r="E664" s="3" t="s">
        <v>527</v>
      </c>
      <c r="F664" s="4">
        <v>69</v>
      </c>
      <c r="G664" s="3" t="s">
        <v>2101</v>
      </c>
      <c r="H664" s="3" t="s">
        <v>1232</v>
      </c>
      <c r="I664" s="3" t="s">
        <v>2070</v>
      </c>
      <c r="J664" s="3" t="s">
        <v>1838</v>
      </c>
      <c r="K664" s="3" t="s">
        <v>35</v>
      </c>
      <c r="L664" s="3" t="s">
        <v>15</v>
      </c>
      <c r="M664" s="3" t="s">
        <v>16</v>
      </c>
      <c r="N664" s="3" t="s">
        <v>2555</v>
      </c>
      <c r="O664" s="3" t="s">
        <v>2553</v>
      </c>
      <c r="P664" s="3" t="str">
        <f>MID(Tabla1[[#This Row],[Aplicación]],14,1)</f>
        <v>2</v>
      </c>
      <c r="Q664" s="3" t="s">
        <v>2530</v>
      </c>
      <c r="R664" s="3" t="str">
        <f>MID(Tabla1[[#This Row],[Aplicación]],6,2)</f>
        <v>06</v>
      </c>
      <c r="S664" s="3" t="str">
        <f>VLOOKUP(Tabla1[[#This Row],[AREA]],Hoja1!A:B,2,FALSE)</f>
        <v>06. Educación, infancia e igualdad</v>
      </c>
      <c r="T664" s="3" t="str">
        <f>MID(Tabla1[[#This Row],[Aplicación]],9,4)</f>
        <v>3232</v>
      </c>
      <c r="U664" s="3" t="str">
        <f>VLOOKUP(Tabla1[[#This Row],[PROGRAMA]],Hoja1!A:B,2,FALSE)</f>
        <v>3232. Conservación y mantenimiento centros educación infantil y primaria</v>
      </c>
      <c r="V664" s="3" t="str">
        <f>MID(Tabla1[[#This Row],[Aplicación]],14,2)</f>
        <v>21</v>
      </c>
      <c r="W664" s="3" t="str">
        <f>MID(Tabla1[[#This Row],[Aplicación]],14,6)</f>
        <v>212</v>
      </c>
    </row>
    <row r="665" spans="1:23" s="3" customFormat="1" hidden="1" x14ac:dyDescent="0.25">
      <c r="A665" s="1">
        <v>220190003864</v>
      </c>
      <c r="B665" s="3" t="s">
        <v>518</v>
      </c>
      <c r="C665" s="2">
        <v>43523</v>
      </c>
      <c r="D665" s="3">
        <v>22019001576</v>
      </c>
      <c r="E665" s="3" t="s">
        <v>527</v>
      </c>
      <c r="F665" s="4">
        <v>68.52</v>
      </c>
      <c r="G665" s="3" t="s">
        <v>2181</v>
      </c>
      <c r="H665" s="3" t="s">
        <v>1103</v>
      </c>
      <c r="I665" s="3" t="s">
        <v>2070</v>
      </c>
      <c r="J665" s="3" t="s">
        <v>1838</v>
      </c>
      <c r="K665" s="3" t="s">
        <v>35</v>
      </c>
      <c r="L665" s="3" t="s">
        <v>15</v>
      </c>
      <c r="M665" s="3" t="s">
        <v>16</v>
      </c>
      <c r="N665" s="3" t="s">
        <v>2555</v>
      </c>
      <c r="O665" s="3" t="s">
        <v>2553</v>
      </c>
      <c r="P665" s="3" t="str">
        <f>MID(Tabla1[[#This Row],[Aplicación]],14,1)</f>
        <v>2</v>
      </c>
      <c r="Q665" s="3" t="s">
        <v>2530</v>
      </c>
      <c r="R665" s="3" t="str">
        <f>MID(Tabla1[[#This Row],[Aplicación]],6,2)</f>
        <v>06</v>
      </c>
      <c r="S665" s="3" t="str">
        <f>VLOOKUP(Tabla1[[#This Row],[AREA]],Hoja1!A:B,2,FALSE)</f>
        <v>06. Educación, infancia e igualdad</v>
      </c>
      <c r="T665" s="3" t="str">
        <f>MID(Tabla1[[#This Row],[Aplicación]],9,4)</f>
        <v>3232</v>
      </c>
      <c r="U665" s="3" t="str">
        <f>VLOOKUP(Tabla1[[#This Row],[PROGRAMA]],Hoja1!A:B,2,FALSE)</f>
        <v>3232. Conservación y mantenimiento centros educación infantil y primaria</v>
      </c>
      <c r="V665" s="3" t="str">
        <f>MID(Tabla1[[#This Row],[Aplicación]],14,2)</f>
        <v>21</v>
      </c>
      <c r="W665" s="3" t="str">
        <f>MID(Tabla1[[#This Row],[Aplicación]],14,6)</f>
        <v>212</v>
      </c>
    </row>
    <row r="666" spans="1:23" s="3" customFormat="1" hidden="1" x14ac:dyDescent="0.25">
      <c r="A666" s="1">
        <v>220190006445</v>
      </c>
      <c r="B666" s="3" t="s">
        <v>518</v>
      </c>
      <c r="C666" s="2">
        <v>43543</v>
      </c>
      <c r="D666" s="3">
        <v>22019002439</v>
      </c>
      <c r="E666" s="3" t="s">
        <v>776</v>
      </c>
      <c r="F666" s="4">
        <v>159.5</v>
      </c>
      <c r="G666" s="3" t="s">
        <v>2294</v>
      </c>
      <c r="H666" s="3" t="s">
        <v>1462</v>
      </c>
      <c r="I666" s="3" t="s">
        <v>2055</v>
      </c>
      <c r="J666" s="3" t="s">
        <v>1838</v>
      </c>
      <c r="K666" s="3" t="s">
        <v>35</v>
      </c>
      <c r="L666" s="3" t="s">
        <v>10</v>
      </c>
      <c r="M666" s="3" t="s">
        <v>11</v>
      </c>
      <c r="N666" s="11" t="s">
        <v>2556</v>
      </c>
      <c r="O666" s="3" t="s">
        <v>2553</v>
      </c>
      <c r="P666" s="3" t="str">
        <f>MID(Tabla1[[#This Row],[Aplicación]],14,1)</f>
        <v>2</v>
      </c>
      <c r="Q666" s="3" t="s">
        <v>2530</v>
      </c>
      <c r="R666" s="3" t="str">
        <f>MID(Tabla1[[#This Row],[Aplicación]],6,2)</f>
        <v>08</v>
      </c>
      <c r="S666" s="3" t="str">
        <f>VLOOKUP(Tabla1[[#This Row],[AREA]],Hoja1!A:B,2,FALSE)</f>
        <v>08. Seguridad y movilidad</v>
      </c>
      <c r="T666" s="3" t="str">
        <f>MID(Tabla1[[#This Row],[Aplicación]],9,4)</f>
        <v>1321</v>
      </c>
      <c r="U666" s="3" t="str">
        <f>VLOOKUP(Tabla1[[#This Row],[PROGRAMA]],Hoja1!A:B,2,FALSE)</f>
        <v>1321. Policía municipal</v>
      </c>
      <c r="V666" s="3" t="str">
        <f>MID(Tabla1[[#This Row],[Aplicación]],14,2)</f>
        <v>22</v>
      </c>
      <c r="W666" s="3" t="str">
        <f>MID(Tabla1[[#This Row],[Aplicación]],14,6)</f>
        <v>22199</v>
      </c>
    </row>
    <row r="667" spans="1:23" s="3" customFormat="1" hidden="1" x14ac:dyDescent="0.25">
      <c r="A667" s="1">
        <v>220190006262</v>
      </c>
      <c r="B667" s="3" t="s">
        <v>518</v>
      </c>
      <c r="C667" s="2">
        <v>43543</v>
      </c>
      <c r="D667" s="3">
        <v>22019001375</v>
      </c>
      <c r="E667" s="3" t="s">
        <v>66</v>
      </c>
      <c r="F667" s="4">
        <v>67.52</v>
      </c>
      <c r="G667" s="3" t="s">
        <v>2141</v>
      </c>
      <c r="H667" s="3" t="s">
        <v>1395</v>
      </c>
      <c r="I667" s="3" t="s">
        <v>2070</v>
      </c>
      <c r="J667" s="3" t="s">
        <v>1838</v>
      </c>
      <c r="K667" s="3" t="s">
        <v>35</v>
      </c>
      <c r="L667" s="3" t="s">
        <v>15</v>
      </c>
      <c r="M667" s="3" t="s">
        <v>16</v>
      </c>
      <c r="N667" s="3" t="s">
        <v>2555</v>
      </c>
      <c r="O667" s="3" t="s">
        <v>2553</v>
      </c>
      <c r="P667" s="3" t="str">
        <f>MID(Tabla1[[#This Row],[Aplicación]],14,1)</f>
        <v>2</v>
      </c>
      <c r="Q667" s="3" t="s">
        <v>2530</v>
      </c>
      <c r="R667" s="3" t="str">
        <f>MID(Tabla1[[#This Row],[Aplicación]],6,2)</f>
        <v>07</v>
      </c>
      <c r="S667" s="3" t="str">
        <f>VLOOKUP(Tabla1[[#This Row],[AREA]],Hoja1!A:B,2,FALSE)</f>
        <v>07. Medio Ambiente sostenibilidad</v>
      </c>
      <c r="T667" s="3" t="str">
        <f>MID(Tabla1[[#This Row],[Aplicación]],9,4)</f>
        <v>1621</v>
      </c>
      <c r="U667" s="3" t="str">
        <f>VLOOKUP(Tabla1[[#This Row],[PROGRAMA]],Hoja1!A:B,2,FALSE)</f>
        <v>1621. Servicio de limpieza</v>
      </c>
      <c r="V667" s="3" t="str">
        <f>MID(Tabla1[[#This Row],[Aplicación]],14,2)</f>
        <v>22</v>
      </c>
      <c r="W667" s="3" t="str">
        <f>MID(Tabla1[[#This Row],[Aplicación]],14,6)</f>
        <v>22104</v>
      </c>
    </row>
    <row r="668" spans="1:23" s="3" customFormat="1" hidden="1" x14ac:dyDescent="0.25">
      <c r="A668" s="1">
        <v>220190005426</v>
      </c>
      <c r="B668" s="3" t="s">
        <v>518</v>
      </c>
      <c r="C668" s="2">
        <v>43537</v>
      </c>
      <c r="D668" s="3">
        <v>22019000787</v>
      </c>
      <c r="E668" s="3" t="s">
        <v>1358</v>
      </c>
      <c r="F668" s="4">
        <v>66.83</v>
      </c>
      <c r="G668" s="3" t="s">
        <v>2069</v>
      </c>
      <c r="H668" s="3" t="s">
        <v>1364</v>
      </c>
      <c r="I668" s="3" t="s">
        <v>2070</v>
      </c>
      <c r="J668" s="3" t="s">
        <v>1838</v>
      </c>
      <c r="K668" s="3" t="s">
        <v>14</v>
      </c>
      <c r="L668" s="3" t="s">
        <v>15</v>
      </c>
      <c r="M668" s="3" t="s">
        <v>16</v>
      </c>
      <c r="N668" s="3" t="s">
        <v>2555</v>
      </c>
      <c r="O668" s="3" t="s">
        <v>2553</v>
      </c>
      <c r="P668" s="3" t="str">
        <f>MID(Tabla1[[#This Row],[Aplicación]],14,1)</f>
        <v>2</v>
      </c>
      <c r="Q668" s="3" t="s">
        <v>2530</v>
      </c>
      <c r="R668" s="3" t="str">
        <f>MID(Tabla1[[#This Row],[Aplicación]],6,2)</f>
        <v>02</v>
      </c>
      <c r="S668" s="3" t="str">
        <f>VLOOKUP(Tabla1[[#This Row],[AREA]],Hoja1!A:B,2,FALSE)</f>
        <v>02. Urbanismo, infraestructura y vivienda</v>
      </c>
      <c r="T668" s="3" t="str">
        <f>MID(Tabla1[[#This Row],[Aplicación]],9,4)</f>
        <v>1532</v>
      </c>
      <c r="U668" s="3" t="str">
        <f>VLOOKUP(Tabla1[[#This Row],[PROGRAMA]],Hoja1!A:B,2,FALSE)</f>
        <v>1532. Pavimentación vias públicas y otros servicios urbanísticos</v>
      </c>
      <c r="V668" s="3" t="str">
        <f>MID(Tabla1[[#This Row],[Aplicación]],14,2)</f>
        <v>21</v>
      </c>
      <c r="W668" s="3" t="str">
        <f>MID(Tabla1[[#This Row],[Aplicación]],14,6)</f>
        <v>214</v>
      </c>
    </row>
    <row r="669" spans="1:23" s="3" customFormat="1" hidden="1" x14ac:dyDescent="0.25">
      <c r="A669" s="1">
        <v>220190006447</v>
      </c>
      <c r="B669" s="3" t="s">
        <v>518</v>
      </c>
      <c r="C669" s="2">
        <v>43543</v>
      </c>
      <c r="D669" s="3">
        <v>22019002440</v>
      </c>
      <c r="E669" s="3" t="s">
        <v>776</v>
      </c>
      <c r="F669" s="4">
        <v>150</v>
      </c>
      <c r="G669" s="3" t="s">
        <v>2294</v>
      </c>
      <c r="H669" s="3" t="s">
        <v>1464</v>
      </c>
      <c r="I669" s="3" t="s">
        <v>2055</v>
      </c>
      <c r="J669" s="3" t="s">
        <v>1838</v>
      </c>
      <c r="K669" s="3" t="s">
        <v>35</v>
      </c>
      <c r="L669" s="3" t="s">
        <v>10</v>
      </c>
      <c r="M669" s="3" t="s">
        <v>11</v>
      </c>
      <c r="N669" s="11" t="s">
        <v>2556</v>
      </c>
      <c r="O669" s="3" t="s">
        <v>2553</v>
      </c>
      <c r="P669" s="3" t="str">
        <f>MID(Tabla1[[#This Row],[Aplicación]],14,1)</f>
        <v>2</v>
      </c>
      <c r="Q669" s="3" t="s">
        <v>2530</v>
      </c>
      <c r="R669" s="3" t="str">
        <f>MID(Tabla1[[#This Row],[Aplicación]],6,2)</f>
        <v>08</v>
      </c>
      <c r="S669" s="3" t="str">
        <f>VLOOKUP(Tabla1[[#This Row],[AREA]],Hoja1!A:B,2,FALSE)</f>
        <v>08. Seguridad y movilidad</v>
      </c>
      <c r="T669" s="3" t="str">
        <f>MID(Tabla1[[#This Row],[Aplicación]],9,4)</f>
        <v>1321</v>
      </c>
      <c r="U669" s="3" t="str">
        <f>VLOOKUP(Tabla1[[#This Row],[PROGRAMA]],Hoja1!A:B,2,FALSE)</f>
        <v>1321. Policía municipal</v>
      </c>
      <c r="V669" s="3" t="str">
        <f>MID(Tabla1[[#This Row],[Aplicación]],14,2)</f>
        <v>22</v>
      </c>
      <c r="W669" s="3" t="str">
        <f>MID(Tabla1[[#This Row],[Aplicación]],14,6)</f>
        <v>22199</v>
      </c>
    </row>
    <row r="670" spans="1:23" s="3" customFormat="1" hidden="1" x14ac:dyDescent="0.25">
      <c r="A670" s="1">
        <v>220190007143</v>
      </c>
      <c r="B670" s="3" t="s">
        <v>518</v>
      </c>
      <c r="C670" s="2">
        <v>43549</v>
      </c>
      <c r="D670" s="3">
        <v>22019001580</v>
      </c>
      <c r="E670" s="3" t="s">
        <v>1176</v>
      </c>
      <c r="F670" s="4">
        <v>65.91</v>
      </c>
      <c r="G670" s="3" t="s">
        <v>2109</v>
      </c>
      <c r="H670" s="3" t="s">
        <v>1527</v>
      </c>
      <c r="I670" s="3" t="s">
        <v>2070</v>
      </c>
      <c r="J670" s="3" t="s">
        <v>1838</v>
      </c>
      <c r="K670" s="3" t="s">
        <v>35</v>
      </c>
      <c r="L670" s="3" t="s">
        <v>15</v>
      </c>
      <c r="M670" s="3" t="s">
        <v>16</v>
      </c>
      <c r="N670" s="3" t="s">
        <v>2555</v>
      </c>
      <c r="O670" s="3" t="s">
        <v>2553</v>
      </c>
      <c r="P670" s="3" t="str">
        <f>MID(Tabla1[[#This Row],[Aplicación]],14,1)</f>
        <v>2</v>
      </c>
      <c r="Q670" s="3" t="s">
        <v>2530</v>
      </c>
      <c r="R670" s="3" t="str">
        <f>MID(Tabla1[[#This Row],[Aplicación]],6,2)</f>
        <v>06</v>
      </c>
      <c r="S670" s="3" t="str">
        <f>VLOOKUP(Tabla1[[#This Row],[AREA]],Hoja1!A:B,2,FALSE)</f>
        <v>06. Educación, infancia e igualdad</v>
      </c>
      <c r="T670" s="3" t="str">
        <f>MID(Tabla1[[#This Row],[Aplicación]],9,4)</f>
        <v>3321</v>
      </c>
      <c r="U670" s="3" t="str">
        <f>VLOOKUP(Tabla1[[#This Row],[PROGRAMA]],Hoja1!A:B,2,FALSE)</f>
        <v>3321. Bibliotecas públicas</v>
      </c>
      <c r="V670" s="3" t="str">
        <f>MID(Tabla1[[#This Row],[Aplicación]],14,2)</f>
        <v>21</v>
      </c>
      <c r="W670" s="3" t="str">
        <f>MID(Tabla1[[#This Row],[Aplicación]],14,6)</f>
        <v>212</v>
      </c>
    </row>
    <row r="671" spans="1:23" s="3" customFormat="1" hidden="1" x14ac:dyDescent="0.25">
      <c r="A671" s="1">
        <v>220190007141</v>
      </c>
      <c r="B671" s="3" t="s">
        <v>518</v>
      </c>
      <c r="C671" s="2">
        <v>43549</v>
      </c>
      <c r="D671" s="3">
        <v>22019001567</v>
      </c>
      <c r="E671" s="3" t="s">
        <v>776</v>
      </c>
      <c r="F671" s="4">
        <v>64.819999999999993</v>
      </c>
      <c r="G671" s="3" t="s">
        <v>2126</v>
      </c>
      <c r="H671" s="3" t="s">
        <v>1526</v>
      </c>
      <c r="I671" s="3" t="s">
        <v>2070</v>
      </c>
      <c r="J671" s="3" t="s">
        <v>1838</v>
      </c>
      <c r="K671" s="3" t="s">
        <v>35</v>
      </c>
      <c r="L671" s="3" t="s">
        <v>15</v>
      </c>
      <c r="M671" s="3" t="s">
        <v>16</v>
      </c>
      <c r="N671" s="3" t="s">
        <v>2555</v>
      </c>
      <c r="O671" s="3" t="s">
        <v>2553</v>
      </c>
      <c r="P671" s="3" t="str">
        <f>MID(Tabla1[[#This Row],[Aplicación]],14,1)</f>
        <v>2</v>
      </c>
      <c r="Q671" s="3" t="s">
        <v>2530</v>
      </c>
      <c r="R671" s="3" t="str">
        <f>MID(Tabla1[[#This Row],[Aplicación]],6,2)</f>
        <v>08</v>
      </c>
      <c r="S671" s="3" t="str">
        <f>VLOOKUP(Tabla1[[#This Row],[AREA]],Hoja1!A:B,2,FALSE)</f>
        <v>08. Seguridad y movilidad</v>
      </c>
      <c r="T671" s="3" t="str">
        <f>MID(Tabla1[[#This Row],[Aplicación]],9,4)</f>
        <v>1321</v>
      </c>
      <c r="U671" s="3" t="str">
        <f>VLOOKUP(Tabla1[[#This Row],[PROGRAMA]],Hoja1!A:B,2,FALSE)</f>
        <v>1321. Policía municipal</v>
      </c>
      <c r="V671" s="3" t="str">
        <f>MID(Tabla1[[#This Row],[Aplicación]],14,2)</f>
        <v>22</v>
      </c>
      <c r="W671" s="3" t="str">
        <f>MID(Tabla1[[#This Row],[Aplicación]],14,6)</f>
        <v>22199</v>
      </c>
    </row>
    <row r="672" spans="1:23" hidden="1" x14ac:dyDescent="0.25">
      <c r="A672" s="1">
        <v>220190004547</v>
      </c>
      <c r="B672" s="3" t="s">
        <v>518</v>
      </c>
      <c r="C672" s="2">
        <v>43530</v>
      </c>
      <c r="D672" s="3">
        <v>22019001548</v>
      </c>
      <c r="E672" s="3" t="s">
        <v>544</v>
      </c>
      <c r="F672" s="4">
        <v>63.17</v>
      </c>
      <c r="G672" s="3" t="s">
        <v>2156</v>
      </c>
      <c r="H672" s="3" t="s">
        <v>2215</v>
      </c>
      <c r="I672" s="3" t="s">
        <v>2070</v>
      </c>
      <c r="J672" s="3" t="s">
        <v>1838</v>
      </c>
      <c r="K672" s="3" t="s">
        <v>35</v>
      </c>
      <c r="L672" s="3" t="s">
        <v>15</v>
      </c>
      <c r="M672" s="3" t="s">
        <v>16</v>
      </c>
      <c r="N672" s="3" t="s">
        <v>2555</v>
      </c>
      <c r="O672" s="3" t="s">
        <v>2553</v>
      </c>
      <c r="P672" s="3" t="str">
        <f>MID(Tabla1[[#This Row],[Aplicación]],14,1)</f>
        <v>2</v>
      </c>
      <c r="Q672" s="3" t="s">
        <v>2530</v>
      </c>
      <c r="R672" s="3" t="str">
        <f>MID(Tabla1[[#This Row],[Aplicación]],6,2)</f>
        <v>10</v>
      </c>
      <c r="S672" s="3" t="str">
        <f>VLOOKUP(Tabla1[[#This Row],[AREA]],Hoja1!A:B,2,FALSE)</f>
        <v>10. Servicios sociales</v>
      </c>
      <c r="T672" s="3" t="str">
        <f>MID(Tabla1[[#This Row],[Aplicación]],9,4)</f>
        <v>2312</v>
      </c>
      <c r="U672" s="3" t="str">
        <f>VLOOKUP(Tabla1[[#This Row],[PROGRAMA]],Hoja1!A:B,2,FALSE)</f>
        <v>2312. Iniciativas sociales</v>
      </c>
      <c r="V672" s="3" t="str">
        <f>MID(Tabla1[[#This Row],[Aplicación]],14,2)</f>
        <v>21</v>
      </c>
      <c r="W672" s="3" t="str">
        <f>MID(Tabla1[[#This Row],[Aplicación]],14,6)</f>
        <v>212</v>
      </c>
    </row>
    <row r="673" spans="1:23" s="3" customFormat="1" hidden="1" x14ac:dyDescent="0.25">
      <c r="A673" s="1">
        <v>220190007213</v>
      </c>
      <c r="B673" s="3" t="s">
        <v>518</v>
      </c>
      <c r="C673" s="2">
        <v>43549</v>
      </c>
      <c r="D673" s="3">
        <v>22019001611</v>
      </c>
      <c r="E673" s="3" t="s">
        <v>415</v>
      </c>
      <c r="F673" s="4">
        <v>63.17</v>
      </c>
      <c r="G673" s="3" t="s">
        <v>2056</v>
      </c>
      <c r="H673" s="3" t="s">
        <v>1539</v>
      </c>
      <c r="I673" s="3" t="s">
        <v>2070</v>
      </c>
      <c r="J673" s="3" t="s">
        <v>1891</v>
      </c>
      <c r="K673" s="3" t="s">
        <v>35</v>
      </c>
      <c r="L673" s="3" t="s">
        <v>15</v>
      </c>
      <c r="M673" s="3" t="s">
        <v>16</v>
      </c>
      <c r="N673" s="3" t="s">
        <v>2555</v>
      </c>
      <c r="O673" s="3" t="s">
        <v>2553</v>
      </c>
      <c r="P673" s="3" t="str">
        <f>MID(Tabla1[[#This Row],[Aplicación]],14,1)</f>
        <v>2</v>
      </c>
      <c r="Q673" s="3" t="s">
        <v>2530</v>
      </c>
      <c r="R673" s="3" t="str">
        <f>MID(Tabla1[[#This Row],[Aplicación]],6,2)</f>
        <v>03</v>
      </c>
      <c r="S673" s="3" t="str">
        <f>VLOOKUP(Tabla1[[#This Row],[AREA]],Hoja1!A:B,2,FALSE)</f>
        <v>03. Participación ciudadana, juventud y deportes</v>
      </c>
      <c r="T673" s="3" t="str">
        <f>MID(Tabla1[[#This Row],[Aplicación]],9,4)</f>
        <v>9241</v>
      </c>
      <c r="U673" s="3" t="str">
        <f>VLOOKUP(Tabla1[[#This Row],[PROGRAMA]],Hoja1!A:B,2,FALSE)</f>
        <v>9241. Participación ciudadana</v>
      </c>
      <c r="V673" s="3" t="str">
        <f>MID(Tabla1[[#This Row],[Aplicación]],14,2)</f>
        <v>21</v>
      </c>
      <c r="W673" s="3" t="str">
        <f>MID(Tabla1[[#This Row],[Aplicación]],14,6)</f>
        <v>213</v>
      </c>
    </row>
    <row r="674" spans="1:23" s="12" customFormat="1" hidden="1" x14ac:dyDescent="0.25">
      <c r="A674" s="1">
        <v>220190002880</v>
      </c>
      <c r="B674" s="3" t="s">
        <v>518</v>
      </c>
      <c r="C674" s="2">
        <v>43518</v>
      </c>
      <c r="D674" s="3">
        <v>22019001576</v>
      </c>
      <c r="E674" s="3" t="s">
        <v>527</v>
      </c>
      <c r="F674" s="4">
        <v>63.16</v>
      </c>
      <c r="G674" s="3" t="s">
        <v>2126</v>
      </c>
      <c r="H674" s="3" t="s">
        <v>1054</v>
      </c>
      <c r="I674" s="3" t="s">
        <v>2070</v>
      </c>
      <c r="J674" s="3" t="s">
        <v>1838</v>
      </c>
      <c r="K674" s="3" t="s">
        <v>35</v>
      </c>
      <c r="L674" s="3" t="s">
        <v>15</v>
      </c>
      <c r="M674" s="3" t="s">
        <v>16</v>
      </c>
      <c r="N674" s="3" t="s">
        <v>2555</v>
      </c>
      <c r="O674" s="3" t="s">
        <v>2553</v>
      </c>
      <c r="P674" s="3" t="str">
        <f>MID(Tabla1[[#This Row],[Aplicación]],14,1)</f>
        <v>2</v>
      </c>
      <c r="Q674" s="3" t="s">
        <v>2530</v>
      </c>
      <c r="R674" s="3" t="str">
        <f>MID(Tabla1[[#This Row],[Aplicación]],6,2)</f>
        <v>06</v>
      </c>
      <c r="S674" s="3" t="str">
        <f>VLOOKUP(Tabla1[[#This Row],[AREA]],Hoja1!A:B,2,FALSE)</f>
        <v>06. Educación, infancia e igualdad</v>
      </c>
      <c r="T674" s="3" t="str">
        <f>MID(Tabla1[[#This Row],[Aplicación]],9,4)</f>
        <v>3232</v>
      </c>
      <c r="U674" s="3" t="str">
        <f>VLOOKUP(Tabla1[[#This Row],[PROGRAMA]],Hoja1!A:B,2,FALSE)</f>
        <v>3232. Conservación y mantenimiento centros educación infantil y primaria</v>
      </c>
      <c r="V674" s="3" t="str">
        <f>MID(Tabla1[[#This Row],[Aplicación]],14,2)</f>
        <v>21</v>
      </c>
      <c r="W674" s="3" t="str">
        <f>MID(Tabla1[[#This Row],[Aplicación]],14,6)</f>
        <v>212</v>
      </c>
    </row>
    <row r="675" spans="1:23" s="12" customFormat="1" hidden="1" x14ac:dyDescent="0.25">
      <c r="A675" s="1">
        <v>220190003815</v>
      </c>
      <c r="B675" s="3" t="s">
        <v>518</v>
      </c>
      <c r="C675" s="2">
        <v>43523</v>
      </c>
      <c r="D675" s="3">
        <v>22019001585</v>
      </c>
      <c r="E675" s="3" t="s">
        <v>1073</v>
      </c>
      <c r="F675" s="4">
        <v>62.88</v>
      </c>
      <c r="G675" s="3" t="s">
        <v>2140</v>
      </c>
      <c r="H675" s="3" t="s">
        <v>1079</v>
      </c>
      <c r="I675" s="3" t="s">
        <v>2070</v>
      </c>
      <c r="J675" s="3" t="s">
        <v>1838</v>
      </c>
      <c r="K675" s="3" t="s">
        <v>35</v>
      </c>
      <c r="L675" s="3" t="s">
        <v>15</v>
      </c>
      <c r="M675" s="3" t="s">
        <v>16</v>
      </c>
      <c r="N675" s="3" t="s">
        <v>2555</v>
      </c>
      <c r="O675" s="3" t="s">
        <v>2553</v>
      </c>
      <c r="P675" s="3" t="str">
        <f>MID(Tabla1[[#This Row],[Aplicación]],14,1)</f>
        <v>2</v>
      </c>
      <c r="Q675" s="3" t="s">
        <v>2530</v>
      </c>
      <c r="R675" s="3" t="str">
        <f>MID(Tabla1[[#This Row],[Aplicación]],6,2)</f>
        <v>08</v>
      </c>
      <c r="S675" s="3" t="str">
        <f>VLOOKUP(Tabla1[[#This Row],[AREA]],Hoja1!A:B,2,FALSE)</f>
        <v>08. Seguridad y movilidad</v>
      </c>
      <c r="T675" s="3" t="str">
        <f>MID(Tabla1[[#This Row],[Aplicación]],9,4)</f>
        <v>1361</v>
      </c>
      <c r="U675" s="3" t="str">
        <f>VLOOKUP(Tabla1[[#This Row],[PROGRAMA]],Hoja1!A:B,2,FALSE)</f>
        <v>1361. Prevención y extinción de incencios</v>
      </c>
      <c r="V675" s="3" t="str">
        <f>MID(Tabla1[[#This Row],[Aplicación]],14,2)</f>
        <v>22</v>
      </c>
      <c r="W675" s="3" t="str">
        <f>MID(Tabla1[[#This Row],[Aplicación]],14,6)</f>
        <v>22199</v>
      </c>
    </row>
    <row r="676" spans="1:23" s="3" customFormat="1" hidden="1" x14ac:dyDescent="0.25">
      <c r="A676" s="1">
        <v>220190006397</v>
      </c>
      <c r="B676" s="3" t="s">
        <v>518</v>
      </c>
      <c r="C676" s="2">
        <v>43543</v>
      </c>
      <c r="D676" s="3">
        <v>22019000802</v>
      </c>
      <c r="E676" s="3" t="s">
        <v>782</v>
      </c>
      <c r="F676" s="4">
        <v>60.89</v>
      </c>
      <c r="G676" s="3" t="s">
        <v>2112</v>
      </c>
      <c r="H676" s="3" t="s">
        <v>790</v>
      </c>
      <c r="I676" s="3" t="s">
        <v>2070</v>
      </c>
      <c r="J676" s="3" t="s">
        <v>1838</v>
      </c>
      <c r="K676" s="3" t="s">
        <v>35</v>
      </c>
      <c r="L676" s="3" t="s">
        <v>15</v>
      </c>
      <c r="M676" s="3" t="s">
        <v>16</v>
      </c>
      <c r="N676" s="3" t="s">
        <v>2555</v>
      </c>
      <c r="O676" s="3" t="s">
        <v>2553</v>
      </c>
      <c r="P676" s="3" t="str">
        <f>MID(Tabla1[[#This Row],[Aplicación]],14,1)</f>
        <v>2</v>
      </c>
      <c r="Q676" s="3" t="s">
        <v>2530</v>
      </c>
      <c r="R676" s="3" t="str">
        <f>MID(Tabla1[[#This Row],[Aplicación]],6,2)</f>
        <v>07</v>
      </c>
      <c r="S676" s="3" t="str">
        <f>VLOOKUP(Tabla1[[#This Row],[AREA]],Hoja1!A:B,2,FALSE)</f>
        <v>07. Medio Ambiente sostenibilidad</v>
      </c>
      <c r="T676" s="3" t="str">
        <f>MID(Tabla1[[#This Row],[Aplicación]],9,4)</f>
        <v>1711</v>
      </c>
      <c r="U676" s="3" t="str">
        <f>VLOOKUP(Tabla1[[#This Row],[PROGRAMA]],Hoja1!A:B,2,FALSE)</f>
        <v>1711. Parques y jardines</v>
      </c>
      <c r="V676" s="3" t="str">
        <f>MID(Tabla1[[#This Row],[Aplicación]],14,2)</f>
        <v>22</v>
      </c>
      <c r="W676" s="3" t="str">
        <f>MID(Tabla1[[#This Row],[Aplicación]],14,6)</f>
        <v>22199</v>
      </c>
    </row>
    <row r="677" spans="1:23" s="3" customFormat="1" hidden="1" x14ac:dyDescent="0.25">
      <c r="A677" s="1">
        <v>220190007755</v>
      </c>
      <c r="B677" s="3" t="s">
        <v>518</v>
      </c>
      <c r="C677" s="2">
        <v>43551</v>
      </c>
      <c r="D677" s="3">
        <v>22019002382</v>
      </c>
      <c r="E677" s="3" t="s">
        <v>693</v>
      </c>
      <c r="F677" s="4">
        <v>198</v>
      </c>
      <c r="G677" s="3" t="s">
        <v>1799</v>
      </c>
      <c r="H677" s="3" t="s">
        <v>1555</v>
      </c>
      <c r="I677" s="3" t="s">
        <v>2055</v>
      </c>
      <c r="J677" s="3" t="s">
        <v>1838</v>
      </c>
      <c r="K677" s="3" t="s">
        <v>14</v>
      </c>
      <c r="L677" s="3" t="s">
        <v>10</v>
      </c>
      <c r="M677" s="3" t="s">
        <v>11</v>
      </c>
      <c r="N677" s="11" t="s">
        <v>2556</v>
      </c>
      <c r="O677" s="3" t="s">
        <v>2553</v>
      </c>
      <c r="P677" s="3" t="str">
        <f>MID(Tabla1[[#This Row],[Aplicación]],14,1)</f>
        <v>2</v>
      </c>
      <c r="Q677" s="3" t="s">
        <v>2530</v>
      </c>
      <c r="R677" s="3" t="str">
        <f>MID(Tabla1[[#This Row],[Aplicación]],6,2)</f>
        <v>04</v>
      </c>
      <c r="S677" s="3" t="str">
        <f>VLOOKUP(Tabla1[[#This Row],[AREA]],Hoja1!A:B,2,FALSE)</f>
        <v>04. Hacienda, función pública y promoción económica</v>
      </c>
      <c r="T677" s="3" t="str">
        <f>MID(Tabla1[[#This Row],[Aplicación]],9,4)</f>
        <v>2411</v>
      </c>
      <c r="U677" s="3" t="str">
        <f>VLOOKUP(Tabla1[[#This Row],[PROGRAMA]],Hoja1!A:B,2,FALSE)</f>
        <v>2411. Agencia de innovación y desarrollo económico</v>
      </c>
      <c r="V677" s="3" t="str">
        <f>MID(Tabla1[[#This Row],[Aplicación]],14,2)</f>
        <v>22</v>
      </c>
      <c r="W677" s="3" t="str">
        <f>MID(Tabla1[[#This Row],[Aplicación]],14,6)</f>
        <v>22699</v>
      </c>
    </row>
    <row r="678" spans="1:23" s="3" customFormat="1" hidden="1" x14ac:dyDescent="0.25">
      <c r="A678" s="1">
        <v>220190007182</v>
      </c>
      <c r="B678" s="3" t="s">
        <v>518</v>
      </c>
      <c r="C678" s="2">
        <v>43549</v>
      </c>
      <c r="D678" s="3">
        <v>22019001572</v>
      </c>
      <c r="E678" s="3" t="s">
        <v>519</v>
      </c>
      <c r="F678" s="4">
        <v>60.35</v>
      </c>
      <c r="G678" s="3" t="s">
        <v>2056</v>
      </c>
      <c r="H678" s="3" t="s">
        <v>839</v>
      </c>
      <c r="I678" s="3" t="s">
        <v>2070</v>
      </c>
      <c r="J678" s="3" t="s">
        <v>1891</v>
      </c>
      <c r="K678" s="3" t="s">
        <v>35</v>
      </c>
      <c r="L678" s="3" t="s">
        <v>15</v>
      </c>
      <c r="M678" s="3" t="s">
        <v>16</v>
      </c>
      <c r="N678" s="3" t="s">
        <v>2555</v>
      </c>
      <c r="O678" s="3" t="s">
        <v>2553</v>
      </c>
      <c r="P678" s="3" t="str">
        <f>MID(Tabla1[[#This Row],[Aplicación]],14,1)</f>
        <v>2</v>
      </c>
      <c r="Q678" s="3" t="s">
        <v>2530</v>
      </c>
      <c r="R678" s="3" t="str">
        <f>MID(Tabla1[[#This Row],[Aplicación]],6,2)</f>
        <v>02</v>
      </c>
      <c r="S678" s="3" t="str">
        <f>VLOOKUP(Tabla1[[#This Row],[AREA]],Hoja1!A:B,2,FALSE)</f>
        <v>02. Urbanismo, infraestructura y vivienda</v>
      </c>
      <c r="T678" s="3" t="str">
        <f>MID(Tabla1[[#This Row],[Aplicación]],9,4)</f>
        <v>9332</v>
      </c>
      <c r="U678" s="3" t="str">
        <f>VLOOKUP(Tabla1[[#This Row],[PROGRAMA]],Hoja1!A:B,2,FALSE)</f>
        <v>9332. Mantenimiento de edificios e instalaciones municipales</v>
      </c>
      <c r="V678" s="3" t="str">
        <f>MID(Tabla1[[#This Row],[Aplicación]],14,2)</f>
        <v>21</v>
      </c>
      <c r="W678" s="3" t="str">
        <f>MID(Tabla1[[#This Row],[Aplicación]],14,6)</f>
        <v>212</v>
      </c>
    </row>
    <row r="679" spans="1:23" s="3" customFormat="1" hidden="1" x14ac:dyDescent="0.25">
      <c r="A679" s="1">
        <v>220190007759</v>
      </c>
      <c r="B679" s="3" t="s">
        <v>518</v>
      </c>
      <c r="C679" s="2">
        <v>43551</v>
      </c>
      <c r="D679" s="3">
        <v>22019002415</v>
      </c>
      <c r="E679" s="3" t="s">
        <v>527</v>
      </c>
      <c r="F679" s="4">
        <v>1814.95</v>
      </c>
      <c r="G679" s="3" t="s">
        <v>1768</v>
      </c>
      <c r="H679" s="3" t="s">
        <v>1558</v>
      </c>
      <c r="I679" s="3" t="s">
        <v>2055</v>
      </c>
      <c r="J679" s="3" t="s">
        <v>1838</v>
      </c>
      <c r="K679" s="3" t="s">
        <v>35</v>
      </c>
      <c r="L679" s="3" t="s">
        <v>10</v>
      </c>
      <c r="M679" s="3" t="s">
        <v>11</v>
      </c>
      <c r="N679" s="11" t="s">
        <v>2556</v>
      </c>
      <c r="O679" s="3" t="s">
        <v>2553</v>
      </c>
      <c r="P679" s="3" t="str">
        <f>MID(Tabla1[[#This Row],[Aplicación]],14,1)</f>
        <v>2</v>
      </c>
      <c r="Q679" s="3" t="s">
        <v>2530</v>
      </c>
      <c r="R679" s="3" t="str">
        <f>MID(Tabla1[[#This Row],[Aplicación]],6,2)</f>
        <v>06</v>
      </c>
      <c r="S679" s="3" t="str">
        <f>VLOOKUP(Tabla1[[#This Row],[AREA]],Hoja1!A:B,2,FALSE)</f>
        <v>06. Educación, infancia e igualdad</v>
      </c>
      <c r="T679" s="3" t="str">
        <f>MID(Tabla1[[#This Row],[Aplicación]],9,4)</f>
        <v>3232</v>
      </c>
      <c r="U679" s="3" t="str">
        <f>VLOOKUP(Tabla1[[#This Row],[PROGRAMA]],Hoja1!A:B,2,FALSE)</f>
        <v>3232. Conservación y mantenimiento centros educación infantil y primaria</v>
      </c>
      <c r="V679" s="3" t="str">
        <f>MID(Tabla1[[#This Row],[Aplicación]],14,2)</f>
        <v>21</v>
      </c>
      <c r="W679" s="3" t="str">
        <f>MID(Tabla1[[#This Row],[Aplicación]],14,6)</f>
        <v>212</v>
      </c>
    </row>
    <row r="680" spans="1:23" s="3" customFormat="1" hidden="1" x14ac:dyDescent="0.25">
      <c r="A680" s="1">
        <v>220190007760</v>
      </c>
      <c r="B680" s="3" t="s">
        <v>518</v>
      </c>
      <c r="C680" s="2">
        <v>43551</v>
      </c>
      <c r="D680" s="3">
        <v>22019002431</v>
      </c>
      <c r="E680" s="3" t="s">
        <v>1071</v>
      </c>
      <c r="F680" s="4">
        <v>2504.6999999999998</v>
      </c>
      <c r="G680" s="3" t="s">
        <v>2095</v>
      </c>
      <c r="H680" s="3" t="s">
        <v>1559</v>
      </c>
      <c r="I680" s="3" t="s">
        <v>2055</v>
      </c>
      <c r="J680" s="3" t="s">
        <v>1838</v>
      </c>
      <c r="K680" s="3" t="s">
        <v>35</v>
      </c>
      <c r="L680" s="3" t="s">
        <v>10</v>
      </c>
      <c r="M680" s="3" t="s">
        <v>11</v>
      </c>
      <c r="N680" s="11" t="s">
        <v>2556</v>
      </c>
      <c r="O680" s="3" t="s">
        <v>2553</v>
      </c>
      <c r="P680" s="3" t="str">
        <f>MID(Tabla1[[#This Row],[Aplicación]],14,1)</f>
        <v>2</v>
      </c>
      <c r="Q680" s="3" t="s">
        <v>2530</v>
      </c>
      <c r="R680" s="3" t="str">
        <f>MID(Tabla1[[#This Row],[Aplicación]],6,2)</f>
        <v>06</v>
      </c>
      <c r="S680" s="3" t="str">
        <f>VLOOKUP(Tabla1[[#This Row],[AREA]],Hoja1!A:B,2,FALSE)</f>
        <v>06. Educación, infancia e igualdad</v>
      </c>
      <c r="T680" s="3" t="str">
        <f>MID(Tabla1[[#This Row],[Aplicación]],9,4)</f>
        <v>2315</v>
      </c>
      <c r="U680" s="3" t="str">
        <f>VLOOKUP(Tabla1[[#This Row],[PROGRAMA]],Hoja1!A:B,2,FALSE)</f>
        <v>2315. Políticas de Igualdad e infancia</v>
      </c>
      <c r="V680" s="3" t="str">
        <f>MID(Tabla1[[#This Row],[Aplicación]],14,2)</f>
        <v>22</v>
      </c>
      <c r="W680" s="3" t="str">
        <f>MID(Tabla1[[#This Row],[Aplicación]],14,6)</f>
        <v>22611</v>
      </c>
    </row>
    <row r="681" spans="1:23" s="3" customFormat="1" hidden="1" x14ac:dyDescent="0.25">
      <c r="A681" s="1">
        <v>220190007761</v>
      </c>
      <c r="B681" s="3" t="s">
        <v>518</v>
      </c>
      <c r="C681" s="2">
        <v>43551</v>
      </c>
      <c r="D681" s="3">
        <v>22019002432</v>
      </c>
      <c r="E681" s="3" t="s">
        <v>504</v>
      </c>
      <c r="F681" s="4">
        <v>561.44000000000005</v>
      </c>
      <c r="G681" s="3" t="s">
        <v>1758</v>
      </c>
      <c r="H681" s="3" t="s">
        <v>1560</v>
      </c>
      <c r="I681" s="3" t="s">
        <v>2055</v>
      </c>
      <c r="J681" s="3" t="s">
        <v>1838</v>
      </c>
      <c r="K681" s="3" t="s">
        <v>35</v>
      </c>
      <c r="L681" s="3" t="s">
        <v>10</v>
      </c>
      <c r="M681" s="3" t="s">
        <v>11</v>
      </c>
      <c r="N681" s="11" t="s">
        <v>2556</v>
      </c>
      <c r="O681" s="3" t="s">
        <v>2553</v>
      </c>
      <c r="P681" s="3" t="str">
        <f>MID(Tabla1[[#This Row],[Aplicación]],14,1)</f>
        <v>2</v>
      </c>
      <c r="Q681" s="3" t="s">
        <v>2530</v>
      </c>
      <c r="R681" s="3" t="str">
        <f>MID(Tabla1[[#This Row],[Aplicación]],6,2)</f>
        <v>06</v>
      </c>
      <c r="S681" s="3" t="str">
        <f>VLOOKUP(Tabla1[[#This Row],[AREA]],Hoja1!A:B,2,FALSE)</f>
        <v>06. Educación, infancia e igualdad</v>
      </c>
      <c r="T681" s="3" t="str">
        <f>MID(Tabla1[[#This Row],[Aplicación]],9,4)</f>
        <v>2315</v>
      </c>
      <c r="U681" s="3" t="str">
        <f>VLOOKUP(Tabla1[[#This Row],[PROGRAMA]],Hoja1!A:B,2,FALSE)</f>
        <v>2315. Políticas de Igualdad e infancia</v>
      </c>
      <c r="V681" s="3" t="str">
        <f>MID(Tabla1[[#This Row],[Aplicación]],14,2)</f>
        <v>22</v>
      </c>
      <c r="W681" s="3" t="str">
        <f>MID(Tabla1[[#This Row],[Aplicación]],14,6)</f>
        <v>22613</v>
      </c>
    </row>
    <row r="682" spans="1:23" s="3" customFormat="1" hidden="1" x14ac:dyDescent="0.25">
      <c r="A682" s="1">
        <v>220190007191</v>
      </c>
      <c r="B682" s="3" t="s">
        <v>518</v>
      </c>
      <c r="C682" s="2">
        <v>43549</v>
      </c>
      <c r="D682" s="3">
        <v>22019001610</v>
      </c>
      <c r="E682" s="3" t="s">
        <v>609</v>
      </c>
      <c r="F682" s="4">
        <v>6.51</v>
      </c>
      <c r="G682" s="3" t="s">
        <v>2067</v>
      </c>
      <c r="H682" s="3" t="s">
        <v>1535</v>
      </c>
      <c r="I682" s="3" t="s">
        <v>2070</v>
      </c>
      <c r="J682" s="3" t="s">
        <v>1838</v>
      </c>
      <c r="K682" s="3" t="s">
        <v>35</v>
      </c>
      <c r="L682" s="3" t="s">
        <v>15</v>
      </c>
      <c r="M682" s="3" t="s">
        <v>16</v>
      </c>
      <c r="N682" s="3" t="s">
        <v>2555</v>
      </c>
      <c r="O682" s="3" t="s">
        <v>2553</v>
      </c>
      <c r="P682" s="3" t="str">
        <f>MID(Tabla1[[#This Row],[Aplicación]],14,1)</f>
        <v>2</v>
      </c>
      <c r="Q682" s="3" t="s">
        <v>2530</v>
      </c>
      <c r="R682" s="3" t="str">
        <f>MID(Tabla1[[#This Row],[Aplicación]],6,2)</f>
        <v>03</v>
      </c>
      <c r="S682" s="3" t="str">
        <f>VLOOKUP(Tabla1[[#This Row],[AREA]],Hoja1!A:B,2,FALSE)</f>
        <v>03. Participación ciudadana, juventud y deportes</v>
      </c>
      <c r="T682" s="3" t="str">
        <f>MID(Tabla1[[#This Row],[Aplicación]],9,4)</f>
        <v>9241</v>
      </c>
      <c r="U682" s="3" t="str">
        <f>VLOOKUP(Tabla1[[#This Row],[PROGRAMA]],Hoja1!A:B,2,FALSE)</f>
        <v>9241. Participación ciudadana</v>
      </c>
      <c r="V682" s="3" t="str">
        <f>MID(Tabla1[[#This Row],[Aplicación]],14,2)</f>
        <v>21</v>
      </c>
      <c r="W682" s="3" t="str">
        <f>MID(Tabla1[[#This Row],[Aplicación]],14,6)</f>
        <v>212</v>
      </c>
    </row>
    <row r="683" spans="1:23" s="3" customFormat="1" hidden="1" x14ac:dyDescent="0.25">
      <c r="A683" s="5">
        <v>220190000658</v>
      </c>
      <c r="B683" s="12" t="s">
        <v>518</v>
      </c>
      <c r="C683" s="6">
        <v>43497</v>
      </c>
      <c r="D683" s="12">
        <v>22019000686</v>
      </c>
      <c r="E683" s="12" t="s">
        <v>519</v>
      </c>
      <c r="F683" s="7">
        <v>161.22</v>
      </c>
      <c r="G683" s="12" t="s">
        <v>2067</v>
      </c>
      <c r="H683" s="12" t="s">
        <v>559</v>
      </c>
      <c r="I683" s="12" t="s">
        <v>2055</v>
      </c>
      <c r="J683" s="12" t="s">
        <v>1838</v>
      </c>
      <c r="K683" s="12" t="s">
        <v>35</v>
      </c>
      <c r="L683" s="12" t="s">
        <v>10</v>
      </c>
      <c r="M683" s="12" t="s">
        <v>11</v>
      </c>
      <c r="N683" s="12" t="s">
        <v>2556</v>
      </c>
      <c r="O683" s="12" t="s">
        <v>2553</v>
      </c>
      <c r="P683" s="12" t="str">
        <f>MID(Tabla1[[#This Row],[Aplicación]],14,1)</f>
        <v>2</v>
      </c>
      <c r="Q683" s="12" t="s">
        <v>2530</v>
      </c>
      <c r="R683" s="12" t="str">
        <f>MID(Tabla1[[#This Row],[Aplicación]],6,2)</f>
        <v>02</v>
      </c>
      <c r="S683" s="12" t="str">
        <f>VLOOKUP(Tabla1[[#This Row],[AREA]],Hoja1!A:B,2,FALSE)</f>
        <v>02. Urbanismo, infraestructura y vivienda</v>
      </c>
      <c r="T683" s="12" t="str">
        <f>MID(Tabla1[[#This Row],[Aplicación]],9,4)</f>
        <v>9332</v>
      </c>
      <c r="U683" s="12" t="str">
        <f>VLOOKUP(Tabla1[[#This Row],[PROGRAMA]],Hoja1!A:B,2,FALSE)</f>
        <v>9332. Mantenimiento de edificios e instalaciones municipales</v>
      </c>
      <c r="V683" s="12" t="str">
        <f>MID(Tabla1[[#This Row],[Aplicación]],14,2)</f>
        <v>21</v>
      </c>
      <c r="W683" s="12" t="str">
        <f>MID(Tabla1[[#This Row],[Aplicación]],14,6)</f>
        <v>212</v>
      </c>
    </row>
    <row r="684" spans="1:23" s="12" customFormat="1" hidden="1" x14ac:dyDescent="0.25">
      <c r="A684" s="1">
        <v>220190005423</v>
      </c>
      <c r="B684" s="3" t="s">
        <v>518</v>
      </c>
      <c r="C684" s="2">
        <v>43537</v>
      </c>
      <c r="D684" s="3">
        <v>22019000787</v>
      </c>
      <c r="E684" s="3" t="s">
        <v>1358</v>
      </c>
      <c r="F684" s="4">
        <v>58.82</v>
      </c>
      <c r="G684" s="3" t="s">
        <v>2069</v>
      </c>
      <c r="H684" s="3" t="s">
        <v>1361</v>
      </c>
      <c r="I684" s="3" t="s">
        <v>2070</v>
      </c>
      <c r="J684" s="3" t="s">
        <v>1838</v>
      </c>
      <c r="K684" s="3" t="s">
        <v>14</v>
      </c>
      <c r="L684" s="3" t="s">
        <v>15</v>
      </c>
      <c r="M684" s="3" t="s">
        <v>16</v>
      </c>
      <c r="N684" s="3" t="s">
        <v>2555</v>
      </c>
      <c r="O684" s="3" t="s">
        <v>2553</v>
      </c>
      <c r="P684" s="3" t="str">
        <f>MID(Tabla1[[#This Row],[Aplicación]],14,1)</f>
        <v>2</v>
      </c>
      <c r="Q684" s="3" t="s">
        <v>2530</v>
      </c>
      <c r="R684" s="3" t="str">
        <f>MID(Tabla1[[#This Row],[Aplicación]],6,2)</f>
        <v>02</v>
      </c>
      <c r="S684" s="3" t="str">
        <f>VLOOKUP(Tabla1[[#This Row],[AREA]],Hoja1!A:B,2,FALSE)</f>
        <v>02. Urbanismo, infraestructura y vivienda</v>
      </c>
      <c r="T684" s="3" t="str">
        <f>MID(Tabla1[[#This Row],[Aplicación]],9,4)</f>
        <v>1532</v>
      </c>
      <c r="U684" s="3" t="str">
        <f>VLOOKUP(Tabla1[[#This Row],[PROGRAMA]],Hoja1!A:B,2,FALSE)</f>
        <v>1532. Pavimentación vias públicas y otros servicios urbanísticos</v>
      </c>
      <c r="V684" s="3" t="str">
        <f>MID(Tabla1[[#This Row],[Aplicación]],14,2)</f>
        <v>21</v>
      </c>
      <c r="W684" s="3" t="str">
        <f>MID(Tabla1[[#This Row],[Aplicación]],14,6)</f>
        <v>214</v>
      </c>
    </row>
    <row r="685" spans="1:23" s="3" customFormat="1" hidden="1" x14ac:dyDescent="0.25">
      <c r="A685" s="1">
        <v>220190001596</v>
      </c>
      <c r="B685" s="3" t="s">
        <v>518</v>
      </c>
      <c r="C685" s="2">
        <v>43509</v>
      </c>
      <c r="D685" s="3">
        <v>22019000781</v>
      </c>
      <c r="E685" s="3" t="s">
        <v>566</v>
      </c>
      <c r="F685" s="4">
        <v>58.18</v>
      </c>
      <c r="G685" s="3" t="s">
        <v>2069</v>
      </c>
      <c r="H685" s="3" t="s">
        <v>791</v>
      </c>
      <c r="I685" s="3" t="s">
        <v>2070</v>
      </c>
      <c r="J685" s="3" t="s">
        <v>1838</v>
      </c>
      <c r="K685" s="3" t="s">
        <v>14</v>
      </c>
      <c r="L685" s="3" t="s">
        <v>15</v>
      </c>
      <c r="M685" s="3" t="s">
        <v>16</v>
      </c>
      <c r="N685" s="3" t="s">
        <v>2555</v>
      </c>
      <c r="O685" s="3" t="s">
        <v>2553</v>
      </c>
      <c r="P685" s="3" t="str">
        <f>MID(Tabla1[[#This Row],[Aplicación]],14,1)</f>
        <v>2</v>
      </c>
      <c r="Q685" s="3" t="s">
        <v>2530</v>
      </c>
      <c r="R685" s="3" t="str">
        <f>MID(Tabla1[[#This Row],[Aplicación]],6,2)</f>
        <v>07</v>
      </c>
      <c r="S685" s="3" t="str">
        <f>VLOOKUP(Tabla1[[#This Row],[AREA]],Hoja1!A:B,2,FALSE)</f>
        <v>07. Medio Ambiente sostenibilidad</v>
      </c>
      <c r="T685" s="3" t="str">
        <f>MID(Tabla1[[#This Row],[Aplicación]],9,4)</f>
        <v>1711</v>
      </c>
      <c r="U685" s="3" t="str">
        <f>VLOOKUP(Tabla1[[#This Row],[PROGRAMA]],Hoja1!A:B,2,FALSE)</f>
        <v>1711. Parques y jardines</v>
      </c>
      <c r="V685" s="3" t="str">
        <f>MID(Tabla1[[#This Row],[Aplicación]],14,2)</f>
        <v>21</v>
      </c>
      <c r="W685" s="3" t="str">
        <f>MID(Tabla1[[#This Row],[Aplicación]],14,6)</f>
        <v>214</v>
      </c>
    </row>
    <row r="686" spans="1:23" s="3" customFormat="1" hidden="1" x14ac:dyDescent="0.25">
      <c r="A686" s="1">
        <v>220190002097</v>
      </c>
      <c r="B686" s="3" t="s">
        <v>518</v>
      </c>
      <c r="C686" s="2">
        <v>43514</v>
      </c>
      <c r="D686" s="3">
        <v>22019001593</v>
      </c>
      <c r="E686" s="3" t="s">
        <v>840</v>
      </c>
      <c r="F686" s="4">
        <v>58.01</v>
      </c>
      <c r="G686" s="3" t="s">
        <v>2122</v>
      </c>
      <c r="H686" s="3" t="s">
        <v>841</v>
      </c>
      <c r="I686" s="3" t="s">
        <v>2070</v>
      </c>
      <c r="J686" s="3" t="s">
        <v>1838</v>
      </c>
      <c r="K686" s="3" t="s">
        <v>35</v>
      </c>
      <c r="L686" s="3" t="s">
        <v>15</v>
      </c>
      <c r="M686" s="3" t="s">
        <v>16</v>
      </c>
      <c r="N686" s="3" t="s">
        <v>2555</v>
      </c>
      <c r="O686" s="3" t="s">
        <v>2553</v>
      </c>
      <c r="P686" s="3" t="str">
        <f>MID(Tabla1[[#This Row],[Aplicación]],14,1)</f>
        <v>2</v>
      </c>
      <c r="Q686" s="3" t="s">
        <v>2530</v>
      </c>
      <c r="R686" s="3" t="str">
        <f>MID(Tabla1[[#This Row],[Aplicación]],6,2)</f>
        <v>02</v>
      </c>
      <c r="S686" s="3" t="str">
        <f>VLOOKUP(Tabla1[[#This Row],[AREA]],Hoja1!A:B,2,FALSE)</f>
        <v>02. Urbanismo, infraestructura y vivienda</v>
      </c>
      <c r="T686" s="3" t="str">
        <f>MID(Tabla1[[#This Row],[Aplicación]],9,4)</f>
        <v>9332</v>
      </c>
      <c r="U686" s="3" t="str">
        <f>VLOOKUP(Tabla1[[#This Row],[PROGRAMA]],Hoja1!A:B,2,FALSE)</f>
        <v>9332. Mantenimiento de edificios e instalaciones municipales</v>
      </c>
      <c r="V686" s="3" t="str">
        <f>MID(Tabla1[[#This Row],[Aplicación]],14,2)</f>
        <v>21</v>
      </c>
      <c r="W686" s="3" t="str">
        <f>MID(Tabla1[[#This Row],[Aplicación]],14,6)</f>
        <v>214</v>
      </c>
    </row>
    <row r="687" spans="1:23" s="12" customFormat="1" hidden="1" x14ac:dyDescent="0.25">
      <c r="A687" s="1">
        <v>220190002493</v>
      </c>
      <c r="B687" s="3" t="s">
        <v>518</v>
      </c>
      <c r="C687" s="2">
        <v>43515</v>
      </c>
      <c r="D687" s="3">
        <v>22019001376</v>
      </c>
      <c r="E687" s="3" t="s">
        <v>895</v>
      </c>
      <c r="F687" s="4">
        <v>57.93</v>
      </c>
      <c r="G687" s="3" t="s">
        <v>2139</v>
      </c>
      <c r="H687" s="3" t="s">
        <v>900</v>
      </c>
      <c r="I687" s="3" t="s">
        <v>2070</v>
      </c>
      <c r="J687" s="3" t="s">
        <v>1838</v>
      </c>
      <c r="K687" s="3" t="s">
        <v>35</v>
      </c>
      <c r="L687" s="3" t="s">
        <v>15</v>
      </c>
      <c r="M687" s="3" t="s">
        <v>16</v>
      </c>
      <c r="N687" s="3" t="s">
        <v>2555</v>
      </c>
      <c r="O687" s="3" t="s">
        <v>2553</v>
      </c>
      <c r="P687" s="3" t="str">
        <f>MID(Tabla1[[#This Row],[Aplicación]],14,1)</f>
        <v>2</v>
      </c>
      <c r="Q687" s="3" t="s">
        <v>2530</v>
      </c>
      <c r="R687" s="3" t="str">
        <f>MID(Tabla1[[#This Row],[Aplicación]],6,2)</f>
        <v>07</v>
      </c>
      <c r="S687" s="3" t="str">
        <f>VLOOKUP(Tabla1[[#This Row],[AREA]],Hoja1!A:B,2,FALSE)</f>
        <v>07. Medio Ambiente sostenibilidad</v>
      </c>
      <c r="T687" s="3" t="str">
        <f>MID(Tabla1[[#This Row],[Aplicación]],9,4)</f>
        <v>1621</v>
      </c>
      <c r="U687" s="3" t="str">
        <f>VLOOKUP(Tabla1[[#This Row],[PROGRAMA]],Hoja1!A:B,2,FALSE)</f>
        <v>1621. Servicio de limpieza</v>
      </c>
      <c r="V687" s="3" t="str">
        <f>MID(Tabla1[[#This Row],[Aplicación]],14,2)</f>
        <v>22</v>
      </c>
      <c r="W687" s="3" t="str">
        <f>MID(Tabla1[[#This Row],[Aplicación]],14,6)</f>
        <v>22199</v>
      </c>
    </row>
    <row r="688" spans="1:23" s="3" customFormat="1" hidden="1" x14ac:dyDescent="0.25">
      <c r="A688" s="1">
        <v>220190004563</v>
      </c>
      <c r="B688" s="3" t="s">
        <v>518</v>
      </c>
      <c r="C688" s="2">
        <v>43530</v>
      </c>
      <c r="D688" s="3">
        <v>22019001547</v>
      </c>
      <c r="E688" s="3" t="s">
        <v>544</v>
      </c>
      <c r="F688" s="4">
        <v>55.35</v>
      </c>
      <c r="G688" s="3" t="s">
        <v>2056</v>
      </c>
      <c r="H688" s="3" t="s">
        <v>2225</v>
      </c>
      <c r="I688" s="3" t="s">
        <v>2070</v>
      </c>
      <c r="J688" s="3" t="s">
        <v>1891</v>
      </c>
      <c r="K688" s="3" t="s">
        <v>35</v>
      </c>
      <c r="L688" s="3" t="s">
        <v>15</v>
      </c>
      <c r="M688" s="3" t="s">
        <v>16</v>
      </c>
      <c r="N688" s="3" t="s">
        <v>2555</v>
      </c>
      <c r="O688" s="3" t="s">
        <v>2553</v>
      </c>
      <c r="P688" s="3" t="str">
        <f>MID(Tabla1[[#This Row],[Aplicación]],14,1)</f>
        <v>2</v>
      </c>
      <c r="Q688" s="3" t="s">
        <v>2530</v>
      </c>
      <c r="R688" s="3" t="str">
        <f>MID(Tabla1[[#This Row],[Aplicación]],6,2)</f>
        <v>10</v>
      </c>
      <c r="S688" s="3" t="str">
        <f>VLOOKUP(Tabla1[[#This Row],[AREA]],Hoja1!A:B,2,FALSE)</f>
        <v>10. Servicios sociales</v>
      </c>
      <c r="T688" s="3" t="str">
        <f>MID(Tabla1[[#This Row],[Aplicación]],9,4)</f>
        <v>2312</v>
      </c>
      <c r="U688" s="3" t="str">
        <f>VLOOKUP(Tabla1[[#This Row],[PROGRAMA]],Hoja1!A:B,2,FALSE)</f>
        <v>2312. Iniciativas sociales</v>
      </c>
      <c r="V688" s="3" t="str">
        <f>MID(Tabla1[[#This Row],[Aplicación]],14,2)</f>
        <v>21</v>
      </c>
      <c r="W688" s="3" t="str">
        <f>MID(Tabla1[[#This Row],[Aplicación]],14,6)</f>
        <v>212</v>
      </c>
    </row>
    <row r="689" spans="1:23" hidden="1" x14ac:dyDescent="0.25">
      <c r="A689" s="1">
        <v>220190004547</v>
      </c>
      <c r="B689" s="3" t="s">
        <v>518</v>
      </c>
      <c r="C689" s="2">
        <v>43530</v>
      </c>
      <c r="D689" s="3">
        <v>22019001547</v>
      </c>
      <c r="E689" s="3" t="s">
        <v>544</v>
      </c>
      <c r="F689" s="4">
        <v>55.17</v>
      </c>
      <c r="G689" s="3" t="s">
        <v>2156</v>
      </c>
      <c r="H689" s="3" t="s">
        <v>2215</v>
      </c>
      <c r="I689" s="3" t="s">
        <v>2070</v>
      </c>
      <c r="J689" s="3" t="s">
        <v>1838</v>
      </c>
      <c r="K689" s="3" t="s">
        <v>35</v>
      </c>
      <c r="L689" s="3" t="s">
        <v>15</v>
      </c>
      <c r="M689" s="3" t="s">
        <v>16</v>
      </c>
      <c r="N689" s="3" t="s">
        <v>2555</v>
      </c>
      <c r="O689" s="3" t="s">
        <v>2553</v>
      </c>
      <c r="P689" s="3" t="str">
        <f>MID(Tabla1[[#This Row],[Aplicación]],14,1)</f>
        <v>2</v>
      </c>
      <c r="Q689" s="3" t="s">
        <v>2530</v>
      </c>
      <c r="R689" s="3" t="str">
        <f>MID(Tabla1[[#This Row],[Aplicación]],6,2)</f>
        <v>10</v>
      </c>
      <c r="S689" s="3" t="str">
        <f>VLOOKUP(Tabla1[[#This Row],[AREA]],Hoja1!A:B,2,FALSE)</f>
        <v>10. Servicios sociales</v>
      </c>
      <c r="T689" s="3" t="str">
        <f>MID(Tabla1[[#This Row],[Aplicación]],9,4)</f>
        <v>2312</v>
      </c>
      <c r="U689" s="3" t="str">
        <f>VLOOKUP(Tabla1[[#This Row],[PROGRAMA]],Hoja1!A:B,2,FALSE)</f>
        <v>2312. Iniciativas sociales</v>
      </c>
      <c r="V689" s="3" t="str">
        <f>MID(Tabla1[[#This Row],[Aplicación]],14,2)</f>
        <v>21</v>
      </c>
      <c r="W689" s="3" t="str">
        <f>MID(Tabla1[[#This Row],[Aplicación]],14,6)</f>
        <v>212</v>
      </c>
    </row>
    <row r="690" spans="1:23" s="12" customFormat="1" hidden="1" x14ac:dyDescent="0.25">
      <c r="A690" s="1">
        <v>220190003849</v>
      </c>
      <c r="B690" s="3" t="s">
        <v>518</v>
      </c>
      <c r="C690" s="2">
        <v>43523</v>
      </c>
      <c r="D690" s="3">
        <v>22019001585</v>
      </c>
      <c r="E690" s="3" t="s">
        <v>1073</v>
      </c>
      <c r="F690" s="4">
        <v>54.45</v>
      </c>
      <c r="G690" s="3" t="s">
        <v>1716</v>
      </c>
      <c r="H690" s="3" t="s">
        <v>1096</v>
      </c>
      <c r="I690" s="3" t="s">
        <v>2070</v>
      </c>
      <c r="J690" s="3" t="s">
        <v>1838</v>
      </c>
      <c r="K690" s="3" t="s">
        <v>35</v>
      </c>
      <c r="L690" s="3" t="s">
        <v>15</v>
      </c>
      <c r="M690" s="3" t="s">
        <v>16</v>
      </c>
      <c r="N690" s="3" t="s">
        <v>2555</v>
      </c>
      <c r="O690" s="3" t="s">
        <v>2553</v>
      </c>
      <c r="P690" s="3" t="str">
        <f>MID(Tabla1[[#This Row],[Aplicación]],14,1)</f>
        <v>2</v>
      </c>
      <c r="Q690" s="3" t="s">
        <v>2530</v>
      </c>
      <c r="R690" s="3" t="str">
        <f>MID(Tabla1[[#This Row],[Aplicación]],6,2)</f>
        <v>08</v>
      </c>
      <c r="S690" s="3" t="str">
        <f>VLOOKUP(Tabla1[[#This Row],[AREA]],Hoja1!A:B,2,FALSE)</f>
        <v>08. Seguridad y movilidad</v>
      </c>
      <c r="T690" s="3" t="str">
        <f>MID(Tabla1[[#This Row],[Aplicación]],9,4)</f>
        <v>1361</v>
      </c>
      <c r="U690" s="3" t="str">
        <f>VLOOKUP(Tabla1[[#This Row],[PROGRAMA]],Hoja1!A:B,2,FALSE)</f>
        <v>1361. Prevención y extinción de incencios</v>
      </c>
      <c r="V690" s="3" t="str">
        <f>MID(Tabla1[[#This Row],[Aplicación]],14,2)</f>
        <v>22</v>
      </c>
      <c r="W690" s="3" t="str">
        <f>MID(Tabla1[[#This Row],[Aplicación]],14,6)</f>
        <v>22199</v>
      </c>
    </row>
    <row r="691" spans="1:23" s="3" customFormat="1" hidden="1" x14ac:dyDescent="0.25">
      <c r="A691" s="1">
        <v>220190004527</v>
      </c>
      <c r="B691" s="3" t="s">
        <v>518</v>
      </c>
      <c r="C691" s="2">
        <v>43530</v>
      </c>
      <c r="D691" s="3">
        <v>22019001547</v>
      </c>
      <c r="E691" s="3" t="s">
        <v>544</v>
      </c>
      <c r="F691" s="4">
        <v>52.22</v>
      </c>
      <c r="G691" s="3" t="s">
        <v>2109</v>
      </c>
      <c r="H691" s="3" t="s">
        <v>1200</v>
      </c>
      <c r="I691" s="3" t="s">
        <v>2070</v>
      </c>
      <c r="J691" s="3" t="s">
        <v>1838</v>
      </c>
      <c r="K691" s="3" t="s">
        <v>35</v>
      </c>
      <c r="L691" s="3" t="s">
        <v>15</v>
      </c>
      <c r="M691" s="3" t="s">
        <v>16</v>
      </c>
      <c r="N691" s="3" t="s">
        <v>2555</v>
      </c>
      <c r="O691" s="3" t="s">
        <v>2553</v>
      </c>
      <c r="P691" s="3" t="str">
        <f>MID(Tabla1[[#This Row],[Aplicación]],14,1)</f>
        <v>2</v>
      </c>
      <c r="Q691" s="3" t="s">
        <v>2530</v>
      </c>
      <c r="R691" s="3" t="str">
        <f>MID(Tabla1[[#This Row],[Aplicación]],6,2)</f>
        <v>10</v>
      </c>
      <c r="S691" s="3" t="str">
        <f>VLOOKUP(Tabla1[[#This Row],[AREA]],Hoja1!A:B,2,FALSE)</f>
        <v>10. Servicios sociales</v>
      </c>
      <c r="T691" s="3" t="str">
        <f>MID(Tabla1[[#This Row],[Aplicación]],9,4)</f>
        <v>2312</v>
      </c>
      <c r="U691" s="3" t="str">
        <f>VLOOKUP(Tabla1[[#This Row],[PROGRAMA]],Hoja1!A:B,2,FALSE)</f>
        <v>2312. Iniciativas sociales</v>
      </c>
      <c r="V691" s="3" t="str">
        <f>MID(Tabla1[[#This Row],[Aplicación]],14,2)</f>
        <v>21</v>
      </c>
      <c r="W691" s="3" t="str">
        <f>MID(Tabla1[[#This Row],[Aplicación]],14,6)</f>
        <v>212</v>
      </c>
    </row>
    <row r="692" spans="1:23" s="3" customFormat="1" hidden="1" x14ac:dyDescent="0.25">
      <c r="A692" s="1">
        <v>220190007800</v>
      </c>
      <c r="B692" s="3" t="s">
        <v>518</v>
      </c>
      <c r="C692" s="2">
        <v>43551</v>
      </c>
      <c r="D692" s="3">
        <v>22019002491</v>
      </c>
      <c r="E692" s="3" t="s">
        <v>776</v>
      </c>
      <c r="F692" s="4">
        <v>3146</v>
      </c>
      <c r="G692" s="3" t="s">
        <v>2304</v>
      </c>
      <c r="H692" s="3" t="s">
        <v>1583</v>
      </c>
      <c r="I692" s="3" t="s">
        <v>2055</v>
      </c>
      <c r="J692" s="3" t="s">
        <v>1863</v>
      </c>
      <c r="K692" s="3" t="s">
        <v>35</v>
      </c>
      <c r="L692" s="3" t="s">
        <v>10</v>
      </c>
      <c r="M692" s="3" t="s">
        <v>11</v>
      </c>
      <c r="N692" s="11" t="s">
        <v>2556</v>
      </c>
      <c r="O692" s="3" t="s">
        <v>2553</v>
      </c>
      <c r="P692" s="3" t="str">
        <f>MID(Tabla1[[#This Row],[Aplicación]],14,1)</f>
        <v>2</v>
      </c>
      <c r="Q692" s="3" t="s">
        <v>2530</v>
      </c>
      <c r="R692" s="3" t="str">
        <f>MID(Tabla1[[#This Row],[Aplicación]],6,2)</f>
        <v>08</v>
      </c>
      <c r="S692" s="3" t="str">
        <f>VLOOKUP(Tabla1[[#This Row],[AREA]],Hoja1!A:B,2,FALSE)</f>
        <v>08. Seguridad y movilidad</v>
      </c>
      <c r="T692" s="3" t="str">
        <f>MID(Tabla1[[#This Row],[Aplicación]],9,4)</f>
        <v>1321</v>
      </c>
      <c r="U692" s="3" t="str">
        <f>VLOOKUP(Tabla1[[#This Row],[PROGRAMA]],Hoja1!A:B,2,FALSE)</f>
        <v>1321. Policía municipal</v>
      </c>
      <c r="V692" s="3" t="str">
        <f>MID(Tabla1[[#This Row],[Aplicación]],14,2)</f>
        <v>22</v>
      </c>
      <c r="W692" s="3" t="str">
        <f>MID(Tabla1[[#This Row],[Aplicación]],14,6)</f>
        <v>22199</v>
      </c>
    </row>
    <row r="693" spans="1:23" s="12" customFormat="1" hidden="1" x14ac:dyDescent="0.25">
      <c r="A693" s="1">
        <v>220190005417</v>
      </c>
      <c r="B693" s="3" t="s">
        <v>518</v>
      </c>
      <c r="C693" s="2">
        <v>43537</v>
      </c>
      <c r="D693" s="3">
        <v>22019001585</v>
      </c>
      <c r="E693" s="3" t="s">
        <v>1073</v>
      </c>
      <c r="F693" s="4">
        <v>51</v>
      </c>
      <c r="G693" s="3" t="s">
        <v>1796</v>
      </c>
      <c r="H693" s="3" t="s">
        <v>1355</v>
      </c>
      <c r="I693" s="3" t="s">
        <v>2070</v>
      </c>
      <c r="J693" s="3" t="s">
        <v>1838</v>
      </c>
      <c r="K693" s="3" t="s">
        <v>35</v>
      </c>
      <c r="L693" s="3" t="s">
        <v>15</v>
      </c>
      <c r="M693" s="3" t="s">
        <v>16</v>
      </c>
      <c r="N693" s="3" t="s">
        <v>2555</v>
      </c>
      <c r="O693" s="3" t="s">
        <v>2553</v>
      </c>
      <c r="P693" s="3" t="str">
        <f>MID(Tabla1[[#This Row],[Aplicación]],14,1)</f>
        <v>2</v>
      </c>
      <c r="Q693" s="3" t="s">
        <v>2530</v>
      </c>
      <c r="R693" s="3" t="str">
        <f>MID(Tabla1[[#This Row],[Aplicación]],6,2)</f>
        <v>08</v>
      </c>
      <c r="S693" s="3" t="str">
        <f>VLOOKUP(Tabla1[[#This Row],[AREA]],Hoja1!A:B,2,FALSE)</f>
        <v>08. Seguridad y movilidad</v>
      </c>
      <c r="T693" s="3" t="str">
        <f>MID(Tabla1[[#This Row],[Aplicación]],9,4)</f>
        <v>1361</v>
      </c>
      <c r="U693" s="3" t="str">
        <f>VLOOKUP(Tabla1[[#This Row],[PROGRAMA]],Hoja1!A:B,2,FALSE)</f>
        <v>1361. Prevención y extinción de incencios</v>
      </c>
      <c r="V693" s="3" t="str">
        <f>MID(Tabla1[[#This Row],[Aplicación]],14,2)</f>
        <v>22</v>
      </c>
      <c r="W693" s="3" t="str">
        <f>MID(Tabla1[[#This Row],[Aplicación]],14,6)</f>
        <v>22199</v>
      </c>
    </row>
    <row r="694" spans="1:23" s="12" customFormat="1" hidden="1" x14ac:dyDescent="0.25">
      <c r="A694" s="1">
        <v>220190007805</v>
      </c>
      <c r="B694" s="3" t="s">
        <v>518</v>
      </c>
      <c r="C694" s="2">
        <v>43551</v>
      </c>
      <c r="D694" s="3">
        <v>22019002496</v>
      </c>
      <c r="E694" s="3" t="s">
        <v>626</v>
      </c>
      <c r="F694" s="4">
        <v>22.05</v>
      </c>
      <c r="G694" s="3" t="s">
        <v>2090</v>
      </c>
      <c r="H694" s="3" t="s">
        <v>1588</v>
      </c>
      <c r="I694" s="3" t="s">
        <v>2055</v>
      </c>
      <c r="J694" s="3" t="s">
        <v>1838</v>
      </c>
      <c r="K694" s="3" t="s">
        <v>14</v>
      </c>
      <c r="L694" s="3" t="s">
        <v>10</v>
      </c>
      <c r="M694" s="3" t="s">
        <v>11</v>
      </c>
      <c r="N694" s="11" t="s">
        <v>2556</v>
      </c>
      <c r="O694" s="3" t="s">
        <v>2553</v>
      </c>
      <c r="P694" s="3" t="str">
        <f>MID(Tabla1[[#This Row],[Aplicación]],14,1)</f>
        <v>2</v>
      </c>
      <c r="Q694" s="3" t="s">
        <v>2530</v>
      </c>
      <c r="R694" s="3" t="str">
        <f>MID(Tabla1[[#This Row],[Aplicación]],6,2)</f>
        <v>08</v>
      </c>
      <c r="S694" s="3" t="str">
        <f>VLOOKUP(Tabla1[[#This Row],[AREA]],Hoja1!A:B,2,FALSE)</f>
        <v>08. Seguridad y movilidad</v>
      </c>
      <c r="T694" s="3" t="str">
        <f>MID(Tabla1[[#This Row],[Aplicación]],9,4)</f>
        <v>1321</v>
      </c>
      <c r="U694" s="3" t="str">
        <f>VLOOKUP(Tabla1[[#This Row],[PROGRAMA]],Hoja1!A:B,2,FALSE)</f>
        <v>1321. Policía municipal</v>
      </c>
      <c r="V694" s="3" t="str">
        <f>MID(Tabla1[[#This Row],[Aplicación]],14,2)</f>
        <v>22</v>
      </c>
      <c r="W694" s="3" t="str">
        <f>MID(Tabla1[[#This Row],[Aplicación]],14,6)</f>
        <v>22699</v>
      </c>
    </row>
    <row r="695" spans="1:23" s="12" customFormat="1" hidden="1" x14ac:dyDescent="0.25">
      <c r="A695" s="1">
        <v>220190006363</v>
      </c>
      <c r="B695" s="3" t="s">
        <v>518</v>
      </c>
      <c r="C695" s="2">
        <v>43543</v>
      </c>
      <c r="D695" s="3">
        <v>22019001548</v>
      </c>
      <c r="E695" s="3" t="s">
        <v>544</v>
      </c>
      <c r="F695" s="4">
        <v>48.4</v>
      </c>
      <c r="G695" s="3" t="s">
        <v>1796</v>
      </c>
      <c r="H695" s="3" t="s">
        <v>1437</v>
      </c>
      <c r="I695" s="3" t="s">
        <v>2070</v>
      </c>
      <c r="J695" s="3" t="s">
        <v>1838</v>
      </c>
      <c r="K695" s="3" t="s">
        <v>35</v>
      </c>
      <c r="L695" s="3" t="s">
        <v>15</v>
      </c>
      <c r="M695" s="3" t="s">
        <v>16</v>
      </c>
      <c r="N695" s="3" t="s">
        <v>2555</v>
      </c>
      <c r="O695" s="3" t="s">
        <v>2553</v>
      </c>
      <c r="P695" s="3" t="str">
        <f>MID(Tabla1[[#This Row],[Aplicación]],14,1)</f>
        <v>2</v>
      </c>
      <c r="Q695" s="3" t="s">
        <v>2530</v>
      </c>
      <c r="R695" s="3" t="str">
        <f>MID(Tabla1[[#This Row],[Aplicación]],6,2)</f>
        <v>10</v>
      </c>
      <c r="S695" s="3" t="str">
        <f>VLOOKUP(Tabla1[[#This Row],[AREA]],Hoja1!A:B,2,FALSE)</f>
        <v>10. Servicios sociales</v>
      </c>
      <c r="T695" s="3" t="str">
        <f>MID(Tabla1[[#This Row],[Aplicación]],9,4)</f>
        <v>2312</v>
      </c>
      <c r="U695" s="3" t="str">
        <f>VLOOKUP(Tabla1[[#This Row],[PROGRAMA]],Hoja1!A:B,2,FALSE)</f>
        <v>2312. Iniciativas sociales</v>
      </c>
      <c r="V695" s="3" t="str">
        <f>MID(Tabla1[[#This Row],[Aplicación]],14,2)</f>
        <v>21</v>
      </c>
      <c r="W695" s="3" t="str">
        <f>MID(Tabla1[[#This Row],[Aplicación]],14,6)</f>
        <v>212</v>
      </c>
    </row>
    <row r="696" spans="1:23" s="12" customFormat="1" hidden="1" x14ac:dyDescent="0.25">
      <c r="A696" s="1">
        <v>220190007807</v>
      </c>
      <c r="B696" s="3" t="s">
        <v>518</v>
      </c>
      <c r="C696" s="2">
        <v>43551</v>
      </c>
      <c r="D696" s="3">
        <v>22019002499</v>
      </c>
      <c r="E696" s="3" t="s">
        <v>626</v>
      </c>
      <c r="F696" s="4">
        <v>59.66</v>
      </c>
      <c r="G696" s="3" t="s">
        <v>2283</v>
      </c>
      <c r="H696" s="3" t="s">
        <v>1589</v>
      </c>
      <c r="I696" s="3" t="s">
        <v>2055</v>
      </c>
      <c r="J696" s="3" t="s">
        <v>1837</v>
      </c>
      <c r="K696" s="3" t="s">
        <v>14</v>
      </c>
      <c r="L696" s="3" t="s">
        <v>10</v>
      </c>
      <c r="M696" s="3" t="s">
        <v>11</v>
      </c>
      <c r="N696" s="11" t="s">
        <v>2556</v>
      </c>
      <c r="O696" s="3" t="s">
        <v>2553</v>
      </c>
      <c r="P696" s="3" t="str">
        <f>MID(Tabla1[[#This Row],[Aplicación]],14,1)</f>
        <v>2</v>
      </c>
      <c r="Q696" s="3" t="s">
        <v>2530</v>
      </c>
      <c r="R696" s="3" t="str">
        <f>MID(Tabla1[[#This Row],[Aplicación]],6,2)</f>
        <v>08</v>
      </c>
      <c r="S696" s="3" t="str">
        <f>VLOOKUP(Tabla1[[#This Row],[AREA]],Hoja1!A:B,2,FALSE)</f>
        <v>08. Seguridad y movilidad</v>
      </c>
      <c r="T696" s="3" t="str">
        <f>MID(Tabla1[[#This Row],[Aplicación]],9,4)</f>
        <v>1321</v>
      </c>
      <c r="U696" s="3" t="str">
        <f>VLOOKUP(Tabla1[[#This Row],[PROGRAMA]],Hoja1!A:B,2,FALSE)</f>
        <v>1321. Policía municipal</v>
      </c>
      <c r="V696" s="3" t="str">
        <f>MID(Tabla1[[#This Row],[Aplicación]],14,2)</f>
        <v>22</v>
      </c>
      <c r="W696" s="3" t="str">
        <f>MID(Tabla1[[#This Row],[Aplicación]],14,6)</f>
        <v>22699</v>
      </c>
    </row>
    <row r="697" spans="1:23" s="12" customFormat="1" hidden="1" x14ac:dyDescent="0.25">
      <c r="A697" s="1">
        <v>220190007202</v>
      </c>
      <c r="B697" s="3" t="s">
        <v>518</v>
      </c>
      <c r="C697" s="2">
        <v>43549</v>
      </c>
      <c r="D697" s="3">
        <v>22019001572</v>
      </c>
      <c r="E697" s="3" t="s">
        <v>519</v>
      </c>
      <c r="F697" s="4">
        <v>48.35</v>
      </c>
      <c r="G697" s="3" t="s">
        <v>2036</v>
      </c>
      <c r="H697" s="3" t="s">
        <v>838</v>
      </c>
      <c r="I697" s="3" t="s">
        <v>2070</v>
      </c>
      <c r="J697" s="3" t="s">
        <v>1838</v>
      </c>
      <c r="K697" s="3" t="s">
        <v>35</v>
      </c>
      <c r="L697" s="3" t="s">
        <v>15</v>
      </c>
      <c r="M697" s="3" t="s">
        <v>16</v>
      </c>
      <c r="N697" s="3" t="s">
        <v>2555</v>
      </c>
      <c r="O697" s="3" t="s">
        <v>2553</v>
      </c>
      <c r="P697" s="3" t="str">
        <f>MID(Tabla1[[#This Row],[Aplicación]],14,1)</f>
        <v>2</v>
      </c>
      <c r="Q697" s="3" t="s">
        <v>2530</v>
      </c>
      <c r="R697" s="3" t="str">
        <f>MID(Tabla1[[#This Row],[Aplicación]],6,2)</f>
        <v>02</v>
      </c>
      <c r="S697" s="3" t="str">
        <f>VLOOKUP(Tabla1[[#This Row],[AREA]],Hoja1!A:B,2,FALSE)</f>
        <v>02. Urbanismo, infraestructura y vivienda</v>
      </c>
      <c r="T697" s="3" t="str">
        <f>MID(Tabla1[[#This Row],[Aplicación]],9,4)</f>
        <v>9332</v>
      </c>
      <c r="U697" s="3" t="str">
        <f>VLOOKUP(Tabla1[[#This Row],[PROGRAMA]],Hoja1!A:B,2,FALSE)</f>
        <v>9332. Mantenimiento de edificios e instalaciones municipales</v>
      </c>
      <c r="V697" s="3" t="str">
        <f>MID(Tabla1[[#This Row],[Aplicación]],14,2)</f>
        <v>21</v>
      </c>
      <c r="W697" s="3" t="str">
        <f>MID(Tabla1[[#This Row],[Aplicación]],14,6)</f>
        <v>212</v>
      </c>
    </row>
    <row r="698" spans="1:23" s="12" customFormat="1" hidden="1" x14ac:dyDescent="0.25">
      <c r="A698" s="1">
        <v>220190002134</v>
      </c>
      <c r="B698" s="3" t="s">
        <v>518</v>
      </c>
      <c r="C698" s="2">
        <v>43514</v>
      </c>
      <c r="D698" s="3">
        <v>22019001567</v>
      </c>
      <c r="E698" s="3" t="s">
        <v>776</v>
      </c>
      <c r="F698" s="4">
        <v>48.01</v>
      </c>
      <c r="G698" s="3" t="s">
        <v>2126</v>
      </c>
      <c r="H698" s="3" t="s">
        <v>855</v>
      </c>
      <c r="I698" s="3" t="s">
        <v>2070</v>
      </c>
      <c r="J698" s="3" t="s">
        <v>1838</v>
      </c>
      <c r="K698" s="3" t="s">
        <v>35</v>
      </c>
      <c r="L698" s="3" t="s">
        <v>15</v>
      </c>
      <c r="M698" s="3" t="s">
        <v>16</v>
      </c>
      <c r="N698" s="3" t="s">
        <v>2555</v>
      </c>
      <c r="O698" s="3" t="s">
        <v>2553</v>
      </c>
      <c r="P698" s="3" t="str">
        <f>MID(Tabla1[[#This Row],[Aplicación]],14,1)</f>
        <v>2</v>
      </c>
      <c r="Q698" s="3" t="s">
        <v>2530</v>
      </c>
      <c r="R698" s="3" t="str">
        <f>MID(Tabla1[[#This Row],[Aplicación]],6,2)</f>
        <v>08</v>
      </c>
      <c r="S698" s="3" t="str">
        <f>VLOOKUP(Tabla1[[#This Row],[AREA]],Hoja1!A:B,2,FALSE)</f>
        <v>08. Seguridad y movilidad</v>
      </c>
      <c r="T698" s="3" t="str">
        <f>MID(Tabla1[[#This Row],[Aplicación]],9,4)</f>
        <v>1321</v>
      </c>
      <c r="U698" s="3" t="str">
        <f>VLOOKUP(Tabla1[[#This Row],[PROGRAMA]],Hoja1!A:B,2,FALSE)</f>
        <v>1321. Policía municipal</v>
      </c>
      <c r="V698" s="3" t="str">
        <f>MID(Tabla1[[#This Row],[Aplicación]],14,2)</f>
        <v>22</v>
      </c>
      <c r="W698" s="3" t="str">
        <f>MID(Tabla1[[#This Row],[Aplicación]],14,6)</f>
        <v>22199</v>
      </c>
    </row>
    <row r="699" spans="1:23" hidden="1" x14ac:dyDescent="0.25">
      <c r="A699" s="1">
        <v>220190007215</v>
      </c>
      <c r="B699" s="3" t="s">
        <v>518</v>
      </c>
      <c r="C699" s="2">
        <v>43549</v>
      </c>
      <c r="D699" s="3">
        <v>22019001610</v>
      </c>
      <c r="E699" s="3" t="s">
        <v>609</v>
      </c>
      <c r="F699" s="4">
        <v>47.37</v>
      </c>
      <c r="G699" s="3" t="s">
        <v>2181</v>
      </c>
      <c r="H699" s="3" t="s">
        <v>1540</v>
      </c>
      <c r="I699" s="3" t="s">
        <v>2070</v>
      </c>
      <c r="J699" s="3" t="s">
        <v>1838</v>
      </c>
      <c r="K699" s="3" t="s">
        <v>35</v>
      </c>
      <c r="L699" s="3" t="s">
        <v>15</v>
      </c>
      <c r="M699" s="3" t="s">
        <v>16</v>
      </c>
      <c r="N699" s="3" t="s">
        <v>2555</v>
      </c>
      <c r="O699" s="3" t="s">
        <v>2553</v>
      </c>
      <c r="P699" s="3" t="str">
        <f>MID(Tabla1[[#This Row],[Aplicación]],14,1)</f>
        <v>2</v>
      </c>
      <c r="Q699" s="3" t="s">
        <v>2530</v>
      </c>
      <c r="R699" s="3" t="str">
        <f>MID(Tabla1[[#This Row],[Aplicación]],6,2)</f>
        <v>03</v>
      </c>
      <c r="S699" s="3" t="str">
        <f>VLOOKUP(Tabla1[[#This Row],[AREA]],Hoja1!A:B,2,FALSE)</f>
        <v>03. Participación ciudadana, juventud y deportes</v>
      </c>
      <c r="T699" s="3" t="str">
        <f>MID(Tabla1[[#This Row],[Aplicación]],9,4)</f>
        <v>9241</v>
      </c>
      <c r="U699" s="3" t="str">
        <f>VLOOKUP(Tabla1[[#This Row],[PROGRAMA]],Hoja1!A:B,2,FALSE)</f>
        <v>9241. Participación ciudadana</v>
      </c>
      <c r="V699" s="3" t="str">
        <f>MID(Tabla1[[#This Row],[Aplicación]],14,2)</f>
        <v>21</v>
      </c>
      <c r="W699" s="3" t="str">
        <f>MID(Tabla1[[#This Row],[Aplicación]],14,6)</f>
        <v>212</v>
      </c>
    </row>
    <row r="700" spans="1:23" hidden="1" x14ac:dyDescent="0.25">
      <c r="A700" s="1">
        <v>220190007992</v>
      </c>
      <c r="B700" s="3" t="s">
        <v>518</v>
      </c>
      <c r="C700" s="2">
        <v>43551</v>
      </c>
      <c r="D700" s="3">
        <v>22019001572</v>
      </c>
      <c r="E700" s="3" t="s">
        <v>519</v>
      </c>
      <c r="F700" s="4">
        <v>47.02</v>
      </c>
      <c r="G700" s="3" t="s">
        <v>2121</v>
      </c>
      <c r="H700" s="3" t="s">
        <v>839</v>
      </c>
      <c r="I700" s="3" t="s">
        <v>2070</v>
      </c>
      <c r="J700" s="3" t="s">
        <v>1838</v>
      </c>
      <c r="K700" s="3" t="s">
        <v>35</v>
      </c>
      <c r="L700" s="3" t="s">
        <v>15</v>
      </c>
      <c r="M700" s="3" t="s">
        <v>16</v>
      </c>
      <c r="N700" s="3" t="s">
        <v>2555</v>
      </c>
      <c r="O700" s="3" t="s">
        <v>2553</v>
      </c>
      <c r="P700" s="3" t="str">
        <f>MID(Tabla1[[#This Row],[Aplicación]],14,1)</f>
        <v>2</v>
      </c>
      <c r="Q700" s="3" t="s">
        <v>2530</v>
      </c>
      <c r="R700" s="3" t="str">
        <f>MID(Tabla1[[#This Row],[Aplicación]],6,2)</f>
        <v>02</v>
      </c>
      <c r="S700" s="3" t="str">
        <f>VLOOKUP(Tabla1[[#This Row],[AREA]],Hoja1!A:B,2,FALSE)</f>
        <v>02. Urbanismo, infraestructura y vivienda</v>
      </c>
      <c r="T700" s="3" t="str">
        <f>MID(Tabla1[[#This Row],[Aplicación]],9,4)</f>
        <v>9332</v>
      </c>
      <c r="U700" s="3" t="str">
        <f>VLOOKUP(Tabla1[[#This Row],[PROGRAMA]],Hoja1!A:B,2,FALSE)</f>
        <v>9332. Mantenimiento de edificios e instalaciones municipales</v>
      </c>
      <c r="V700" s="3" t="str">
        <f>MID(Tabla1[[#This Row],[Aplicación]],14,2)</f>
        <v>21</v>
      </c>
      <c r="W700" s="3" t="str">
        <f>MID(Tabla1[[#This Row],[Aplicación]],14,6)</f>
        <v>212</v>
      </c>
    </row>
    <row r="701" spans="1:23" s="3" customFormat="1" hidden="1" x14ac:dyDescent="0.25">
      <c r="A701" s="1">
        <v>220190007108</v>
      </c>
      <c r="B701" s="3" t="s">
        <v>518</v>
      </c>
      <c r="C701" s="2">
        <v>43549</v>
      </c>
      <c r="D701" s="3">
        <v>22019001585</v>
      </c>
      <c r="E701" s="3" t="s">
        <v>1073</v>
      </c>
      <c r="F701" s="4">
        <v>46.99</v>
      </c>
      <c r="G701" s="3" t="s">
        <v>2110</v>
      </c>
      <c r="H701" s="3" t="s">
        <v>1516</v>
      </c>
      <c r="I701" s="3" t="s">
        <v>2070</v>
      </c>
      <c r="J701" s="3" t="s">
        <v>1838</v>
      </c>
      <c r="K701" s="3" t="s">
        <v>35</v>
      </c>
      <c r="L701" s="3" t="s">
        <v>15</v>
      </c>
      <c r="M701" s="3" t="s">
        <v>16</v>
      </c>
      <c r="N701" s="3" t="s">
        <v>2555</v>
      </c>
      <c r="O701" s="3" t="s">
        <v>2553</v>
      </c>
      <c r="P701" s="3" t="str">
        <f>MID(Tabla1[[#This Row],[Aplicación]],14,1)</f>
        <v>2</v>
      </c>
      <c r="Q701" s="3" t="s">
        <v>2530</v>
      </c>
      <c r="R701" s="3" t="str">
        <f>MID(Tabla1[[#This Row],[Aplicación]],6,2)</f>
        <v>08</v>
      </c>
      <c r="S701" s="3" t="str">
        <f>VLOOKUP(Tabla1[[#This Row],[AREA]],Hoja1!A:B,2,FALSE)</f>
        <v>08. Seguridad y movilidad</v>
      </c>
      <c r="T701" s="3" t="str">
        <f>MID(Tabla1[[#This Row],[Aplicación]],9,4)</f>
        <v>1361</v>
      </c>
      <c r="U701" s="3" t="str">
        <f>VLOOKUP(Tabla1[[#This Row],[PROGRAMA]],Hoja1!A:B,2,FALSE)</f>
        <v>1361. Prevención y extinción de incencios</v>
      </c>
      <c r="V701" s="3" t="str">
        <f>MID(Tabla1[[#This Row],[Aplicación]],14,2)</f>
        <v>22</v>
      </c>
      <c r="W701" s="3" t="str">
        <f>MID(Tabla1[[#This Row],[Aplicación]],14,6)</f>
        <v>22199</v>
      </c>
    </row>
    <row r="702" spans="1:23" s="3" customFormat="1" hidden="1" x14ac:dyDescent="0.25">
      <c r="A702" s="1">
        <v>220190007158</v>
      </c>
      <c r="B702" s="3" t="s">
        <v>518</v>
      </c>
      <c r="C702" s="2">
        <v>43549</v>
      </c>
      <c r="D702" s="3">
        <v>22019000786</v>
      </c>
      <c r="E702" s="3" t="s">
        <v>604</v>
      </c>
      <c r="F702" s="4">
        <v>46.67</v>
      </c>
      <c r="G702" s="3" t="s">
        <v>2080</v>
      </c>
      <c r="H702" s="3" t="s">
        <v>1530</v>
      </c>
      <c r="I702" s="3" t="s">
        <v>2070</v>
      </c>
      <c r="J702" s="3" t="s">
        <v>1838</v>
      </c>
      <c r="K702" s="3" t="s">
        <v>14</v>
      </c>
      <c r="L702" s="3" t="s">
        <v>15</v>
      </c>
      <c r="M702" s="3" t="s">
        <v>16</v>
      </c>
      <c r="N702" s="3" t="s">
        <v>2555</v>
      </c>
      <c r="O702" s="3" t="s">
        <v>2553</v>
      </c>
      <c r="P702" s="3" t="str">
        <f>MID(Tabla1[[#This Row],[Aplicación]],14,1)</f>
        <v>2</v>
      </c>
      <c r="Q702" s="3" t="s">
        <v>2530</v>
      </c>
      <c r="R702" s="3" t="str">
        <f>MID(Tabla1[[#This Row],[Aplicación]],6,2)</f>
        <v>08</v>
      </c>
      <c r="S702" s="3" t="str">
        <f>VLOOKUP(Tabla1[[#This Row],[AREA]],Hoja1!A:B,2,FALSE)</f>
        <v>08. Seguridad y movilidad</v>
      </c>
      <c r="T702" s="3" t="str">
        <f>MID(Tabla1[[#This Row],[Aplicación]],9,4)</f>
        <v>1321</v>
      </c>
      <c r="U702" s="3" t="str">
        <f>VLOOKUP(Tabla1[[#This Row],[PROGRAMA]],Hoja1!A:B,2,FALSE)</f>
        <v>1321. Policía municipal</v>
      </c>
      <c r="V702" s="3" t="str">
        <f>MID(Tabla1[[#This Row],[Aplicación]],14,2)</f>
        <v>21</v>
      </c>
      <c r="W702" s="3" t="str">
        <f>MID(Tabla1[[#This Row],[Aplicación]],14,6)</f>
        <v>214</v>
      </c>
    </row>
    <row r="703" spans="1:23" s="12" customFormat="1" hidden="1" x14ac:dyDescent="0.25">
      <c r="A703" s="5">
        <v>220190006309</v>
      </c>
      <c r="B703" s="12" t="s">
        <v>518</v>
      </c>
      <c r="C703" s="6">
        <v>43543</v>
      </c>
      <c r="D703" s="12">
        <v>22019002351</v>
      </c>
      <c r="E703" s="12" t="s">
        <v>994</v>
      </c>
      <c r="F703" s="7">
        <v>59.24</v>
      </c>
      <c r="G703" s="12" t="s">
        <v>2067</v>
      </c>
      <c r="H703" s="12" t="s">
        <v>1414</v>
      </c>
      <c r="I703" s="12" t="s">
        <v>2055</v>
      </c>
      <c r="J703" s="12" t="s">
        <v>1838</v>
      </c>
      <c r="K703" s="12" t="s">
        <v>35</v>
      </c>
      <c r="L703" s="12" t="s">
        <v>10</v>
      </c>
      <c r="M703" s="12" t="s">
        <v>11</v>
      </c>
      <c r="N703" s="12" t="s">
        <v>2556</v>
      </c>
      <c r="O703" s="12" t="s">
        <v>2553</v>
      </c>
      <c r="P703" s="12" t="str">
        <f>MID(Tabla1[[#This Row],[Aplicación]],14,1)</f>
        <v>2</v>
      </c>
      <c r="Q703" s="12" t="s">
        <v>2530</v>
      </c>
      <c r="R703" s="12" t="str">
        <f>MID(Tabla1[[#This Row],[Aplicación]],6,2)</f>
        <v>07</v>
      </c>
      <c r="S703" s="12" t="str">
        <f>VLOOKUP(Tabla1[[#This Row],[AREA]],Hoja1!A:B,2,FALSE)</f>
        <v>07. Medio Ambiente sostenibilidad</v>
      </c>
      <c r="T703" s="12" t="str">
        <f>MID(Tabla1[[#This Row],[Aplicación]],9,4)</f>
        <v>1721</v>
      </c>
      <c r="U703" s="12" t="str">
        <f>VLOOKUP(Tabla1[[#This Row],[PROGRAMA]],Hoja1!A:B,2,FALSE)</f>
        <v>1721. Protección del medio ambiente</v>
      </c>
      <c r="V703" s="12" t="str">
        <f>MID(Tabla1[[#This Row],[Aplicación]],14,2)</f>
        <v>21</v>
      </c>
      <c r="W703" s="12" t="str">
        <f>MID(Tabla1[[#This Row],[Aplicación]],14,6)</f>
        <v>213</v>
      </c>
    </row>
    <row r="704" spans="1:23" s="12" customFormat="1" hidden="1" x14ac:dyDescent="0.25">
      <c r="A704" s="1">
        <v>220190007808</v>
      </c>
      <c r="B704" s="3" t="s">
        <v>518</v>
      </c>
      <c r="C704" s="2">
        <v>43551</v>
      </c>
      <c r="D704" s="3">
        <v>22019002500</v>
      </c>
      <c r="E704" s="3" t="s">
        <v>626</v>
      </c>
      <c r="F704" s="4">
        <v>139.99</v>
      </c>
      <c r="G704" s="3" t="s">
        <v>2308</v>
      </c>
      <c r="H704" s="3" t="s">
        <v>1590</v>
      </c>
      <c r="I704" s="3" t="s">
        <v>2055</v>
      </c>
      <c r="J704" s="3" t="s">
        <v>1838</v>
      </c>
      <c r="K704" s="3" t="s">
        <v>14</v>
      </c>
      <c r="L704" s="3" t="s">
        <v>10</v>
      </c>
      <c r="M704" s="3" t="s">
        <v>11</v>
      </c>
      <c r="N704" s="11" t="s">
        <v>2556</v>
      </c>
      <c r="O704" s="3" t="s">
        <v>2553</v>
      </c>
      <c r="P704" s="3" t="str">
        <f>MID(Tabla1[[#This Row],[Aplicación]],14,1)</f>
        <v>2</v>
      </c>
      <c r="Q704" s="3" t="s">
        <v>2530</v>
      </c>
      <c r="R704" s="3" t="str">
        <f>MID(Tabla1[[#This Row],[Aplicación]],6,2)</f>
        <v>08</v>
      </c>
      <c r="S704" s="3" t="str">
        <f>VLOOKUP(Tabla1[[#This Row],[AREA]],Hoja1!A:B,2,FALSE)</f>
        <v>08. Seguridad y movilidad</v>
      </c>
      <c r="T704" s="3" t="str">
        <f>MID(Tabla1[[#This Row],[Aplicación]],9,4)</f>
        <v>1321</v>
      </c>
      <c r="U704" s="3" t="str">
        <f>VLOOKUP(Tabla1[[#This Row],[PROGRAMA]],Hoja1!A:B,2,FALSE)</f>
        <v>1321. Policía municipal</v>
      </c>
      <c r="V704" s="3" t="str">
        <f>MID(Tabla1[[#This Row],[Aplicación]],14,2)</f>
        <v>22</v>
      </c>
      <c r="W704" s="3" t="str">
        <f>MID(Tabla1[[#This Row],[Aplicación]],14,6)</f>
        <v>22699</v>
      </c>
    </row>
    <row r="705" spans="1:23" s="3" customFormat="1" hidden="1" x14ac:dyDescent="0.25">
      <c r="A705" s="1">
        <v>220190002690</v>
      </c>
      <c r="B705" s="3" t="s">
        <v>518</v>
      </c>
      <c r="C705" s="2">
        <v>43518</v>
      </c>
      <c r="D705" s="3">
        <v>22019001372</v>
      </c>
      <c r="E705" s="3" t="s">
        <v>1005</v>
      </c>
      <c r="F705" s="4">
        <v>44.98</v>
      </c>
      <c r="G705" s="3" t="s">
        <v>2156</v>
      </c>
      <c r="H705" s="3" t="s">
        <v>2157</v>
      </c>
      <c r="I705" s="3" t="s">
        <v>2070</v>
      </c>
      <c r="J705" s="3" t="s">
        <v>1838</v>
      </c>
      <c r="K705" s="3" t="s">
        <v>35</v>
      </c>
      <c r="L705" s="3" t="s">
        <v>15</v>
      </c>
      <c r="M705" s="3" t="s">
        <v>16</v>
      </c>
      <c r="N705" s="3" t="s">
        <v>2555</v>
      </c>
      <c r="O705" s="3" t="s">
        <v>2553</v>
      </c>
      <c r="P705" s="3" t="str">
        <f>MID(Tabla1[[#This Row],[Aplicación]],14,1)</f>
        <v>2</v>
      </c>
      <c r="Q705" s="3" t="s">
        <v>2530</v>
      </c>
      <c r="R705" s="3" t="str">
        <f>MID(Tabla1[[#This Row],[Aplicación]],6,2)</f>
        <v>07</v>
      </c>
      <c r="S705" s="3" t="str">
        <f>VLOOKUP(Tabla1[[#This Row],[AREA]],Hoja1!A:B,2,FALSE)</f>
        <v>07. Medio Ambiente sostenibilidad</v>
      </c>
      <c r="T705" s="3" t="str">
        <f>MID(Tabla1[[#This Row],[Aplicación]],9,4)</f>
        <v>1621</v>
      </c>
      <c r="U705" s="3" t="str">
        <f>VLOOKUP(Tabla1[[#This Row],[PROGRAMA]],Hoja1!A:B,2,FALSE)</f>
        <v>1621. Servicio de limpieza</v>
      </c>
      <c r="V705" s="3" t="str">
        <f>MID(Tabla1[[#This Row],[Aplicación]],14,2)</f>
        <v>21</v>
      </c>
      <c r="W705" s="3" t="str">
        <f>MID(Tabla1[[#This Row],[Aplicación]],14,6)</f>
        <v>212</v>
      </c>
    </row>
    <row r="706" spans="1:23" s="3" customFormat="1" hidden="1" x14ac:dyDescent="0.25">
      <c r="A706" s="1">
        <v>220190002717</v>
      </c>
      <c r="B706" s="3" t="s">
        <v>518</v>
      </c>
      <c r="C706" s="2">
        <v>43518</v>
      </c>
      <c r="D706" s="3">
        <v>22019000802</v>
      </c>
      <c r="E706" s="3" t="s">
        <v>782</v>
      </c>
      <c r="F706" s="4">
        <v>44.83</v>
      </c>
      <c r="G706" s="3" t="s">
        <v>1846</v>
      </c>
      <c r="H706" s="3" t="s">
        <v>790</v>
      </c>
      <c r="I706" s="3" t="s">
        <v>2070</v>
      </c>
      <c r="J706" s="3" t="s">
        <v>1838</v>
      </c>
      <c r="K706" s="3" t="s">
        <v>35</v>
      </c>
      <c r="L706" s="3" t="s">
        <v>15</v>
      </c>
      <c r="M706" s="3" t="s">
        <v>16</v>
      </c>
      <c r="N706" s="3" t="s">
        <v>2555</v>
      </c>
      <c r="O706" s="3" t="s">
        <v>2553</v>
      </c>
      <c r="P706" s="3" t="str">
        <f>MID(Tabla1[[#This Row],[Aplicación]],14,1)</f>
        <v>2</v>
      </c>
      <c r="Q706" s="3" t="s">
        <v>2530</v>
      </c>
      <c r="R706" s="3" t="str">
        <f>MID(Tabla1[[#This Row],[Aplicación]],6,2)</f>
        <v>07</v>
      </c>
      <c r="S706" s="3" t="str">
        <f>VLOOKUP(Tabla1[[#This Row],[AREA]],Hoja1!A:B,2,FALSE)</f>
        <v>07. Medio Ambiente sostenibilidad</v>
      </c>
      <c r="T706" s="3" t="str">
        <f>MID(Tabla1[[#This Row],[Aplicación]],9,4)</f>
        <v>1711</v>
      </c>
      <c r="U706" s="3" t="str">
        <f>VLOOKUP(Tabla1[[#This Row],[PROGRAMA]],Hoja1!A:B,2,FALSE)</f>
        <v>1711. Parques y jardines</v>
      </c>
      <c r="V706" s="3" t="str">
        <f>MID(Tabla1[[#This Row],[Aplicación]],14,2)</f>
        <v>22</v>
      </c>
      <c r="W706" s="3" t="str">
        <f>MID(Tabla1[[#This Row],[Aplicación]],14,6)</f>
        <v>22199</v>
      </c>
    </row>
    <row r="707" spans="1:23" s="3" customFormat="1" hidden="1" x14ac:dyDescent="0.25">
      <c r="A707" s="1">
        <v>220190007816</v>
      </c>
      <c r="B707" s="3" t="s">
        <v>518</v>
      </c>
      <c r="C707" s="2">
        <v>43551</v>
      </c>
      <c r="D707" s="3">
        <v>22019002511</v>
      </c>
      <c r="E707" s="3" t="s">
        <v>200</v>
      </c>
      <c r="F707" s="4">
        <v>459.8</v>
      </c>
      <c r="G707" s="3" t="s">
        <v>2310</v>
      </c>
      <c r="H707" s="3" t="s">
        <v>1595</v>
      </c>
      <c r="I707" s="3" t="s">
        <v>2055</v>
      </c>
      <c r="J707" s="3" t="s">
        <v>1838</v>
      </c>
      <c r="K707" s="3" t="s">
        <v>14</v>
      </c>
      <c r="L707" s="3" t="s">
        <v>10</v>
      </c>
      <c r="M707" s="3" t="s">
        <v>11</v>
      </c>
      <c r="N707" s="11" t="s">
        <v>2556</v>
      </c>
      <c r="O707" s="3" t="s">
        <v>2553</v>
      </c>
      <c r="P707" s="3" t="str">
        <f>MID(Tabla1[[#This Row],[Aplicación]],14,1)</f>
        <v>2</v>
      </c>
      <c r="Q707" s="3" t="s">
        <v>2530</v>
      </c>
      <c r="R707" s="3" t="str">
        <f>MID(Tabla1[[#This Row],[Aplicación]],6,2)</f>
        <v>06</v>
      </c>
      <c r="S707" s="3" t="str">
        <f>VLOOKUP(Tabla1[[#This Row],[AREA]],Hoja1!A:B,2,FALSE)</f>
        <v>06. Educación, infancia e igualdad</v>
      </c>
      <c r="T707" s="3" t="str">
        <f>MID(Tabla1[[#This Row],[Aplicación]],9,4)</f>
        <v>3232</v>
      </c>
      <c r="U707" s="3" t="str">
        <f>VLOOKUP(Tabla1[[#This Row],[PROGRAMA]],Hoja1!A:B,2,FALSE)</f>
        <v>3232. Conservación y mantenimiento centros educación infantil y primaria</v>
      </c>
      <c r="V707" s="3" t="str">
        <f>MID(Tabla1[[#This Row],[Aplicación]],14,2)</f>
        <v>22</v>
      </c>
      <c r="W707" s="3" t="str">
        <f>MID(Tabla1[[#This Row],[Aplicación]],14,6)</f>
        <v>22799</v>
      </c>
    </row>
    <row r="708" spans="1:23" s="12" customFormat="1" hidden="1" x14ac:dyDescent="0.25">
      <c r="A708" s="1">
        <v>220190007849</v>
      </c>
      <c r="B708" s="3" t="s">
        <v>518</v>
      </c>
      <c r="C708" s="2">
        <v>43551</v>
      </c>
      <c r="D708" s="3">
        <v>22019002516</v>
      </c>
      <c r="E708" s="3" t="s">
        <v>1037</v>
      </c>
      <c r="F708" s="4">
        <v>165.02</v>
      </c>
      <c r="G708" s="3" t="s">
        <v>1766</v>
      </c>
      <c r="H708" s="3" t="s">
        <v>1599</v>
      </c>
      <c r="I708" s="3" t="s">
        <v>2055</v>
      </c>
      <c r="J708" s="3" t="s">
        <v>1838</v>
      </c>
      <c r="K708" s="3" t="s">
        <v>35</v>
      </c>
      <c r="L708" s="3" t="s">
        <v>10</v>
      </c>
      <c r="M708" s="3" t="s">
        <v>11</v>
      </c>
      <c r="N708" s="11" t="s">
        <v>2556</v>
      </c>
      <c r="O708" s="3" t="s">
        <v>2553</v>
      </c>
      <c r="P708" s="3" t="str">
        <f>MID(Tabla1[[#This Row],[Aplicación]],14,1)</f>
        <v>2</v>
      </c>
      <c r="Q708" s="3" t="s">
        <v>2530</v>
      </c>
      <c r="R708" s="3" t="str">
        <f>MID(Tabla1[[#This Row],[Aplicación]],6,2)</f>
        <v>06</v>
      </c>
      <c r="S708" s="3" t="str">
        <f>VLOOKUP(Tabla1[[#This Row],[AREA]],Hoja1!A:B,2,FALSE)</f>
        <v>06. Educación, infancia e igualdad</v>
      </c>
      <c r="T708" s="3" t="str">
        <f>MID(Tabla1[[#This Row],[Aplicación]],9,4)</f>
        <v>3321</v>
      </c>
      <c r="U708" s="3" t="str">
        <f>VLOOKUP(Tabla1[[#This Row],[PROGRAMA]],Hoja1!A:B,2,FALSE)</f>
        <v>3321. Bibliotecas públicas</v>
      </c>
      <c r="V708" s="3" t="str">
        <f>MID(Tabla1[[#This Row],[Aplicación]],14,2)</f>
        <v>22</v>
      </c>
      <c r="W708" s="3" t="str">
        <f>MID(Tabla1[[#This Row],[Aplicación]],14,6)</f>
        <v>22199</v>
      </c>
    </row>
    <row r="709" spans="1:23" s="3" customFormat="1" hidden="1" x14ac:dyDescent="0.25">
      <c r="A709" s="1">
        <v>220190007850</v>
      </c>
      <c r="B709" s="3" t="s">
        <v>518</v>
      </c>
      <c r="C709" s="2">
        <v>43551</v>
      </c>
      <c r="D709" s="3">
        <v>22019002517</v>
      </c>
      <c r="E709" s="3" t="s">
        <v>1037</v>
      </c>
      <c r="F709" s="4">
        <v>78.650000000000006</v>
      </c>
      <c r="G709" s="3" t="s">
        <v>1758</v>
      </c>
      <c r="H709" s="3" t="s">
        <v>1600</v>
      </c>
      <c r="I709" s="3" t="s">
        <v>2055</v>
      </c>
      <c r="J709" s="3" t="s">
        <v>1838</v>
      </c>
      <c r="K709" s="3" t="s">
        <v>35</v>
      </c>
      <c r="L709" s="3" t="s">
        <v>10</v>
      </c>
      <c r="M709" s="3" t="s">
        <v>11</v>
      </c>
      <c r="N709" s="11" t="s">
        <v>2556</v>
      </c>
      <c r="O709" s="3" t="s">
        <v>2553</v>
      </c>
      <c r="P709" s="3" t="str">
        <f>MID(Tabla1[[#This Row],[Aplicación]],14,1)</f>
        <v>2</v>
      </c>
      <c r="Q709" s="3" t="s">
        <v>2530</v>
      </c>
      <c r="R709" s="3" t="str">
        <f>MID(Tabla1[[#This Row],[Aplicación]],6,2)</f>
        <v>06</v>
      </c>
      <c r="S709" s="3" t="str">
        <f>VLOOKUP(Tabla1[[#This Row],[AREA]],Hoja1!A:B,2,FALSE)</f>
        <v>06. Educación, infancia e igualdad</v>
      </c>
      <c r="T709" s="3" t="str">
        <f>MID(Tabla1[[#This Row],[Aplicación]],9,4)</f>
        <v>3321</v>
      </c>
      <c r="U709" s="3" t="str">
        <f>VLOOKUP(Tabla1[[#This Row],[PROGRAMA]],Hoja1!A:B,2,FALSE)</f>
        <v>3321. Bibliotecas públicas</v>
      </c>
      <c r="V709" s="3" t="str">
        <f>MID(Tabla1[[#This Row],[Aplicación]],14,2)</f>
        <v>22</v>
      </c>
      <c r="W709" s="3" t="str">
        <f>MID(Tabla1[[#This Row],[Aplicación]],14,6)</f>
        <v>22199</v>
      </c>
    </row>
    <row r="710" spans="1:23" s="3" customFormat="1" hidden="1" x14ac:dyDescent="0.25">
      <c r="A710" s="1">
        <v>220190007852</v>
      </c>
      <c r="B710" s="3" t="s">
        <v>518</v>
      </c>
      <c r="C710" s="2">
        <v>43551</v>
      </c>
      <c r="D710" s="3">
        <v>22019002525</v>
      </c>
      <c r="E710" s="3" t="s">
        <v>609</v>
      </c>
      <c r="F710" s="4">
        <v>23.15</v>
      </c>
      <c r="G710" s="3" t="s">
        <v>1768</v>
      </c>
      <c r="H710" s="3" t="s">
        <v>1602</v>
      </c>
      <c r="I710" s="3" t="s">
        <v>2055</v>
      </c>
      <c r="J710" s="3" t="s">
        <v>1838</v>
      </c>
      <c r="K710" s="3" t="s">
        <v>35</v>
      </c>
      <c r="L710" s="3" t="s">
        <v>10</v>
      </c>
      <c r="M710" s="3" t="s">
        <v>11</v>
      </c>
      <c r="N710" s="11" t="s">
        <v>2556</v>
      </c>
      <c r="O710" s="3" t="s">
        <v>2553</v>
      </c>
      <c r="P710" s="3" t="str">
        <f>MID(Tabla1[[#This Row],[Aplicación]],14,1)</f>
        <v>2</v>
      </c>
      <c r="Q710" s="3" t="s">
        <v>2530</v>
      </c>
      <c r="R710" s="3" t="str">
        <f>MID(Tabla1[[#This Row],[Aplicación]],6,2)</f>
        <v>03</v>
      </c>
      <c r="S710" s="3" t="str">
        <f>VLOOKUP(Tabla1[[#This Row],[AREA]],Hoja1!A:B,2,FALSE)</f>
        <v>03. Participación ciudadana, juventud y deportes</v>
      </c>
      <c r="T710" s="3" t="str">
        <f>MID(Tabla1[[#This Row],[Aplicación]],9,4)</f>
        <v>9241</v>
      </c>
      <c r="U710" s="3" t="str">
        <f>VLOOKUP(Tabla1[[#This Row],[PROGRAMA]],Hoja1!A:B,2,FALSE)</f>
        <v>9241. Participación ciudadana</v>
      </c>
      <c r="V710" s="3" t="str">
        <f>MID(Tabla1[[#This Row],[Aplicación]],14,2)</f>
        <v>21</v>
      </c>
      <c r="W710" s="3" t="str">
        <f>MID(Tabla1[[#This Row],[Aplicación]],14,6)</f>
        <v>212</v>
      </c>
    </row>
    <row r="711" spans="1:23" s="12" customFormat="1" hidden="1" x14ac:dyDescent="0.25">
      <c r="A711" s="1">
        <v>220190007853</v>
      </c>
      <c r="B711" s="3" t="s">
        <v>518</v>
      </c>
      <c r="C711" s="2">
        <v>43551</v>
      </c>
      <c r="D711" s="3">
        <v>22019002526</v>
      </c>
      <c r="E711" s="3" t="s">
        <v>699</v>
      </c>
      <c r="F711" s="4">
        <v>95.35</v>
      </c>
      <c r="G711" s="3" t="s">
        <v>2232</v>
      </c>
      <c r="H711" s="3" t="s">
        <v>2312</v>
      </c>
      <c r="I711" s="3" t="s">
        <v>2055</v>
      </c>
      <c r="J711" s="3" t="s">
        <v>1838</v>
      </c>
      <c r="K711" s="3" t="s">
        <v>14</v>
      </c>
      <c r="L711" s="3" t="s">
        <v>10</v>
      </c>
      <c r="M711" s="3" t="s">
        <v>11</v>
      </c>
      <c r="N711" s="11" t="s">
        <v>2556</v>
      </c>
      <c r="O711" s="3" t="s">
        <v>2553</v>
      </c>
      <c r="P711" s="3" t="str">
        <f>MID(Tabla1[[#This Row],[Aplicación]],14,1)</f>
        <v>2</v>
      </c>
      <c r="Q711" s="3" t="s">
        <v>2530</v>
      </c>
      <c r="R711" s="3" t="str">
        <f>MID(Tabla1[[#This Row],[Aplicación]],6,2)</f>
        <v>03</v>
      </c>
      <c r="S711" s="3" t="str">
        <f>VLOOKUP(Tabla1[[#This Row],[AREA]],Hoja1!A:B,2,FALSE)</f>
        <v>03. Participación ciudadana, juventud y deportes</v>
      </c>
      <c r="T711" s="3" t="str">
        <f>MID(Tabla1[[#This Row],[Aplicación]],9,4)</f>
        <v>9241</v>
      </c>
      <c r="U711" s="3" t="str">
        <f>VLOOKUP(Tabla1[[#This Row],[PROGRAMA]],Hoja1!A:B,2,FALSE)</f>
        <v>9241. Participación ciudadana</v>
      </c>
      <c r="V711" s="3" t="str">
        <f>MID(Tabla1[[#This Row],[Aplicación]],14,2)</f>
        <v>20</v>
      </c>
      <c r="W711" s="3" t="str">
        <f>MID(Tabla1[[#This Row],[Aplicación]],14,6)</f>
        <v>203</v>
      </c>
    </row>
    <row r="712" spans="1:23" s="3" customFormat="1" hidden="1" x14ac:dyDescent="0.25">
      <c r="A712" s="1">
        <v>220190003862</v>
      </c>
      <c r="B712" s="3" t="s">
        <v>518</v>
      </c>
      <c r="C712" s="2">
        <v>43523</v>
      </c>
      <c r="D712" s="3">
        <v>22019001572</v>
      </c>
      <c r="E712" s="3" t="s">
        <v>519</v>
      </c>
      <c r="F712" s="4">
        <v>42.11</v>
      </c>
      <c r="G712" s="3" t="s">
        <v>2156</v>
      </c>
      <c r="H712" s="3" t="s">
        <v>520</v>
      </c>
      <c r="I712" s="3" t="s">
        <v>2070</v>
      </c>
      <c r="J712" s="3" t="s">
        <v>1838</v>
      </c>
      <c r="K712" s="3" t="s">
        <v>35</v>
      </c>
      <c r="L712" s="3" t="s">
        <v>15</v>
      </c>
      <c r="M712" s="3" t="s">
        <v>16</v>
      </c>
      <c r="N712" s="3" t="s">
        <v>2555</v>
      </c>
      <c r="O712" s="3" t="s">
        <v>2553</v>
      </c>
      <c r="P712" s="3" t="str">
        <f>MID(Tabla1[[#This Row],[Aplicación]],14,1)</f>
        <v>2</v>
      </c>
      <c r="Q712" s="3" t="s">
        <v>2530</v>
      </c>
      <c r="R712" s="3" t="str">
        <f>MID(Tabla1[[#This Row],[Aplicación]],6,2)</f>
        <v>02</v>
      </c>
      <c r="S712" s="3" t="str">
        <f>VLOOKUP(Tabla1[[#This Row],[AREA]],Hoja1!A:B,2,FALSE)</f>
        <v>02. Urbanismo, infraestructura y vivienda</v>
      </c>
      <c r="T712" s="3" t="str">
        <f>MID(Tabla1[[#This Row],[Aplicación]],9,4)</f>
        <v>9332</v>
      </c>
      <c r="U712" s="3" t="str">
        <f>VLOOKUP(Tabla1[[#This Row],[PROGRAMA]],Hoja1!A:B,2,FALSE)</f>
        <v>9332. Mantenimiento de edificios e instalaciones municipales</v>
      </c>
      <c r="V712" s="3" t="str">
        <f>MID(Tabla1[[#This Row],[Aplicación]],14,2)</f>
        <v>21</v>
      </c>
      <c r="W712" s="3" t="str">
        <f>MID(Tabla1[[#This Row],[Aplicación]],14,6)</f>
        <v>212</v>
      </c>
    </row>
    <row r="713" spans="1:23" s="3" customFormat="1" hidden="1" x14ac:dyDescent="0.25">
      <c r="A713" s="1">
        <v>220190007854</v>
      </c>
      <c r="B713" s="3" t="s">
        <v>518</v>
      </c>
      <c r="C713" s="2">
        <v>43551</v>
      </c>
      <c r="D713" s="3">
        <v>22019002530</v>
      </c>
      <c r="E713" s="3" t="s">
        <v>607</v>
      </c>
      <c r="F713" s="4">
        <v>279</v>
      </c>
      <c r="G713" s="3" t="s">
        <v>2313</v>
      </c>
      <c r="H713" s="3" t="s">
        <v>1603</v>
      </c>
      <c r="I713" s="3" t="s">
        <v>2055</v>
      </c>
      <c r="J713" s="3" t="s">
        <v>1838</v>
      </c>
      <c r="K713" s="3" t="s">
        <v>35</v>
      </c>
      <c r="L713" s="3" t="s">
        <v>10</v>
      </c>
      <c r="M713" s="3" t="s">
        <v>11</v>
      </c>
      <c r="N713" s="11" t="s">
        <v>2556</v>
      </c>
      <c r="O713" s="3" t="s">
        <v>2553</v>
      </c>
      <c r="P713" s="3" t="str">
        <f>MID(Tabla1[[#This Row],[Aplicación]],14,1)</f>
        <v>2</v>
      </c>
      <c r="Q713" s="3" t="s">
        <v>2530</v>
      </c>
      <c r="R713" s="3" t="str">
        <f>MID(Tabla1[[#This Row],[Aplicación]],6,2)</f>
        <v>03</v>
      </c>
      <c r="S713" s="3" t="str">
        <f>VLOOKUP(Tabla1[[#This Row],[AREA]],Hoja1!A:B,2,FALSE)</f>
        <v>03. Participación ciudadana, juventud y deportes</v>
      </c>
      <c r="T713" s="3" t="str">
        <f>MID(Tabla1[[#This Row],[Aplicación]],9,4)</f>
        <v>9241</v>
      </c>
      <c r="U713" s="3" t="str">
        <f>VLOOKUP(Tabla1[[#This Row],[PROGRAMA]],Hoja1!A:B,2,FALSE)</f>
        <v>9241. Participación ciudadana</v>
      </c>
      <c r="V713" s="3" t="str">
        <f>MID(Tabla1[[#This Row],[Aplicación]],14,2)</f>
        <v>22</v>
      </c>
      <c r="W713" s="3" t="str">
        <f>MID(Tabla1[[#This Row],[Aplicación]],14,6)</f>
        <v>22199</v>
      </c>
    </row>
    <row r="714" spans="1:23" s="12" customFormat="1" hidden="1" x14ac:dyDescent="0.25">
      <c r="A714" s="1">
        <v>220190007855</v>
      </c>
      <c r="B714" s="3" t="s">
        <v>518</v>
      </c>
      <c r="C714" s="2">
        <v>43551</v>
      </c>
      <c r="D714" s="3">
        <v>22019002534</v>
      </c>
      <c r="E714" s="3" t="s">
        <v>415</v>
      </c>
      <c r="F714" s="4">
        <v>1494.35</v>
      </c>
      <c r="G714" s="3" t="s">
        <v>1727</v>
      </c>
      <c r="H714" s="3" t="s">
        <v>1604</v>
      </c>
      <c r="I714" s="3" t="s">
        <v>2055</v>
      </c>
      <c r="J714" s="3" t="s">
        <v>1838</v>
      </c>
      <c r="K714" s="3" t="s">
        <v>14</v>
      </c>
      <c r="L714" s="3" t="s">
        <v>10</v>
      </c>
      <c r="M714" s="3" t="s">
        <v>11</v>
      </c>
      <c r="N714" s="11" t="s">
        <v>2556</v>
      </c>
      <c r="O714" s="3" t="s">
        <v>2553</v>
      </c>
      <c r="P714" s="3" t="str">
        <f>MID(Tabla1[[#This Row],[Aplicación]],14,1)</f>
        <v>2</v>
      </c>
      <c r="Q714" s="3" t="s">
        <v>2530</v>
      </c>
      <c r="R714" s="3" t="str">
        <f>MID(Tabla1[[#This Row],[Aplicación]],6,2)</f>
        <v>03</v>
      </c>
      <c r="S714" s="3" t="str">
        <f>VLOOKUP(Tabla1[[#This Row],[AREA]],Hoja1!A:B,2,FALSE)</f>
        <v>03. Participación ciudadana, juventud y deportes</v>
      </c>
      <c r="T714" s="3" t="str">
        <f>MID(Tabla1[[#This Row],[Aplicación]],9,4)</f>
        <v>9241</v>
      </c>
      <c r="U714" s="3" t="str">
        <f>VLOOKUP(Tabla1[[#This Row],[PROGRAMA]],Hoja1!A:B,2,FALSE)</f>
        <v>9241. Participación ciudadana</v>
      </c>
      <c r="V714" s="3" t="str">
        <f>MID(Tabla1[[#This Row],[Aplicación]],14,2)</f>
        <v>21</v>
      </c>
      <c r="W714" s="3" t="str">
        <f>MID(Tabla1[[#This Row],[Aplicación]],14,6)</f>
        <v>213</v>
      </c>
    </row>
    <row r="715" spans="1:23" s="3" customFormat="1" hidden="1" x14ac:dyDescent="0.25">
      <c r="A715" s="1">
        <v>220190007206</v>
      </c>
      <c r="B715" s="3" t="s">
        <v>518</v>
      </c>
      <c r="C715" s="2">
        <v>43549</v>
      </c>
      <c r="D715" s="3">
        <v>22019001576</v>
      </c>
      <c r="E715" s="3" t="s">
        <v>527</v>
      </c>
      <c r="F715" s="4">
        <v>41.14</v>
      </c>
      <c r="G715" s="3" t="s">
        <v>2144</v>
      </c>
      <c r="H715" s="3" t="s">
        <v>1537</v>
      </c>
      <c r="I715" s="3" t="s">
        <v>2070</v>
      </c>
      <c r="J715" s="3" t="s">
        <v>1838</v>
      </c>
      <c r="K715" s="3" t="s">
        <v>35</v>
      </c>
      <c r="L715" s="3" t="s">
        <v>15</v>
      </c>
      <c r="M715" s="3" t="s">
        <v>16</v>
      </c>
      <c r="N715" s="3" t="s">
        <v>2555</v>
      </c>
      <c r="O715" s="3" t="s">
        <v>2553</v>
      </c>
      <c r="P715" s="3" t="str">
        <f>MID(Tabla1[[#This Row],[Aplicación]],14,1)</f>
        <v>2</v>
      </c>
      <c r="Q715" s="3" t="s">
        <v>2530</v>
      </c>
      <c r="R715" s="3" t="str">
        <f>MID(Tabla1[[#This Row],[Aplicación]],6,2)</f>
        <v>06</v>
      </c>
      <c r="S715" s="3" t="str">
        <f>VLOOKUP(Tabla1[[#This Row],[AREA]],Hoja1!A:B,2,FALSE)</f>
        <v>06. Educación, infancia e igualdad</v>
      </c>
      <c r="T715" s="3" t="str">
        <f>MID(Tabla1[[#This Row],[Aplicación]],9,4)</f>
        <v>3232</v>
      </c>
      <c r="U715" s="3" t="str">
        <f>VLOOKUP(Tabla1[[#This Row],[PROGRAMA]],Hoja1!A:B,2,FALSE)</f>
        <v>3232. Conservación y mantenimiento centros educación infantil y primaria</v>
      </c>
      <c r="V715" s="3" t="str">
        <f>MID(Tabla1[[#This Row],[Aplicación]],14,2)</f>
        <v>21</v>
      </c>
      <c r="W715" s="3" t="str">
        <f>MID(Tabla1[[#This Row],[Aplicación]],14,6)</f>
        <v>212</v>
      </c>
    </row>
    <row r="716" spans="1:23" s="3" customFormat="1" hidden="1" x14ac:dyDescent="0.25">
      <c r="A716" s="1">
        <v>220190007856</v>
      </c>
      <c r="B716" s="3" t="s">
        <v>518</v>
      </c>
      <c r="C716" s="2">
        <v>43551</v>
      </c>
      <c r="D716" s="3">
        <v>22019002537</v>
      </c>
      <c r="E716" s="3" t="s">
        <v>538</v>
      </c>
      <c r="F716" s="4">
        <v>653.4</v>
      </c>
      <c r="G716" s="3" t="s">
        <v>2279</v>
      </c>
      <c r="H716" s="3" t="s">
        <v>1605</v>
      </c>
      <c r="I716" s="3" t="s">
        <v>2055</v>
      </c>
      <c r="J716" s="3" t="s">
        <v>1838</v>
      </c>
      <c r="K716" s="3" t="s">
        <v>35</v>
      </c>
      <c r="L716" s="3" t="s">
        <v>10</v>
      </c>
      <c r="M716" s="3" t="s">
        <v>11</v>
      </c>
      <c r="N716" s="11" t="s">
        <v>2556</v>
      </c>
      <c r="O716" s="3" t="s">
        <v>2553</v>
      </c>
      <c r="P716" s="3" t="str">
        <f>MID(Tabla1[[#This Row],[Aplicación]],14,1)</f>
        <v>2</v>
      </c>
      <c r="Q716" s="3" t="s">
        <v>2530</v>
      </c>
      <c r="R716" s="3" t="str">
        <f>MID(Tabla1[[#This Row],[Aplicación]],6,2)</f>
        <v>03</v>
      </c>
      <c r="S716" s="3" t="str">
        <f>VLOOKUP(Tabla1[[#This Row],[AREA]],Hoja1!A:B,2,FALSE)</f>
        <v>03. Participación ciudadana, juventud y deportes</v>
      </c>
      <c r="T716" s="3" t="str">
        <f>MID(Tabla1[[#This Row],[Aplicación]],9,4)</f>
        <v>9241</v>
      </c>
      <c r="U716" s="3" t="str">
        <f>VLOOKUP(Tabla1[[#This Row],[PROGRAMA]],Hoja1!A:B,2,FALSE)</f>
        <v>9241. Participación ciudadana</v>
      </c>
      <c r="V716" s="3" t="str">
        <f>MID(Tabla1[[#This Row],[Aplicación]],14,2)</f>
        <v>22</v>
      </c>
      <c r="W716" s="3" t="str">
        <f>MID(Tabla1[[#This Row],[Aplicación]],14,6)</f>
        <v>22602</v>
      </c>
    </row>
    <row r="717" spans="1:23" s="3" customFormat="1" hidden="1" x14ac:dyDescent="0.25">
      <c r="A717" s="1">
        <v>220190007859</v>
      </c>
      <c r="B717" s="3" t="s">
        <v>518</v>
      </c>
      <c r="C717" s="2">
        <v>43551</v>
      </c>
      <c r="D717" s="3">
        <v>22019002553</v>
      </c>
      <c r="E717" s="3" t="s">
        <v>1156</v>
      </c>
      <c r="F717" s="4">
        <v>145.19999999999999</v>
      </c>
      <c r="G717" s="3" t="s">
        <v>2314</v>
      </c>
      <c r="H717" s="3" t="s">
        <v>1609</v>
      </c>
      <c r="I717" s="3" t="s">
        <v>2055</v>
      </c>
      <c r="J717" s="3" t="s">
        <v>1838</v>
      </c>
      <c r="K717" s="3" t="s">
        <v>14</v>
      </c>
      <c r="L717" s="3" t="s">
        <v>10</v>
      </c>
      <c r="M717" s="3" t="s">
        <v>11</v>
      </c>
      <c r="N717" s="11" t="s">
        <v>2556</v>
      </c>
      <c r="O717" s="3" t="s">
        <v>2553</v>
      </c>
      <c r="P717" s="3" t="str">
        <f>MID(Tabla1[[#This Row],[Aplicación]],14,1)</f>
        <v>2</v>
      </c>
      <c r="Q717" s="3" t="s">
        <v>2530</v>
      </c>
      <c r="R717" s="3" t="str">
        <f>MID(Tabla1[[#This Row],[Aplicación]],6,2)</f>
        <v>06</v>
      </c>
      <c r="S717" s="3" t="str">
        <f>VLOOKUP(Tabla1[[#This Row],[AREA]],Hoja1!A:B,2,FALSE)</f>
        <v>06. Educación, infancia e igualdad</v>
      </c>
      <c r="T717" s="3" t="str">
        <f>MID(Tabla1[[#This Row],[Aplicación]],9,4)</f>
        <v>2315</v>
      </c>
      <c r="U717" s="3" t="str">
        <f>VLOOKUP(Tabla1[[#This Row],[PROGRAMA]],Hoja1!A:B,2,FALSE)</f>
        <v>2315. Políticas de Igualdad e infancia</v>
      </c>
      <c r="V717" s="3" t="str">
        <f>MID(Tabla1[[#This Row],[Aplicación]],14,2)</f>
        <v>22</v>
      </c>
      <c r="W717" s="3" t="str">
        <f>MID(Tabla1[[#This Row],[Aplicación]],14,6)</f>
        <v>22614</v>
      </c>
    </row>
    <row r="718" spans="1:23" s="3" customFormat="1" hidden="1" x14ac:dyDescent="0.25">
      <c r="A718" s="19">
        <v>220190007860</v>
      </c>
      <c r="B718" s="11" t="s">
        <v>518</v>
      </c>
      <c r="C718" s="21">
        <v>43551</v>
      </c>
      <c r="D718" s="11">
        <v>22019002554</v>
      </c>
      <c r="E718" s="11" t="s">
        <v>776</v>
      </c>
      <c r="F718" s="18">
        <v>390.23</v>
      </c>
      <c r="G718" s="11" t="s">
        <v>2315</v>
      </c>
      <c r="H718" s="11" t="s">
        <v>1610</v>
      </c>
      <c r="I718" s="11" t="s">
        <v>2055</v>
      </c>
      <c r="J718" s="11" t="s">
        <v>1861</v>
      </c>
      <c r="K718" s="11" t="s">
        <v>35</v>
      </c>
      <c r="L718" s="11" t="s">
        <v>10</v>
      </c>
      <c r="M718" s="11" t="s">
        <v>11</v>
      </c>
      <c r="N718" s="11" t="s">
        <v>2556</v>
      </c>
      <c r="O718" s="3" t="s">
        <v>2553</v>
      </c>
      <c r="P718" s="11" t="str">
        <f>MID(Tabla1[[#This Row],[Aplicación]],14,1)</f>
        <v>2</v>
      </c>
      <c r="Q718" s="3" t="s">
        <v>2530</v>
      </c>
      <c r="R718" s="11" t="str">
        <f>MID(Tabla1[[#This Row],[Aplicación]],6,2)</f>
        <v>08</v>
      </c>
      <c r="S718" s="11" t="str">
        <f>VLOOKUP(Tabla1[[#This Row],[AREA]],Hoja1!A:B,2,FALSE)</f>
        <v>08. Seguridad y movilidad</v>
      </c>
      <c r="T718" s="11" t="str">
        <f>MID(Tabla1[[#This Row],[Aplicación]],9,4)</f>
        <v>1321</v>
      </c>
      <c r="U718" s="11" t="str">
        <f>VLOOKUP(Tabla1[[#This Row],[PROGRAMA]],Hoja1!A:B,2,FALSE)</f>
        <v>1321. Policía municipal</v>
      </c>
      <c r="V718" s="11" t="str">
        <f>MID(Tabla1[[#This Row],[Aplicación]],14,2)</f>
        <v>22</v>
      </c>
      <c r="W718" s="11" t="str">
        <f>MID(Tabla1[[#This Row],[Aplicación]],14,6)</f>
        <v>22199</v>
      </c>
    </row>
    <row r="719" spans="1:23" s="12" customFormat="1" hidden="1" x14ac:dyDescent="0.25">
      <c r="A719" s="1">
        <v>220190006228</v>
      </c>
      <c r="B719" s="3" t="s">
        <v>518</v>
      </c>
      <c r="C719" s="2">
        <v>43543</v>
      </c>
      <c r="D719" s="3">
        <v>22019001559</v>
      </c>
      <c r="E719" s="3" t="s">
        <v>745</v>
      </c>
      <c r="F719" s="4">
        <v>39.78</v>
      </c>
      <c r="G719" s="3" t="s">
        <v>2109</v>
      </c>
      <c r="H719" s="3" t="s">
        <v>1386</v>
      </c>
      <c r="I719" s="3" t="s">
        <v>2070</v>
      </c>
      <c r="J719" s="3" t="s">
        <v>1838</v>
      </c>
      <c r="K719" s="3" t="s">
        <v>35</v>
      </c>
      <c r="L719" s="3" t="s">
        <v>15</v>
      </c>
      <c r="M719" s="3" t="s">
        <v>16</v>
      </c>
      <c r="N719" s="3" t="s">
        <v>2555</v>
      </c>
      <c r="O719" s="3" t="s">
        <v>2553</v>
      </c>
      <c r="P719" s="3" t="str">
        <f>MID(Tabla1[[#This Row],[Aplicación]],14,1)</f>
        <v>2</v>
      </c>
      <c r="Q719" s="3" t="s">
        <v>2530</v>
      </c>
      <c r="R719" s="3" t="str">
        <f>MID(Tabla1[[#This Row],[Aplicación]],6,2)</f>
        <v>10</v>
      </c>
      <c r="S719" s="3" t="str">
        <f>VLOOKUP(Tabla1[[#This Row],[AREA]],Hoja1!A:B,2,FALSE)</f>
        <v>10. Servicios sociales</v>
      </c>
      <c r="T719" s="3" t="str">
        <f>MID(Tabla1[[#This Row],[Aplicación]],9,4)</f>
        <v>2311</v>
      </c>
      <c r="U719" s="3" t="str">
        <f>VLOOKUP(Tabla1[[#This Row],[PROGRAMA]],Hoja1!A:B,2,FALSE)</f>
        <v>2311. Intervención social</v>
      </c>
      <c r="V719" s="3" t="str">
        <f>MID(Tabla1[[#This Row],[Aplicación]],14,2)</f>
        <v>21</v>
      </c>
      <c r="W719" s="3" t="str">
        <f>MID(Tabla1[[#This Row],[Aplicación]],14,6)</f>
        <v>212</v>
      </c>
    </row>
    <row r="720" spans="1:23" s="3" customFormat="1" hidden="1" x14ac:dyDescent="0.25">
      <c r="A720" s="1">
        <v>220190006354</v>
      </c>
      <c r="B720" s="3" t="s">
        <v>518</v>
      </c>
      <c r="C720" s="2">
        <v>43543</v>
      </c>
      <c r="D720" s="3">
        <v>22019001547</v>
      </c>
      <c r="E720" s="3" t="s">
        <v>544</v>
      </c>
      <c r="F720" s="4">
        <v>39.24</v>
      </c>
      <c r="G720" s="3" t="s">
        <v>2156</v>
      </c>
      <c r="H720" s="3" t="s">
        <v>1430</v>
      </c>
      <c r="I720" s="3" t="s">
        <v>2070</v>
      </c>
      <c r="J720" s="3" t="s">
        <v>1838</v>
      </c>
      <c r="K720" s="3" t="s">
        <v>35</v>
      </c>
      <c r="L720" s="3" t="s">
        <v>15</v>
      </c>
      <c r="M720" s="3" t="s">
        <v>16</v>
      </c>
      <c r="N720" s="3" t="s">
        <v>2555</v>
      </c>
      <c r="O720" s="3" t="s">
        <v>2553</v>
      </c>
      <c r="P720" s="3" t="str">
        <f>MID(Tabla1[[#This Row],[Aplicación]],14,1)</f>
        <v>2</v>
      </c>
      <c r="Q720" s="3" t="s">
        <v>2530</v>
      </c>
      <c r="R720" s="3" t="str">
        <f>MID(Tabla1[[#This Row],[Aplicación]],6,2)</f>
        <v>10</v>
      </c>
      <c r="S720" s="3" t="str">
        <f>VLOOKUP(Tabla1[[#This Row],[AREA]],Hoja1!A:B,2,FALSE)</f>
        <v>10. Servicios sociales</v>
      </c>
      <c r="T720" s="3" t="str">
        <f>MID(Tabla1[[#This Row],[Aplicación]],9,4)</f>
        <v>2312</v>
      </c>
      <c r="U720" s="3" t="str">
        <f>VLOOKUP(Tabla1[[#This Row],[PROGRAMA]],Hoja1!A:B,2,FALSE)</f>
        <v>2312. Iniciativas sociales</v>
      </c>
      <c r="V720" s="3" t="str">
        <f>MID(Tabla1[[#This Row],[Aplicación]],14,2)</f>
        <v>21</v>
      </c>
      <c r="W720" s="3" t="str">
        <f>MID(Tabla1[[#This Row],[Aplicación]],14,6)</f>
        <v>212</v>
      </c>
    </row>
    <row r="721" spans="1:23" s="3" customFormat="1" hidden="1" x14ac:dyDescent="0.25">
      <c r="A721" s="1">
        <v>220190005403</v>
      </c>
      <c r="B721" s="3" t="s">
        <v>518</v>
      </c>
      <c r="C721" s="2">
        <v>43537</v>
      </c>
      <c r="D721" s="3">
        <v>22019000802</v>
      </c>
      <c r="E721" s="3" t="s">
        <v>782</v>
      </c>
      <c r="F721" s="4">
        <v>39.01</v>
      </c>
      <c r="G721" s="3" t="s">
        <v>2141</v>
      </c>
      <c r="H721" s="3" t="s">
        <v>1345</v>
      </c>
      <c r="I721" s="3" t="s">
        <v>2070</v>
      </c>
      <c r="J721" s="3" t="s">
        <v>1838</v>
      </c>
      <c r="K721" s="3" t="s">
        <v>35</v>
      </c>
      <c r="L721" s="3" t="s">
        <v>15</v>
      </c>
      <c r="M721" s="3" t="s">
        <v>16</v>
      </c>
      <c r="N721" s="3" t="s">
        <v>2555</v>
      </c>
      <c r="O721" s="3" t="s">
        <v>2553</v>
      </c>
      <c r="P721" s="3" t="str">
        <f>MID(Tabla1[[#This Row],[Aplicación]],14,1)</f>
        <v>2</v>
      </c>
      <c r="Q721" s="3" t="s">
        <v>2530</v>
      </c>
      <c r="R721" s="3" t="str">
        <f>MID(Tabla1[[#This Row],[Aplicación]],6,2)</f>
        <v>07</v>
      </c>
      <c r="S721" s="3" t="str">
        <f>VLOOKUP(Tabla1[[#This Row],[AREA]],Hoja1!A:B,2,FALSE)</f>
        <v>07. Medio Ambiente sostenibilidad</v>
      </c>
      <c r="T721" s="3" t="str">
        <f>MID(Tabla1[[#This Row],[Aplicación]],9,4)</f>
        <v>1711</v>
      </c>
      <c r="U721" s="3" t="str">
        <f>VLOOKUP(Tabla1[[#This Row],[PROGRAMA]],Hoja1!A:B,2,FALSE)</f>
        <v>1711. Parques y jardines</v>
      </c>
      <c r="V721" s="3" t="str">
        <f>MID(Tabla1[[#This Row],[Aplicación]],14,2)</f>
        <v>22</v>
      </c>
      <c r="W721" s="3" t="str">
        <f>MID(Tabla1[[#This Row],[Aplicación]],14,6)</f>
        <v>22199</v>
      </c>
    </row>
    <row r="722" spans="1:23" s="12" customFormat="1" hidden="1" x14ac:dyDescent="0.25">
      <c r="A722" s="1">
        <v>220190007111</v>
      </c>
      <c r="B722" s="3" t="s">
        <v>518</v>
      </c>
      <c r="C722" s="2">
        <v>43549</v>
      </c>
      <c r="D722" s="3">
        <v>22019001375</v>
      </c>
      <c r="E722" s="3" t="s">
        <v>66</v>
      </c>
      <c r="F722" s="4">
        <v>38.97</v>
      </c>
      <c r="G722" s="3" t="s">
        <v>1846</v>
      </c>
      <c r="H722" s="3" t="s">
        <v>1517</v>
      </c>
      <c r="I722" s="3" t="s">
        <v>2070</v>
      </c>
      <c r="J722" s="3" t="s">
        <v>1838</v>
      </c>
      <c r="K722" s="3" t="s">
        <v>35</v>
      </c>
      <c r="L722" s="3" t="s">
        <v>15</v>
      </c>
      <c r="M722" s="3" t="s">
        <v>16</v>
      </c>
      <c r="N722" s="3" t="s">
        <v>2555</v>
      </c>
      <c r="O722" s="3" t="s">
        <v>2553</v>
      </c>
      <c r="P722" s="3" t="str">
        <f>MID(Tabla1[[#This Row],[Aplicación]],14,1)</f>
        <v>2</v>
      </c>
      <c r="Q722" s="3" t="s">
        <v>2530</v>
      </c>
      <c r="R722" s="3" t="str">
        <f>MID(Tabla1[[#This Row],[Aplicación]],6,2)</f>
        <v>07</v>
      </c>
      <c r="S722" s="3" t="str">
        <f>VLOOKUP(Tabla1[[#This Row],[AREA]],Hoja1!A:B,2,FALSE)</f>
        <v>07. Medio Ambiente sostenibilidad</v>
      </c>
      <c r="T722" s="3" t="str">
        <f>MID(Tabla1[[#This Row],[Aplicación]],9,4)</f>
        <v>1621</v>
      </c>
      <c r="U722" s="3" t="str">
        <f>VLOOKUP(Tabla1[[#This Row],[PROGRAMA]],Hoja1!A:B,2,FALSE)</f>
        <v>1621. Servicio de limpieza</v>
      </c>
      <c r="V722" s="3" t="str">
        <f>MID(Tabla1[[#This Row],[Aplicación]],14,2)</f>
        <v>22</v>
      </c>
      <c r="W722" s="3" t="str">
        <f>MID(Tabla1[[#This Row],[Aplicación]],14,6)</f>
        <v>22104</v>
      </c>
    </row>
    <row r="723" spans="1:23" s="3" customFormat="1" hidden="1" x14ac:dyDescent="0.25">
      <c r="A723" s="1">
        <v>220190006225</v>
      </c>
      <c r="B723" s="3" t="s">
        <v>518</v>
      </c>
      <c r="C723" s="2">
        <v>43543</v>
      </c>
      <c r="D723" s="3">
        <v>22019001559</v>
      </c>
      <c r="E723" s="3" t="s">
        <v>745</v>
      </c>
      <c r="F723" s="4">
        <v>38.799999999999997</v>
      </c>
      <c r="G723" s="3" t="s">
        <v>2056</v>
      </c>
      <c r="H723" s="3" t="s">
        <v>1383</v>
      </c>
      <c r="I723" s="3" t="s">
        <v>2070</v>
      </c>
      <c r="J723" s="3" t="s">
        <v>1891</v>
      </c>
      <c r="K723" s="3" t="s">
        <v>35</v>
      </c>
      <c r="L723" s="3" t="s">
        <v>15</v>
      </c>
      <c r="M723" s="3" t="s">
        <v>16</v>
      </c>
      <c r="N723" s="3" t="s">
        <v>2555</v>
      </c>
      <c r="O723" s="3" t="s">
        <v>2553</v>
      </c>
      <c r="P723" s="3" t="str">
        <f>MID(Tabla1[[#This Row],[Aplicación]],14,1)</f>
        <v>2</v>
      </c>
      <c r="Q723" s="3" t="s">
        <v>2530</v>
      </c>
      <c r="R723" s="3" t="str">
        <f>MID(Tabla1[[#This Row],[Aplicación]],6,2)</f>
        <v>10</v>
      </c>
      <c r="S723" s="3" t="str">
        <f>VLOOKUP(Tabla1[[#This Row],[AREA]],Hoja1!A:B,2,FALSE)</f>
        <v>10. Servicios sociales</v>
      </c>
      <c r="T723" s="3" t="str">
        <f>MID(Tabla1[[#This Row],[Aplicación]],9,4)</f>
        <v>2311</v>
      </c>
      <c r="U723" s="3" t="str">
        <f>VLOOKUP(Tabla1[[#This Row],[PROGRAMA]],Hoja1!A:B,2,FALSE)</f>
        <v>2311. Intervención social</v>
      </c>
      <c r="V723" s="3" t="str">
        <f>MID(Tabla1[[#This Row],[Aplicación]],14,2)</f>
        <v>21</v>
      </c>
      <c r="W723" s="3" t="str">
        <f>MID(Tabla1[[#This Row],[Aplicación]],14,6)</f>
        <v>212</v>
      </c>
    </row>
    <row r="724" spans="1:23" s="3" customFormat="1" hidden="1" x14ac:dyDescent="0.25">
      <c r="A724" s="1">
        <v>220190005419</v>
      </c>
      <c r="B724" s="3" t="s">
        <v>518</v>
      </c>
      <c r="C724" s="2">
        <v>43537</v>
      </c>
      <c r="D724" s="3">
        <v>22019001850</v>
      </c>
      <c r="E724" s="3" t="s">
        <v>826</v>
      </c>
      <c r="F724" s="4">
        <v>38.380000000000003</v>
      </c>
      <c r="G724" s="3" t="s">
        <v>2156</v>
      </c>
      <c r="H724" s="3" t="s">
        <v>1356</v>
      </c>
      <c r="I724" s="3" t="s">
        <v>2070</v>
      </c>
      <c r="J724" s="3" t="s">
        <v>1838</v>
      </c>
      <c r="K724" s="3" t="s">
        <v>35</v>
      </c>
      <c r="L724" s="3" t="s">
        <v>15</v>
      </c>
      <c r="M724" s="3" t="s">
        <v>16</v>
      </c>
      <c r="N724" s="3" t="s">
        <v>2555</v>
      </c>
      <c r="O724" s="3" t="s">
        <v>2553</v>
      </c>
      <c r="P724" s="3" t="str">
        <f>MID(Tabla1[[#This Row],[Aplicación]],14,1)</f>
        <v>2</v>
      </c>
      <c r="Q724" s="3" t="s">
        <v>2530</v>
      </c>
      <c r="R724" s="3" t="str">
        <f>MID(Tabla1[[#This Row],[Aplicación]],6,2)</f>
        <v>07</v>
      </c>
      <c r="S724" s="3" t="str">
        <f>VLOOKUP(Tabla1[[#This Row],[AREA]],Hoja1!A:B,2,FALSE)</f>
        <v>07. Medio Ambiente sostenibilidad</v>
      </c>
      <c r="T724" s="3" t="str">
        <f>MID(Tabla1[[#This Row],[Aplicación]],9,4)</f>
        <v>3111</v>
      </c>
      <c r="U724" s="3" t="str">
        <f>VLOOKUP(Tabla1[[#This Row],[PROGRAMA]],Hoja1!A:B,2,FALSE)</f>
        <v>3111. Protección de la salubridad pública</v>
      </c>
      <c r="V724" s="3" t="str">
        <f>MID(Tabla1[[#This Row],[Aplicación]],14,2)</f>
        <v>22</v>
      </c>
      <c r="W724" s="3" t="str">
        <f>MID(Tabla1[[#This Row],[Aplicación]],14,6)</f>
        <v>22199</v>
      </c>
    </row>
    <row r="725" spans="1:23" s="3" customFormat="1" hidden="1" x14ac:dyDescent="0.25">
      <c r="A725" s="1">
        <v>220190001597</v>
      </c>
      <c r="B725" s="3" t="s">
        <v>518</v>
      </c>
      <c r="C725" s="2">
        <v>43509</v>
      </c>
      <c r="D725" s="3">
        <v>22019000802</v>
      </c>
      <c r="E725" s="3" t="s">
        <v>782</v>
      </c>
      <c r="F725" s="4">
        <v>35.15</v>
      </c>
      <c r="G725" s="3" t="s">
        <v>2057</v>
      </c>
      <c r="H725" s="3" t="s">
        <v>792</v>
      </c>
      <c r="I725" s="3" t="s">
        <v>2070</v>
      </c>
      <c r="J725" s="3" t="s">
        <v>1838</v>
      </c>
      <c r="K725" s="3" t="s">
        <v>35</v>
      </c>
      <c r="L725" s="3" t="s">
        <v>15</v>
      </c>
      <c r="M725" s="3" t="s">
        <v>16</v>
      </c>
      <c r="N725" s="3" t="s">
        <v>2555</v>
      </c>
      <c r="O725" s="3" t="s">
        <v>2553</v>
      </c>
      <c r="P725" s="3" t="str">
        <f>MID(Tabla1[[#This Row],[Aplicación]],14,1)</f>
        <v>2</v>
      </c>
      <c r="Q725" s="3" t="s">
        <v>2530</v>
      </c>
      <c r="R725" s="3" t="str">
        <f>MID(Tabla1[[#This Row],[Aplicación]],6,2)</f>
        <v>07</v>
      </c>
      <c r="S725" s="3" t="str">
        <f>VLOOKUP(Tabla1[[#This Row],[AREA]],Hoja1!A:B,2,FALSE)</f>
        <v>07. Medio Ambiente sostenibilidad</v>
      </c>
      <c r="T725" s="3" t="str">
        <f>MID(Tabla1[[#This Row],[Aplicación]],9,4)</f>
        <v>1711</v>
      </c>
      <c r="U725" s="3" t="str">
        <f>VLOOKUP(Tabla1[[#This Row],[PROGRAMA]],Hoja1!A:B,2,FALSE)</f>
        <v>1711. Parques y jardines</v>
      </c>
      <c r="V725" s="3" t="str">
        <f>MID(Tabla1[[#This Row],[Aplicación]],14,2)</f>
        <v>22</v>
      </c>
      <c r="W725" s="3" t="str">
        <f>MID(Tabla1[[#This Row],[Aplicación]],14,6)</f>
        <v>22199</v>
      </c>
    </row>
    <row r="726" spans="1:23" s="3" customFormat="1" hidden="1" x14ac:dyDescent="0.25">
      <c r="A726" s="1">
        <v>220190007869</v>
      </c>
      <c r="B726" s="3" t="s">
        <v>518</v>
      </c>
      <c r="C726" s="2">
        <v>43551</v>
      </c>
      <c r="D726" s="3">
        <v>22019002562</v>
      </c>
      <c r="E726" s="3" t="s">
        <v>626</v>
      </c>
      <c r="F726" s="4">
        <v>408.69</v>
      </c>
      <c r="G726" s="3" t="s">
        <v>2317</v>
      </c>
      <c r="H726" s="3" t="s">
        <v>1616</v>
      </c>
      <c r="I726" s="3" t="s">
        <v>2055</v>
      </c>
      <c r="J726" s="3" t="s">
        <v>1838</v>
      </c>
      <c r="K726" s="3" t="s">
        <v>35</v>
      </c>
      <c r="L726" s="3" t="s">
        <v>10</v>
      </c>
      <c r="M726" s="3" t="s">
        <v>11</v>
      </c>
      <c r="N726" s="11" t="s">
        <v>2556</v>
      </c>
      <c r="O726" s="3" t="s">
        <v>2553</v>
      </c>
      <c r="P726" s="3" t="str">
        <f>MID(Tabla1[[#This Row],[Aplicación]],14,1)</f>
        <v>2</v>
      </c>
      <c r="Q726" s="3" t="s">
        <v>2530</v>
      </c>
      <c r="R726" s="3" t="str">
        <f>MID(Tabla1[[#This Row],[Aplicación]],6,2)</f>
        <v>08</v>
      </c>
      <c r="S726" s="3" t="str">
        <f>VLOOKUP(Tabla1[[#This Row],[AREA]],Hoja1!A:B,2,FALSE)</f>
        <v>08. Seguridad y movilidad</v>
      </c>
      <c r="T726" s="3" t="str">
        <f>MID(Tabla1[[#This Row],[Aplicación]],9,4)</f>
        <v>1321</v>
      </c>
      <c r="U726" s="3" t="str">
        <f>VLOOKUP(Tabla1[[#This Row],[PROGRAMA]],Hoja1!A:B,2,FALSE)</f>
        <v>1321. Policía municipal</v>
      </c>
      <c r="V726" s="3" t="str">
        <f>MID(Tabla1[[#This Row],[Aplicación]],14,2)</f>
        <v>22</v>
      </c>
      <c r="W726" s="3" t="str">
        <f>MID(Tabla1[[#This Row],[Aplicación]],14,6)</f>
        <v>22699</v>
      </c>
    </row>
    <row r="727" spans="1:23" s="3" customFormat="1" hidden="1" x14ac:dyDescent="0.25">
      <c r="A727" s="1">
        <v>220190007870</v>
      </c>
      <c r="B727" s="3" t="s">
        <v>518</v>
      </c>
      <c r="C727" s="2">
        <v>43551</v>
      </c>
      <c r="D727" s="3">
        <v>22019002564</v>
      </c>
      <c r="E727" s="3" t="s">
        <v>195</v>
      </c>
      <c r="F727" s="4">
        <v>18.149999999999999</v>
      </c>
      <c r="G727" s="3" t="s">
        <v>2092</v>
      </c>
      <c r="H727" s="3" t="s">
        <v>1617</v>
      </c>
      <c r="I727" s="3" t="s">
        <v>2055</v>
      </c>
      <c r="J727" s="3" t="s">
        <v>1838</v>
      </c>
      <c r="K727" s="3" t="s">
        <v>14</v>
      </c>
      <c r="L727" s="3" t="s">
        <v>10</v>
      </c>
      <c r="M727" s="3" t="s">
        <v>11</v>
      </c>
      <c r="N727" s="11" t="s">
        <v>2556</v>
      </c>
      <c r="O727" s="3" t="s">
        <v>2553</v>
      </c>
      <c r="P727" s="3" t="str">
        <f>MID(Tabla1[[#This Row],[Aplicación]],14,1)</f>
        <v>2</v>
      </c>
      <c r="Q727" s="3" t="s">
        <v>2530</v>
      </c>
      <c r="R727" s="3" t="str">
        <f>MID(Tabla1[[#This Row],[Aplicación]],6,2)</f>
        <v>06</v>
      </c>
      <c r="S727" s="3" t="str">
        <f>VLOOKUP(Tabla1[[#This Row],[AREA]],Hoja1!A:B,2,FALSE)</f>
        <v>06. Educación, infancia e igualdad</v>
      </c>
      <c r="T727" s="3" t="str">
        <f>MID(Tabla1[[#This Row],[Aplicación]],9,4)</f>
        <v>2315</v>
      </c>
      <c r="U727" s="3" t="str">
        <f>VLOOKUP(Tabla1[[#This Row],[PROGRAMA]],Hoja1!A:B,2,FALSE)</f>
        <v>2315. Políticas de Igualdad e infancia</v>
      </c>
      <c r="V727" s="3" t="str">
        <f>MID(Tabla1[[#This Row],[Aplicación]],14,2)</f>
        <v>22</v>
      </c>
      <c r="W727" s="3" t="str">
        <f>MID(Tabla1[[#This Row],[Aplicación]],14,6)</f>
        <v>22799</v>
      </c>
    </row>
    <row r="728" spans="1:23" s="3" customFormat="1" hidden="1" x14ac:dyDescent="0.25">
      <c r="A728" s="1">
        <v>220190007871</v>
      </c>
      <c r="B728" s="3" t="s">
        <v>518</v>
      </c>
      <c r="C728" s="2">
        <v>43551</v>
      </c>
      <c r="D728" s="3">
        <v>22019002566</v>
      </c>
      <c r="E728" s="3" t="s">
        <v>504</v>
      </c>
      <c r="F728" s="4">
        <v>4973.1000000000004</v>
      </c>
      <c r="G728" s="3" t="s">
        <v>2318</v>
      </c>
      <c r="H728" s="3" t="s">
        <v>1618</v>
      </c>
      <c r="I728" s="3" t="s">
        <v>2055</v>
      </c>
      <c r="J728" s="3" t="s">
        <v>1838</v>
      </c>
      <c r="K728" s="3" t="s">
        <v>35</v>
      </c>
      <c r="L728" s="3" t="s">
        <v>10</v>
      </c>
      <c r="M728" s="3" t="s">
        <v>11</v>
      </c>
      <c r="N728" s="11" t="s">
        <v>2556</v>
      </c>
      <c r="O728" s="3" t="s">
        <v>2553</v>
      </c>
      <c r="P728" s="3" t="str">
        <f>MID(Tabla1[[#This Row],[Aplicación]],14,1)</f>
        <v>2</v>
      </c>
      <c r="Q728" s="3" t="s">
        <v>2530</v>
      </c>
      <c r="R728" s="3" t="str">
        <f>MID(Tabla1[[#This Row],[Aplicación]],6,2)</f>
        <v>06</v>
      </c>
      <c r="S728" s="3" t="str">
        <f>VLOOKUP(Tabla1[[#This Row],[AREA]],Hoja1!A:B,2,FALSE)</f>
        <v>06. Educación, infancia e igualdad</v>
      </c>
      <c r="T728" s="3" t="str">
        <f>MID(Tabla1[[#This Row],[Aplicación]],9,4)</f>
        <v>2315</v>
      </c>
      <c r="U728" s="3" t="str">
        <f>VLOOKUP(Tabla1[[#This Row],[PROGRAMA]],Hoja1!A:B,2,FALSE)</f>
        <v>2315. Políticas de Igualdad e infancia</v>
      </c>
      <c r="V728" s="3" t="str">
        <f>MID(Tabla1[[#This Row],[Aplicación]],14,2)</f>
        <v>22</v>
      </c>
      <c r="W728" s="3" t="str">
        <f>MID(Tabla1[[#This Row],[Aplicación]],14,6)</f>
        <v>22613</v>
      </c>
    </row>
    <row r="729" spans="1:23" s="3" customFormat="1" hidden="1" x14ac:dyDescent="0.25">
      <c r="A729" s="1">
        <v>220190007874</v>
      </c>
      <c r="B729" s="3" t="s">
        <v>518</v>
      </c>
      <c r="C729" s="2">
        <v>43551</v>
      </c>
      <c r="D729" s="3">
        <v>22019002572</v>
      </c>
      <c r="E729" s="3" t="s">
        <v>604</v>
      </c>
      <c r="F729" s="4">
        <v>127.95</v>
      </c>
      <c r="G729" s="3" t="s">
        <v>2263</v>
      </c>
      <c r="H729" s="3" t="s">
        <v>1619</v>
      </c>
      <c r="I729" s="3" t="s">
        <v>2055</v>
      </c>
      <c r="J729" s="3" t="s">
        <v>1838</v>
      </c>
      <c r="K729" s="3" t="s">
        <v>14</v>
      </c>
      <c r="L729" s="3" t="s">
        <v>10</v>
      </c>
      <c r="M729" s="3" t="s">
        <v>11</v>
      </c>
      <c r="N729" s="11" t="s">
        <v>2556</v>
      </c>
      <c r="O729" s="3" t="s">
        <v>2553</v>
      </c>
      <c r="P729" s="3" t="str">
        <f>MID(Tabla1[[#This Row],[Aplicación]],14,1)</f>
        <v>2</v>
      </c>
      <c r="Q729" s="3" t="s">
        <v>2530</v>
      </c>
      <c r="R729" s="3" t="str">
        <f>MID(Tabla1[[#This Row],[Aplicación]],6,2)</f>
        <v>08</v>
      </c>
      <c r="S729" s="3" t="str">
        <f>VLOOKUP(Tabla1[[#This Row],[AREA]],Hoja1!A:B,2,FALSE)</f>
        <v>08. Seguridad y movilidad</v>
      </c>
      <c r="T729" s="3" t="str">
        <f>MID(Tabla1[[#This Row],[Aplicación]],9,4)</f>
        <v>1321</v>
      </c>
      <c r="U729" s="3" t="str">
        <f>VLOOKUP(Tabla1[[#This Row],[PROGRAMA]],Hoja1!A:B,2,FALSE)</f>
        <v>1321. Policía municipal</v>
      </c>
      <c r="V729" s="3" t="str">
        <f>MID(Tabla1[[#This Row],[Aplicación]],14,2)</f>
        <v>21</v>
      </c>
      <c r="W729" s="3" t="str">
        <f>MID(Tabla1[[#This Row],[Aplicación]],14,6)</f>
        <v>214</v>
      </c>
    </row>
    <row r="730" spans="1:23" s="12" customFormat="1" hidden="1" x14ac:dyDescent="0.25">
      <c r="A730" s="1">
        <v>220190007875</v>
      </c>
      <c r="B730" s="3" t="s">
        <v>518</v>
      </c>
      <c r="C730" s="2">
        <v>43551</v>
      </c>
      <c r="D730" s="3">
        <v>22019002573</v>
      </c>
      <c r="E730" s="3" t="s">
        <v>604</v>
      </c>
      <c r="F730" s="4">
        <v>127.61</v>
      </c>
      <c r="G730" s="3" t="s">
        <v>2263</v>
      </c>
      <c r="H730" s="3" t="s">
        <v>1620</v>
      </c>
      <c r="I730" s="3" t="s">
        <v>2055</v>
      </c>
      <c r="J730" s="3" t="s">
        <v>1838</v>
      </c>
      <c r="K730" s="3" t="s">
        <v>14</v>
      </c>
      <c r="L730" s="3" t="s">
        <v>10</v>
      </c>
      <c r="M730" s="3" t="s">
        <v>11</v>
      </c>
      <c r="N730" s="11" t="s">
        <v>2556</v>
      </c>
      <c r="O730" s="3" t="s">
        <v>2553</v>
      </c>
      <c r="P730" s="3" t="str">
        <f>MID(Tabla1[[#This Row],[Aplicación]],14,1)</f>
        <v>2</v>
      </c>
      <c r="Q730" s="3" t="s">
        <v>2530</v>
      </c>
      <c r="R730" s="3" t="str">
        <f>MID(Tabla1[[#This Row],[Aplicación]],6,2)</f>
        <v>08</v>
      </c>
      <c r="S730" s="3" t="str">
        <f>VLOOKUP(Tabla1[[#This Row],[AREA]],Hoja1!A:B,2,FALSE)</f>
        <v>08. Seguridad y movilidad</v>
      </c>
      <c r="T730" s="3" t="str">
        <f>MID(Tabla1[[#This Row],[Aplicación]],9,4)</f>
        <v>1321</v>
      </c>
      <c r="U730" s="3" t="str">
        <f>VLOOKUP(Tabla1[[#This Row],[PROGRAMA]],Hoja1!A:B,2,FALSE)</f>
        <v>1321. Policía municipal</v>
      </c>
      <c r="V730" s="3" t="str">
        <f>MID(Tabla1[[#This Row],[Aplicación]],14,2)</f>
        <v>21</v>
      </c>
      <c r="W730" s="3" t="str">
        <f>MID(Tabla1[[#This Row],[Aplicación]],14,6)</f>
        <v>214</v>
      </c>
    </row>
    <row r="731" spans="1:23" s="12" customFormat="1" hidden="1" x14ac:dyDescent="0.25">
      <c r="A731" s="1">
        <v>220190006207</v>
      </c>
      <c r="B731" s="3" t="s">
        <v>518</v>
      </c>
      <c r="C731" s="2">
        <v>43543</v>
      </c>
      <c r="D731" s="3">
        <v>22019001559</v>
      </c>
      <c r="E731" s="3" t="s">
        <v>745</v>
      </c>
      <c r="F731" s="4">
        <v>33.43</v>
      </c>
      <c r="G731" s="3" t="s">
        <v>2126</v>
      </c>
      <c r="H731" s="3" t="s">
        <v>1381</v>
      </c>
      <c r="I731" s="3" t="s">
        <v>2070</v>
      </c>
      <c r="J731" s="3" t="s">
        <v>1838</v>
      </c>
      <c r="K731" s="3" t="s">
        <v>35</v>
      </c>
      <c r="L731" s="3" t="s">
        <v>15</v>
      </c>
      <c r="M731" s="3" t="s">
        <v>16</v>
      </c>
      <c r="N731" s="3" t="s">
        <v>2555</v>
      </c>
      <c r="O731" s="3" t="s">
        <v>2553</v>
      </c>
      <c r="P731" s="3" t="str">
        <f>MID(Tabla1[[#This Row],[Aplicación]],14,1)</f>
        <v>2</v>
      </c>
      <c r="Q731" s="3" t="s">
        <v>2530</v>
      </c>
      <c r="R731" s="3" t="str">
        <f>MID(Tabla1[[#This Row],[Aplicación]],6,2)</f>
        <v>10</v>
      </c>
      <c r="S731" s="3" t="str">
        <f>VLOOKUP(Tabla1[[#This Row],[AREA]],Hoja1!A:B,2,FALSE)</f>
        <v>10. Servicios sociales</v>
      </c>
      <c r="T731" s="3" t="str">
        <f>MID(Tabla1[[#This Row],[Aplicación]],9,4)</f>
        <v>2311</v>
      </c>
      <c r="U731" s="3" t="str">
        <f>VLOOKUP(Tabla1[[#This Row],[PROGRAMA]],Hoja1!A:B,2,FALSE)</f>
        <v>2311. Intervención social</v>
      </c>
      <c r="V731" s="3" t="str">
        <f>MID(Tabla1[[#This Row],[Aplicación]],14,2)</f>
        <v>21</v>
      </c>
      <c r="W731" s="3" t="str">
        <f>MID(Tabla1[[#This Row],[Aplicación]],14,6)</f>
        <v>212</v>
      </c>
    </row>
    <row r="732" spans="1:23" s="12" customFormat="1" hidden="1" x14ac:dyDescent="0.25">
      <c r="A732" s="1">
        <v>220190007178</v>
      </c>
      <c r="B732" s="3" t="s">
        <v>518</v>
      </c>
      <c r="C732" s="2">
        <v>43549</v>
      </c>
      <c r="D732" s="3">
        <v>22019001372</v>
      </c>
      <c r="E732" s="3" t="s">
        <v>1005</v>
      </c>
      <c r="F732" s="4">
        <v>33.03</v>
      </c>
      <c r="G732" s="3" t="s">
        <v>2056</v>
      </c>
      <c r="H732" s="3" t="s">
        <v>2295</v>
      </c>
      <c r="I732" s="3" t="s">
        <v>2070</v>
      </c>
      <c r="J732" s="3" t="s">
        <v>1891</v>
      </c>
      <c r="K732" s="3" t="s">
        <v>35</v>
      </c>
      <c r="L732" s="3" t="s">
        <v>15</v>
      </c>
      <c r="M732" s="3" t="s">
        <v>16</v>
      </c>
      <c r="N732" s="3" t="s">
        <v>2555</v>
      </c>
      <c r="O732" s="3" t="s">
        <v>2553</v>
      </c>
      <c r="P732" s="3" t="str">
        <f>MID(Tabla1[[#This Row],[Aplicación]],14,1)</f>
        <v>2</v>
      </c>
      <c r="Q732" s="3" t="s">
        <v>2530</v>
      </c>
      <c r="R732" s="3" t="str">
        <f>MID(Tabla1[[#This Row],[Aplicación]],6,2)</f>
        <v>07</v>
      </c>
      <c r="S732" s="3" t="str">
        <f>VLOOKUP(Tabla1[[#This Row],[AREA]],Hoja1!A:B,2,FALSE)</f>
        <v>07. Medio Ambiente sostenibilidad</v>
      </c>
      <c r="T732" s="3" t="str">
        <f>MID(Tabla1[[#This Row],[Aplicación]],9,4)</f>
        <v>1621</v>
      </c>
      <c r="U732" s="3" t="str">
        <f>VLOOKUP(Tabla1[[#This Row],[PROGRAMA]],Hoja1!A:B,2,FALSE)</f>
        <v>1621. Servicio de limpieza</v>
      </c>
      <c r="V732" s="3" t="str">
        <f>MID(Tabla1[[#This Row],[Aplicación]],14,2)</f>
        <v>21</v>
      </c>
      <c r="W732" s="3" t="str">
        <f>MID(Tabla1[[#This Row],[Aplicación]],14,6)</f>
        <v>212</v>
      </c>
    </row>
    <row r="733" spans="1:23" s="12" customFormat="1" hidden="1" x14ac:dyDescent="0.25">
      <c r="A733" s="1">
        <v>220190007877</v>
      </c>
      <c r="B733" s="3" t="s">
        <v>518</v>
      </c>
      <c r="C733" s="2">
        <v>43551</v>
      </c>
      <c r="D733" s="3">
        <v>22019002575</v>
      </c>
      <c r="E733" s="3" t="s">
        <v>585</v>
      </c>
      <c r="F733" s="4">
        <v>605</v>
      </c>
      <c r="G733" s="3" t="s">
        <v>1689</v>
      </c>
      <c r="H733" s="3" t="s">
        <v>1622</v>
      </c>
      <c r="I733" s="3" t="s">
        <v>2055</v>
      </c>
      <c r="J733" s="3" t="s">
        <v>1891</v>
      </c>
      <c r="K733" s="3" t="s">
        <v>14</v>
      </c>
      <c r="L733" s="3" t="s">
        <v>10</v>
      </c>
      <c r="M733" s="3" t="s">
        <v>11</v>
      </c>
      <c r="N733" s="11" t="s">
        <v>2556</v>
      </c>
      <c r="O733" s="3" t="s">
        <v>2553</v>
      </c>
      <c r="P733" s="3" t="str">
        <f>MID(Tabla1[[#This Row],[Aplicación]],14,1)</f>
        <v>2</v>
      </c>
      <c r="Q733" s="3" t="s">
        <v>2530</v>
      </c>
      <c r="R733" s="3" t="str">
        <f>MID(Tabla1[[#This Row],[Aplicación]],6,2)</f>
        <v>03</v>
      </c>
      <c r="S733" s="3" t="str">
        <f>VLOOKUP(Tabla1[[#This Row],[AREA]],Hoja1!A:B,2,FALSE)</f>
        <v>03. Participación ciudadana, juventud y deportes</v>
      </c>
      <c r="T733" s="3" t="str">
        <f>MID(Tabla1[[#This Row],[Aplicación]],9,4)</f>
        <v>2314</v>
      </c>
      <c r="U733" s="3" t="str">
        <f>VLOOKUP(Tabla1[[#This Row],[PROGRAMA]],Hoja1!A:B,2,FALSE)</f>
        <v>2314. Centro de programas juveniles</v>
      </c>
      <c r="V733" s="3" t="str">
        <f>MID(Tabla1[[#This Row],[Aplicación]],14,2)</f>
        <v>22</v>
      </c>
      <c r="W733" s="3" t="str">
        <f>MID(Tabla1[[#This Row],[Aplicación]],14,6)</f>
        <v>22699</v>
      </c>
    </row>
    <row r="734" spans="1:23" s="3" customFormat="1" hidden="1" x14ac:dyDescent="0.25">
      <c r="A734" s="1">
        <v>220190004613</v>
      </c>
      <c r="B734" s="3" t="s">
        <v>518</v>
      </c>
      <c r="C734" s="2">
        <v>43530</v>
      </c>
      <c r="D734" s="3">
        <v>22019001572</v>
      </c>
      <c r="E734" s="3" t="s">
        <v>519</v>
      </c>
      <c r="F734" s="4">
        <v>31.38</v>
      </c>
      <c r="G734" s="3" t="s">
        <v>1796</v>
      </c>
      <c r="H734" s="3" t="s">
        <v>520</v>
      </c>
      <c r="I734" s="3" t="s">
        <v>2070</v>
      </c>
      <c r="J734" s="3" t="s">
        <v>1838</v>
      </c>
      <c r="K734" s="3" t="s">
        <v>35</v>
      </c>
      <c r="L734" s="3" t="s">
        <v>15</v>
      </c>
      <c r="M734" s="3" t="s">
        <v>16</v>
      </c>
      <c r="N734" s="3" t="s">
        <v>2555</v>
      </c>
      <c r="O734" s="3" t="s">
        <v>2553</v>
      </c>
      <c r="P734" s="3" t="str">
        <f>MID(Tabla1[[#This Row],[Aplicación]],14,1)</f>
        <v>2</v>
      </c>
      <c r="Q734" s="3" t="s">
        <v>2530</v>
      </c>
      <c r="R734" s="3" t="str">
        <f>MID(Tabla1[[#This Row],[Aplicación]],6,2)</f>
        <v>02</v>
      </c>
      <c r="S734" s="3" t="str">
        <f>VLOOKUP(Tabla1[[#This Row],[AREA]],Hoja1!A:B,2,FALSE)</f>
        <v>02. Urbanismo, infraestructura y vivienda</v>
      </c>
      <c r="T734" s="3" t="str">
        <f>MID(Tabla1[[#This Row],[Aplicación]],9,4)</f>
        <v>9332</v>
      </c>
      <c r="U734" s="3" t="str">
        <f>VLOOKUP(Tabla1[[#This Row],[PROGRAMA]],Hoja1!A:B,2,FALSE)</f>
        <v>9332. Mantenimiento de edificios e instalaciones municipales</v>
      </c>
      <c r="V734" s="3" t="str">
        <f>MID(Tabla1[[#This Row],[Aplicación]],14,2)</f>
        <v>21</v>
      </c>
      <c r="W734" s="3" t="str">
        <f>MID(Tabla1[[#This Row],[Aplicación]],14,6)</f>
        <v>212</v>
      </c>
    </row>
    <row r="735" spans="1:23" s="12" customFormat="1" hidden="1" x14ac:dyDescent="0.25">
      <c r="A735" s="1">
        <v>220190007879</v>
      </c>
      <c r="B735" s="3" t="s">
        <v>518</v>
      </c>
      <c r="C735" s="2">
        <v>43551</v>
      </c>
      <c r="D735" s="3">
        <v>22019002584</v>
      </c>
      <c r="E735" s="3" t="s">
        <v>585</v>
      </c>
      <c r="F735" s="4">
        <v>272.7</v>
      </c>
      <c r="G735" s="3" t="s">
        <v>2320</v>
      </c>
      <c r="H735" s="3" t="s">
        <v>1624</v>
      </c>
      <c r="I735" s="3" t="s">
        <v>2055</v>
      </c>
      <c r="J735" s="3" t="s">
        <v>1838</v>
      </c>
      <c r="K735" s="3" t="s">
        <v>35</v>
      </c>
      <c r="L735" s="3" t="s">
        <v>10</v>
      </c>
      <c r="M735" s="3" t="s">
        <v>11</v>
      </c>
      <c r="N735" s="11" t="s">
        <v>2556</v>
      </c>
      <c r="O735" s="3" t="s">
        <v>2553</v>
      </c>
      <c r="P735" s="3" t="str">
        <f>MID(Tabla1[[#This Row],[Aplicación]],14,1)</f>
        <v>2</v>
      </c>
      <c r="Q735" s="3" t="s">
        <v>2530</v>
      </c>
      <c r="R735" s="3" t="str">
        <f>MID(Tabla1[[#This Row],[Aplicación]],6,2)</f>
        <v>03</v>
      </c>
      <c r="S735" s="3" t="str">
        <f>VLOOKUP(Tabla1[[#This Row],[AREA]],Hoja1!A:B,2,FALSE)</f>
        <v>03. Participación ciudadana, juventud y deportes</v>
      </c>
      <c r="T735" s="3" t="str">
        <f>MID(Tabla1[[#This Row],[Aplicación]],9,4)</f>
        <v>2314</v>
      </c>
      <c r="U735" s="3" t="str">
        <f>VLOOKUP(Tabla1[[#This Row],[PROGRAMA]],Hoja1!A:B,2,FALSE)</f>
        <v>2314. Centro de programas juveniles</v>
      </c>
      <c r="V735" s="3" t="str">
        <f>MID(Tabla1[[#This Row],[Aplicación]],14,2)</f>
        <v>22</v>
      </c>
      <c r="W735" s="3" t="str">
        <f>MID(Tabla1[[#This Row],[Aplicación]],14,6)</f>
        <v>22699</v>
      </c>
    </row>
    <row r="736" spans="1:23" s="3" customFormat="1" hidden="1" x14ac:dyDescent="0.25">
      <c r="A736" s="1">
        <v>220190003923</v>
      </c>
      <c r="B736" s="3" t="s">
        <v>518</v>
      </c>
      <c r="C736" s="2">
        <v>43523</v>
      </c>
      <c r="D736" s="3">
        <v>22019001927</v>
      </c>
      <c r="E736" s="3" t="s">
        <v>840</v>
      </c>
      <c r="F736" s="4">
        <v>29.23</v>
      </c>
      <c r="G736" s="3" t="s">
        <v>2120</v>
      </c>
      <c r="H736" s="3" t="s">
        <v>1138</v>
      </c>
      <c r="I736" s="3" t="s">
        <v>2070</v>
      </c>
      <c r="J736" s="3" t="s">
        <v>1838</v>
      </c>
      <c r="K736" s="3" t="s">
        <v>14</v>
      </c>
      <c r="L736" s="3" t="s">
        <v>15</v>
      </c>
      <c r="M736" s="3" t="s">
        <v>16</v>
      </c>
      <c r="N736" s="3" t="s">
        <v>2555</v>
      </c>
      <c r="O736" s="3" t="s">
        <v>2553</v>
      </c>
      <c r="P736" s="3" t="str">
        <f>MID(Tabla1[[#This Row],[Aplicación]],14,1)</f>
        <v>2</v>
      </c>
      <c r="Q736" s="3" t="s">
        <v>2530</v>
      </c>
      <c r="R736" s="3" t="str">
        <f>MID(Tabla1[[#This Row],[Aplicación]],6,2)</f>
        <v>02</v>
      </c>
      <c r="S736" s="3" t="str">
        <f>VLOOKUP(Tabla1[[#This Row],[AREA]],Hoja1!A:B,2,FALSE)</f>
        <v>02. Urbanismo, infraestructura y vivienda</v>
      </c>
      <c r="T736" s="3" t="str">
        <f>MID(Tabla1[[#This Row],[Aplicación]],9,4)</f>
        <v>9332</v>
      </c>
      <c r="U736" s="3" t="str">
        <f>VLOOKUP(Tabla1[[#This Row],[PROGRAMA]],Hoja1!A:B,2,FALSE)</f>
        <v>9332. Mantenimiento de edificios e instalaciones municipales</v>
      </c>
      <c r="V736" s="3" t="str">
        <f>MID(Tabla1[[#This Row],[Aplicación]],14,2)</f>
        <v>21</v>
      </c>
      <c r="W736" s="3" t="str">
        <f>MID(Tabla1[[#This Row],[Aplicación]],14,6)</f>
        <v>214</v>
      </c>
    </row>
    <row r="737" spans="1:23" s="12" customFormat="1" hidden="1" x14ac:dyDescent="0.25">
      <c r="A737" s="1">
        <v>220190007880</v>
      </c>
      <c r="B737" s="3" t="s">
        <v>518</v>
      </c>
      <c r="C737" s="2">
        <v>43551</v>
      </c>
      <c r="D737" s="3">
        <v>22019002585</v>
      </c>
      <c r="E737" s="3" t="s">
        <v>585</v>
      </c>
      <c r="F737" s="4">
        <v>558.15</v>
      </c>
      <c r="G737" s="3" t="s">
        <v>2321</v>
      </c>
      <c r="H737" s="3" t="s">
        <v>1625</v>
      </c>
      <c r="I737" s="3" t="s">
        <v>2055</v>
      </c>
      <c r="J737" s="3" t="s">
        <v>1838</v>
      </c>
      <c r="K737" s="3" t="s">
        <v>35</v>
      </c>
      <c r="L737" s="3" t="s">
        <v>10</v>
      </c>
      <c r="M737" s="3" t="s">
        <v>11</v>
      </c>
      <c r="N737" s="11" t="s">
        <v>2556</v>
      </c>
      <c r="O737" s="3" t="s">
        <v>2553</v>
      </c>
      <c r="P737" s="3" t="str">
        <f>MID(Tabla1[[#This Row],[Aplicación]],14,1)</f>
        <v>2</v>
      </c>
      <c r="Q737" s="3" t="s">
        <v>2530</v>
      </c>
      <c r="R737" s="3" t="str">
        <f>MID(Tabla1[[#This Row],[Aplicación]],6,2)</f>
        <v>03</v>
      </c>
      <c r="S737" s="3" t="str">
        <f>VLOOKUP(Tabla1[[#This Row],[AREA]],Hoja1!A:B,2,FALSE)</f>
        <v>03. Participación ciudadana, juventud y deportes</v>
      </c>
      <c r="T737" s="3" t="str">
        <f>MID(Tabla1[[#This Row],[Aplicación]],9,4)</f>
        <v>2314</v>
      </c>
      <c r="U737" s="3" t="str">
        <f>VLOOKUP(Tabla1[[#This Row],[PROGRAMA]],Hoja1!A:B,2,FALSE)</f>
        <v>2314. Centro de programas juveniles</v>
      </c>
      <c r="V737" s="3" t="str">
        <f>MID(Tabla1[[#This Row],[Aplicación]],14,2)</f>
        <v>22</v>
      </c>
      <c r="W737" s="3" t="str">
        <f>MID(Tabla1[[#This Row],[Aplicación]],14,6)</f>
        <v>22699</v>
      </c>
    </row>
    <row r="738" spans="1:23" s="12" customFormat="1" hidden="1" x14ac:dyDescent="0.25">
      <c r="A738" s="1">
        <v>220190002532</v>
      </c>
      <c r="B738" s="3" t="s">
        <v>518</v>
      </c>
      <c r="C738" s="2">
        <v>43515</v>
      </c>
      <c r="D738" s="3">
        <v>22019000802</v>
      </c>
      <c r="E738" s="3" t="s">
        <v>782</v>
      </c>
      <c r="F738" s="4">
        <v>28.8</v>
      </c>
      <c r="G738" s="3" t="s">
        <v>2126</v>
      </c>
      <c r="H738" s="3" t="s">
        <v>919</v>
      </c>
      <c r="I738" s="3" t="s">
        <v>2070</v>
      </c>
      <c r="J738" s="3" t="s">
        <v>1838</v>
      </c>
      <c r="K738" s="3" t="s">
        <v>35</v>
      </c>
      <c r="L738" s="3" t="s">
        <v>15</v>
      </c>
      <c r="M738" s="3" t="s">
        <v>16</v>
      </c>
      <c r="N738" s="3" t="s">
        <v>2555</v>
      </c>
      <c r="O738" s="3" t="s">
        <v>2553</v>
      </c>
      <c r="P738" s="3" t="str">
        <f>MID(Tabla1[[#This Row],[Aplicación]],14,1)</f>
        <v>2</v>
      </c>
      <c r="Q738" s="3" t="s">
        <v>2530</v>
      </c>
      <c r="R738" s="3" t="str">
        <f>MID(Tabla1[[#This Row],[Aplicación]],6,2)</f>
        <v>07</v>
      </c>
      <c r="S738" s="3" t="str">
        <f>VLOOKUP(Tabla1[[#This Row],[AREA]],Hoja1!A:B,2,FALSE)</f>
        <v>07. Medio Ambiente sostenibilidad</v>
      </c>
      <c r="T738" s="3" t="str">
        <f>MID(Tabla1[[#This Row],[Aplicación]],9,4)</f>
        <v>1711</v>
      </c>
      <c r="U738" s="3" t="str">
        <f>VLOOKUP(Tabla1[[#This Row],[PROGRAMA]],Hoja1!A:B,2,FALSE)</f>
        <v>1711. Parques y jardines</v>
      </c>
      <c r="V738" s="3" t="str">
        <f>MID(Tabla1[[#This Row],[Aplicación]],14,2)</f>
        <v>22</v>
      </c>
      <c r="W738" s="3" t="str">
        <f>MID(Tabla1[[#This Row],[Aplicación]],14,6)</f>
        <v>22199</v>
      </c>
    </row>
    <row r="739" spans="1:23" s="3" customFormat="1" hidden="1" x14ac:dyDescent="0.25">
      <c r="A739" s="1">
        <v>220190007884</v>
      </c>
      <c r="B739" s="3" t="s">
        <v>518</v>
      </c>
      <c r="C739" s="2">
        <v>43551</v>
      </c>
      <c r="D739" s="3">
        <v>22019002586</v>
      </c>
      <c r="E739" s="3" t="s">
        <v>585</v>
      </c>
      <c r="F739" s="4">
        <v>233.53</v>
      </c>
      <c r="G739" s="3" t="s">
        <v>2322</v>
      </c>
      <c r="H739" s="3" t="s">
        <v>1626</v>
      </c>
      <c r="I739" s="3" t="s">
        <v>2055</v>
      </c>
      <c r="J739" s="3" t="s">
        <v>1838</v>
      </c>
      <c r="K739" s="3" t="s">
        <v>14</v>
      </c>
      <c r="L739" s="3" t="s">
        <v>10</v>
      </c>
      <c r="M739" s="3" t="s">
        <v>11</v>
      </c>
      <c r="N739" s="11" t="s">
        <v>2556</v>
      </c>
      <c r="O739" s="3" t="s">
        <v>2553</v>
      </c>
      <c r="P739" s="3" t="str">
        <f>MID(Tabla1[[#This Row],[Aplicación]],14,1)</f>
        <v>2</v>
      </c>
      <c r="Q739" s="3" t="s">
        <v>2530</v>
      </c>
      <c r="R739" s="3" t="str">
        <f>MID(Tabla1[[#This Row],[Aplicación]],6,2)</f>
        <v>03</v>
      </c>
      <c r="S739" s="3" t="str">
        <f>VLOOKUP(Tabla1[[#This Row],[AREA]],Hoja1!A:B,2,FALSE)</f>
        <v>03. Participación ciudadana, juventud y deportes</v>
      </c>
      <c r="T739" s="3" t="str">
        <f>MID(Tabla1[[#This Row],[Aplicación]],9,4)</f>
        <v>2314</v>
      </c>
      <c r="U739" s="3" t="str">
        <f>VLOOKUP(Tabla1[[#This Row],[PROGRAMA]],Hoja1!A:B,2,FALSE)</f>
        <v>2314. Centro de programas juveniles</v>
      </c>
      <c r="V739" s="3" t="str">
        <f>MID(Tabla1[[#This Row],[Aplicación]],14,2)</f>
        <v>22</v>
      </c>
      <c r="W739" s="3" t="str">
        <f>MID(Tabla1[[#This Row],[Aplicación]],14,6)</f>
        <v>22699</v>
      </c>
    </row>
    <row r="740" spans="1:23" s="3" customFormat="1" hidden="1" x14ac:dyDescent="0.25">
      <c r="A740" s="1">
        <v>220190007889</v>
      </c>
      <c r="B740" s="3" t="s">
        <v>518</v>
      </c>
      <c r="C740" s="2">
        <v>43551</v>
      </c>
      <c r="D740" s="3">
        <v>22019002588</v>
      </c>
      <c r="E740" s="3" t="s">
        <v>585</v>
      </c>
      <c r="F740" s="4">
        <v>148.24</v>
      </c>
      <c r="G740" s="3" t="s">
        <v>2323</v>
      </c>
      <c r="H740" s="3" t="s">
        <v>1629</v>
      </c>
      <c r="I740" s="3" t="s">
        <v>2055</v>
      </c>
      <c r="J740" s="3" t="s">
        <v>1838</v>
      </c>
      <c r="K740" s="3" t="s">
        <v>35</v>
      </c>
      <c r="L740" s="3" t="s">
        <v>10</v>
      </c>
      <c r="M740" s="3" t="s">
        <v>11</v>
      </c>
      <c r="N740" s="11" t="s">
        <v>2556</v>
      </c>
      <c r="O740" s="3" t="s">
        <v>2553</v>
      </c>
      <c r="P740" s="3" t="str">
        <f>MID(Tabla1[[#This Row],[Aplicación]],14,1)</f>
        <v>2</v>
      </c>
      <c r="Q740" s="3" t="s">
        <v>2530</v>
      </c>
      <c r="R740" s="3" t="str">
        <f>MID(Tabla1[[#This Row],[Aplicación]],6,2)</f>
        <v>03</v>
      </c>
      <c r="S740" s="3" t="str">
        <f>VLOOKUP(Tabla1[[#This Row],[AREA]],Hoja1!A:B,2,FALSE)</f>
        <v>03. Participación ciudadana, juventud y deportes</v>
      </c>
      <c r="T740" s="3" t="str">
        <f>MID(Tabla1[[#This Row],[Aplicación]],9,4)</f>
        <v>2314</v>
      </c>
      <c r="U740" s="3" t="str">
        <f>VLOOKUP(Tabla1[[#This Row],[PROGRAMA]],Hoja1!A:B,2,FALSE)</f>
        <v>2314. Centro de programas juveniles</v>
      </c>
      <c r="V740" s="3" t="str">
        <f>MID(Tabla1[[#This Row],[Aplicación]],14,2)</f>
        <v>22</v>
      </c>
      <c r="W740" s="3" t="str">
        <f>MID(Tabla1[[#This Row],[Aplicación]],14,6)</f>
        <v>22699</v>
      </c>
    </row>
    <row r="741" spans="1:23" s="12" customFormat="1" hidden="1" x14ac:dyDescent="0.25">
      <c r="A741" s="1">
        <v>220190006401</v>
      </c>
      <c r="B741" s="3" t="s">
        <v>518</v>
      </c>
      <c r="C741" s="2">
        <v>43543</v>
      </c>
      <c r="D741" s="3">
        <v>22019000802</v>
      </c>
      <c r="E741" s="3" t="s">
        <v>782</v>
      </c>
      <c r="F741" s="4">
        <v>27.35</v>
      </c>
      <c r="G741" s="3" t="s">
        <v>2156</v>
      </c>
      <c r="H741" s="3" t="s">
        <v>790</v>
      </c>
      <c r="I741" s="3" t="s">
        <v>2070</v>
      </c>
      <c r="J741" s="3" t="s">
        <v>1838</v>
      </c>
      <c r="K741" s="3" t="s">
        <v>35</v>
      </c>
      <c r="L741" s="3" t="s">
        <v>15</v>
      </c>
      <c r="M741" s="3" t="s">
        <v>16</v>
      </c>
      <c r="N741" s="3" t="s">
        <v>2555</v>
      </c>
      <c r="O741" s="3" t="s">
        <v>2553</v>
      </c>
      <c r="P741" s="3" t="str">
        <f>MID(Tabla1[[#This Row],[Aplicación]],14,1)</f>
        <v>2</v>
      </c>
      <c r="Q741" s="3" t="s">
        <v>2530</v>
      </c>
      <c r="R741" s="3" t="str">
        <f>MID(Tabla1[[#This Row],[Aplicación]],6,2)</f>
        <v>07</v>
      </c>
      <c r="S741" s="3" t="str">
        <f>VLOOKUP(Tabla1[[#This Row],[AREA]],Hoja1!A:B,2,FALSE)</f>
        <v>07. Medio Ambiente sostenibilidad</v>
      </c>
      <c r="T741" s="3" t="str">
        <f>MID(Tabla1[[#This Row],[Aplicación]],9,4)</f>
        <v>1711</v>
      </c>
      <c r="U741" s="3" t="str">
        <f>VLOOKUP(Tabla1[[#This Row],[PROGRAMA]],Hoja1!A:B,2,FALSE)</f>
        <v>1711. Parques y jardines</v>
      </c>
      <c r="V741" s="3" t="str">
        <f>MID(Tabla1[[#This Row],[Aplicación]],14,2)</f>
        <v>22</v>
      </c>
      <c r="W741" s="3" t="str">
        <f>MID(Tabla1[[#This Row],[Aplicación]],14,6)</f>
        <v>22199</v>
      </c>
    </row>
    <row r="742" spans="1:23" s="12" customFormat="1" hidden="1" x14ac:dyDescent="0.25">
      <c r="A742" s="1">
        <v>220190007891</v>
      </c>
      <c r="B742" s="3" t="s">
        <v>518</v>
      </c>
      <c r="C742" s="2">
        <v>43551</v>
      </c>
      <c r="D742" s="3">
        <v>22019002590</v>
      </c>
      <c r="E742" s="3" t="s">
        <v>577</v>
      </c>
      <c r="F742" s="4">
        <v>440</v>
      </c>
      <c r="G742" s="3" t="s">
        <v>2325</v>
      </c>
      <c r="H742" s="3" t="s">
        <v>1631</v>
      </c>
      <c r="I742" s="3" t="s">
        <v>2055</v>
      </c>
      <c r="J742" s="3" t="s">
        <v>1838</v>
      </c>
      <c r="K742" s="3" t="s">
        <v>14</v>
      </c>
      <c r="L742" s="3" t="s">
        <v>10</v>
      </c>
      <c r="M742" s="3" t="s">
        <v>11</v>
      </c>
      <c r="N742" s="11" t="s">
        <v>2556</v>
      </c>
      <c r="O742" s="3" t="s">
        <v>2553</v>
      </c>
      <c r="P742" s="3" t="str">
        <f>MID(Tabla1[[#This Row],[Aplicación]],14,1)</f>
        <v>2</v>
      </c>
      <c r="Q742" s="3" t="s">
        <v>2530</v>
      </c>
      <c r="R742" s="3" t="str">
        <f>MID(Tabla1[[#This Row],[Aplicación]],6,2)</f>
        <v>03</v>
      </c>
      <c r="S742" s="3" t="str">
        <f>VLOOKUP(Tabla1[[#This Row],[AREA]],Hoja1!A:B,2,FALSE)</f>
        <v>03. Participación ciudadana, juventud y deportes</v>
      </c>
      <c r="T742" s="3" t="str">
        <f>MID(Tabla1[[#This Row],[Aplicación]],9,4)</f>
        <v>9241</v>
      </c>
      <c r="U742" s="3" t="str">
        <f>VLOOKUP(Tabla1[[#This Row],[PROGRAMA]],Hoja1!A:B,2,FALSE)</f>
        <v>9241. Participación ciudadana</v>
      </c>
      <c r="V742" s="3" t="str">
        <f>MID(Tabla1[[#This Row],[Aplicación]],14,2)</f>
        <v>22</v>
      </c>
      <c r="W742" s="3" t="str">
        <f>MID(Tabla1[[#This Row],[Aplicación]],14,6)</f>
        <v>22609</v>
      </c>
    </row>
    <row r="743" spans="1:23" s="3" customFormat="1" hidden="1" x14ac:dyDescent="0.25">
      <c r="A743" s="1">
        <v>220190007116</v>
      </c>
      <c r="B743" s="3" t="s">
        <v>518</v>
      </c>
      <c r="C743" s="2">
        <v>43549</v>
      </c>
      <c r="D743" s="3">
        <v>22019001382</v>
      </c>
      <c r="E743" s="3" t="s">
        <v>884</v>
      </c>
      <c r="F743" s="4">
        <v>26.66</v>
      </c>
      <c r="G743" s="3" t="s">
        <v>2121</v>
      </c>
      <c r="H743" s="3" t="s">
        <v>1522</v>
      </c>
      <c r="I743" s="3" t="s">
        <v>2070</v>
      </c>
      <c r="J743" s="3" t="s">
        <v>1838</v>
      </c>
      <c r="K743" s="3" t="s">
        <v>35</v>
      </c>
      <c r="L743" s="3" t="s">
        <v>15</v>
      </c>
      <c r="M743" s="3" t="s">
        <v>16</v>
      </c>
      <c r="N743" s="3" t="s">
        <v>2555</v>
      </c>
      <c r="O743" s="3" t="s">
        <v>2553</v>
      </c>
      <c r="P743" s="3" t="str">
        <f>MID(Tabla1[[#This Row],[Aplicación]],14,1)</f>
        <v>2</v>
      </c>
      <c r="Q743" s="3" t="s">
        <v>2530</v>
      </c>
      <c r="R743" s="3" t="str">
        <f>MID(Tabla1[[#This Row],[Aplicación]],6,2)</f>
        <v>07</v>
      </c>
      <c r="S743" s="3" t="str">
        <f>VLOOKUP(Tabla1[[#This Row],[AREA]],Hoja1!A:B,2,FALSE)</f>
        <v>07. Medio Ambiente sostenibilidad</v>
      </c>
      <c r="T743" s="3" t="str">
        <f>MID(Tabla1[[#This Row],[Aplicación]],9,4)</f>
        <v>1631</v>
      </c>
      <c r="U743" s="3" t="str">
        <f>VLOOKUP(Tabla1[[#This Row],[PROGRAMA]],Hoja1!A:B,2,FALSE)</f>
        <v>1631. Limpieza viaria</v>
      </c>
      <c r="V743" s="3" t="str">
        <f>MID(Tabla1[[#This Row],[Aplicación]],14,2)</f>
        <v>22</v>
      </c>
      <c r="W743" s="3" t="str">
        <f>MID(Tabla1[[#This Row],[Aplicación]],14,6)</f>
        <v>22199</v>
      </c>
    </row>
    <row r="744" spans="1:23" s="3" customFormat="1" hidden="1" x14ac:dyDescent="0.25">
      <c r="A744" s="1">
        <v>220190007106</v>
      </c>
      <c r="B744" s="3" t="s">
        <v>518</v>
      </c>
      <c r="C744" s="2">
        <v>43549</v>
      </c>
      <c r="D744" s="3">
        <v>22019001585</v>
      </c>
      <c r="E744" s="3" t="s">
        <v>1073</v>
      </c>
      <c r="F744" s="4">
        <v>24.77</v>
      </c>
      <c r="G744" s="3" t="s">
        <v>2144</v>
      </c>
      <c r="H744" s="3" t="s">
        <v>1515</v>
      </c>
      <c r="I744" s="3" t="s">
        <v>2070</v>
      </c>
      <c r="J744" s="3" t="s">
        <v>1838</v>
      </c>
      <c r="K744" s="3" t="s">
        <v>35</v>
      </c>
      <c r="L744" s="3" t="s">
        <v>15</v>
      </c>
      <c r="M744" s="3" t="s">
        <v>16</v>
      </c>
      <c r="N744" s="3" t="s">
        <v>2555</v>
      </c>
      <c r="O744" s="3" t="s">
        <v>2553</v>
      </c>
      <c r="P744" s="3" t="str">
        <f>MID(Tabla1[[#This Row],[Aplicación]],14,1)</f>
        <v>2</v>
      </c>
      <c r="Q744" s="3" t="s">
        <v>2530</v>
      </c>
      <c r="R744" s="3" t="str">
        <f>MID(Tabla1[[#This Row],[Aplicación]],6,2)</f>
        <v>08</v>
      </c>
      <c r="S744" s="3" t="str">
        <f>VLOOKUP(Tabla1[[#This Row],[AREA]],Hoja1!A:B,2,FALSE)</f>
        <v>08. Seguridad y movilidad</v>
      </c>
      <c r="T744" s="3" t="str">
        <f>MID(Tabla1[[#This Row],[Aplicación]],9,4)</f>
        <v>1361</v>
      </c>
      <c r="U744" s="3" t="str">
        <f>VLOOKUP(Tabla1[[#This Row],[PROGRAMA]],Hoja1!A:B,2,FALSE)</f>
        <v>1361. Prevención y extinción de incencios</v>
      </c>
      <c r="V744" s="3" t="str">
        <f>MID(Tabla1[[#This Row],[Aplicación]],14,2)</f>
        <v>22</v>
      </c>
      <c r="W744" s="3" t="str">
        <f>MID(Tabla1[[#This Row],[Aplicación]],14,6)</f>
        <v>22199</v>
      </c>
    </row>
    <row r="745" spans="1:23" s="3" customFormat="1" hidden="1" x14ac:dyDescent="0.25">
      <c r="A745" s="1">
        <v>220190001186</v>
      </c>
      <c r="B745" s="3" t="s">
        <v>518</v>
      </c>
      <c r="C745" s="2">
        <v>43504</v>
      </c>
      <c r="D745" s="3">
        <v>22019001179</v>
      </c>
      <c r="E745" s="3" t="s">
        <v>566</v>
      </c>
      <c r="F745" s="4">
        <v>24.31</v>
      </c>
      <c r="G745" s="3" t="s">
        <v>2086</v>
      </c>
      <c r="H745" s="3" t="s">
        <v>632</v>
      </c>
      <c r="I745" s="3" t="s">
        <v>2070</v>
      </c>
      <c r="J745" s="3" t="s">
        <v>1838</v>
      </c>
      <c r="K745" s="3" t="s">
        <v>35</v>
      </c>
      <c r="L745" s="3" t="s">
        <v>15</v>
      </c>
      <c r="M745" s="3" t="s">
        <v>16</v>
      </c>
      <c r="N745" s="3" t="s">
        <v>2555</v>
      </c>
      <c r="O745" s="3" t="s">
        <v>2553</v>
      </c>
      <c r="P745" s="3" t="str">
        <f>MID(Tabla1[[#This Row],[Aplicación]],14,1)</f>
        <v>2</v>
      </c>
      <c r="Q745" s="3" t="s">
        <v>2530</v>
      </c>
      <c r="R745" s="3" t="str">
        <f>MID(Tabla1[[#This Row],[Aplicación]],6,2)</f>
        <v>07</v>
      </c>
      <c r="S745" s="3" t="str">
        <f>VLOOKUP(Tabla1[[#This Row],[AREA]],Hoja1!A:B,2,FALSE)</f>
        <v>07. Medio Ambiente sostenibilidad</v>
      </c>
      <c r="T745" s="3" t="str">
        <f>MID(Tabla1[[#This Row],[Aplicación]],9,4)</f>
        <v>1711</v>
      </c>
      <c r="U745" s="3" t="str">
        <f>VLOOKUP(Tabla1[[#This Row],[PROGRAMA]],Hoja1!A:B,2,FALSE)</f>
        <v>1711. Parques y jardines</v>
      </c>
      <c r="V745" s="3" t="str">
        <f>MID(Tabla1[[#This Row],[Aplicación]],14,2)</f>
        <v>21</v>
      </c>
      <c r="W745" s="3" t="str">
        <f>MID(Tabla1[[#This Row],[Aplicación]],14,6)</f>
        <v>214</v>
      </c>
    </row>
    <row r="746" spans="1:23" s="3" customFormat="1" hidden="1" x14ac:dyDescent="0.25">
      <c r="A746" s="1">
        <v>220190002488</v>
      </c>
      <c r="B746" s="3" t="s">
        <v>518</v>
      </c>
      <c r="C746" s="2">
        <v>43515</v>
      </c>
      <c r="D746" s="3">
        <v>22019000781</v>
      </c>
      <c r="E746" s="3" t="s">
        <v>566</v>
      </c>
      <c r="F746" s="4">
        <v>23.9</v>
      </c>
      <c r="G746" s="3" t="s">
        <v>2069</v>
      </c>
      <c r="H746" s="3" t="s">
        <v>897</v>
      </c>
      <c r="I746" s="3" t="s">
        <v>2070</v>
      </c>
      <c r="J746" s="3" t="s">
        <v>1838</v>
      </c>
      <c r="K746" s="3" t="s">
        <v>14</v>
      </c>
      <c r="L746" s="3" t="s">
        <v>15</v>
      </c>
      <c r="M746" s="3" t="s">
        <v>16</v>
      </c>
      <c r="N746" s="3" t="s">
        <v>2555</v>
      </c>
      <c r="O746" s="3" t="s">
        <v>2553</v>
      </c>
      <c r="P746" s="3" t="str">
        <f>MID(Tabla1[[#This Row],[Aplicación]],14,1)</f>
        <v>2</v>
      </c>
      <c r="Q746" s="3" t="s">
        <v>2530</v>
      </c>
      <c r="R746" s="3" t="str">
        <f>MID(Tabla1[[#This Row],[Aplicación]],6,2)</f>
        <v>07</v>
      </c>
      <c r="S746" s="3" t="str">
        <f>VLOOKUP(Tabla1[[#This Row],[AREA]],Hoja1!A:B,2,FALSE)</f>
        <v>07. Medio Ambiente sostenibilidad</v>
      </c>
      <c r="T746" s="3" t="str">
        <f>MID(Tabla1[[#This Row],[Aplicación]],9,4)</f>
        <v>1711</v>
      </c>
      <c r="U746" s="3" t="str">
        <f>VLOOKUP(Tabla1[[#This Row],[PROGRAMA]],Hoja1!A:B,2,FALSE)</f>
        <v>1711. Parques y jardines</v>
      </c>
      <c r="V746" s="3" t="str">
        <f>MID(Tabla1[[#This Row],[Aplicación]],14,2)</f>
        <v>21</v>
      </c>
      <c r="W746" s="3" t="str">
        <f>MID(Tabla1[[#This Row],[Aplicación]],14,6)</f>
        <v>214</v>
      </c>
    </row>
    <row r="747" spans="1:23" s="3" customFormat="1" hidden="1" x14ac:dyDescent="0.25">
      <c r="A747" s="1">
        <v>220190007051</v>
      </c>
      <c r="B747" s="3" t="s">
        <v>518</v>
      </c>
      <c r="C747" s="2">
        <v>43549</v>
      </c>
      <c r="D747" s="3">
        <v>22019001580</v>
      </c>
      <c r="E747" s="3" t="s">
        <v>1176</v>
      </c>
      <c r="F747" s="4">
        <v>23.6</v>
      </c>
      <c r="G747" s="3" t="s">
        <v>2110</v>
      </c>
      <c r="H747" s="3" t="s">
        <v>1505</v>
      </c>
      <c r="I747" s="3" t="s">
        <v>2070</v>
      </c>
      <c r="J747" s="3" t="s">
        <v>1838</v>
      </c>
      <c r="K747" s="3" t="s">
        <v>35</v>
      </c>
      <c r="L747" s="3" t="s">
        <v>15</v>
      </c>
      <c r="M747" s="3" t="s">
        <v>16</v>
      </c>
      <c r="N747" s="3" t="s">
        <v>2555</v>
      </c>
      <c r="O747" s="3" t="s">
        <v>2553</v>
      </c>
      <c r="P747" s="3" t="str">
        <f>MID(Tabla1[[#This Row],[Aplicación]],14,1)</f>
        <v>2</v>
      </c>
      <c r="Q747" s="3" t="s">
        <v>2530</v>
      </c>
      <c r="R747" s="3" t="str">
        <f>MID(Tabla1[[#This Row],[Aplicación]],6,2)</f>
        <v>06</v>
      </c>
      <c r="S747" s="3" t="str">
        <f>VLOOKUP(Tabla1[[#This Row],[AREA]],Hoja1!A:B,2,FALSE)</f>
        <v>06. Educación, infancia e igualdad</v>
      </c>
      <c r="T747" s="3" t="str">
        <f>MID(Tabla1[[#This Row],[Aplicación]],9,4)</f>
        <v>3321</v>
      </c>
      <c r="U747" s="3" t="str">
        <f>VLOOKUP(Tabla1[[#This Row],[PROGRAMA]],Hoja1!A:B,2,FALSE)</f>
        <v>3321. Bibliotecas públicas</v>
      </c>
      <c r="V747" s="3" t="str">
        <f>MID(Tabla1[[#This Row],[Aplicación]],14,2)</f>
        <v>21</v>
      </c>
      <c r="W747" s="3" t="str">
        <f>MID(Tabla1[[#This Row],[Aplicación]],14,6)</f>
        <v>212</v>
      </c>
    </row>
    <row r="748" spans="1:23" s="3" customFormat="1" hidden="1" x14ac:dyDescent="0.25">
      <c r="A748" s="1">
        <v>220190007220</v>
      </c>
      <c r="B748" s="3" t="s">
        <v>518</v>
      </c>
      <c r="C748" s="2">
        <v>43549</v>
      </c>
      <c r="D748" s="3">
        <v>22019001577</v>
      </c>
      <c r="E748" s="3" t="s">
        <v>1111</v>
      </c>
      <c r="F748" s="4">
        <v>23.16</v>
      </c>
      <c r="G748" s="3" t="s">
        <v>2126</v>
      </c>
      <c r="H748" s="3" t="s">
        <v>1544</v>
      </c>
      <c r="I748" s="3" t="s">
        <v>2070</v>
      </c>
      <c r="J748" s="3" t="s">
        <v>1838</v>
      </c>
      <c r="K748" s="3" t="s">
        <v>35</v>
      </c>
      <c r="L748" s="3" t="s">
        <v>15</v>
      </c>
      <c r="M748" s="3" t="s">
        <v>16</v>
      </c>
      <c r="N748" s="3" t="s">
        <v>2555</v>
      </c>
      <c r="O748" s="3" t="s">
        <v>2553</v>
      </c>
      <c r="P748" s="3" t="str">
        <f>MID(Tabla1[[#This Row],[Aplicación]],14,1)</f>
        <v>2</v>
      </c>
      <c r="Q748" s="3" t="s">
        <v>2530</v>
      </c>
      <c r="R748" s="3" t="str">
        <f>MID(Tabla1[[#This Row],[Aplicación]],6,2)</f>
        <v>06</v>
      </c>
      <c r="S748" s="3" t="str">
        <f>VLOOKUP(Tabla1[[#This Row],[AREA]],Hoja1!A:B,2,FALSE)</f>
        <v>06. Educación, infancia e igualdad</v>
      </c>
      <c r="T748" s="3" t="str">
        <f>MID(Tabla1[[#This Row],[Aplicación]],9,4)</f>
        <v>3231</v>
      </c>
      <c r="U748" s="3" t="str">
        <f>VLOOKUP(Tabla1[[#This Row],[PROGRAMA]],Hoja1!A:B,2,FALSE)</f>
        <v>3231. Escuelas infantiles</v>
      </c>
      <c r="V748" s="3" t="str">
        <f>MID(Tabla1[[#This Row],[Aplicación]],14,2)</f>
        <v>21</v>
      </c>
      <c r="W748" s="3" t="str">
        <f>MID(Tabla1[[#This Row],[Aplicación]],14,6)</f>
        <v>212</v>
      </c>
    </row>
    <row r="749" spans="1:23" s="3" customFormat="1" hidden="1" x14ac:dyDescent="0.25">
      <c r="A749" s="1">
        <v>220190007916</v>
      </c>
      <c r="B749" s="3" t="s">
        <v>518</v>
      </c>
      <c r="C749" s="2">
        <v>43551</v>
      </c>
      <c r="D749" s="3">
        <v>22019002625</v>
      </c>
      <c r="E749" s="3" t="s">
        <v>747</v>
      </c>
      <c r="F749" s="4">
        <v>508.2</v>
      </c>
      <c r="G749" s="3" t="s">
        <v>2327</v>
      </c>
      <c r="H749" s="3" t="s">
        <v>1635</v>
      </c>
      <c r="I749" s="3" t="s">
        <v>2055</v>
      </c>
      <c r="J749" s="3" t="s">
        <v>1838</v>
      </c>
      <c r="K749" s="3" t="s">
        <v>14</v>
      </c>
      <c r="L749" s="3" t="s">
        <v>10</v>
      </c>
      <c r="M749" s="3" t="s">
        <v>11</v>
      </c>
      <c r="N749" s="11" t="s">
        <v>2556</v>
      </c>
      <c r="O749" s="3" t="s">
        <v>2553</v>
      </c>
      <c r="P749" s="3" t="str">
        <f>MID(Tabla1[[#This Row],[Aplicación]],14,1)</f>
        <v>2</v>
      </c>
      <c r="Q749" s="3" t="s">
        <v>2530</v>
      </c>
      <c r="R749" s="3" t="str">
        <f>MID(Tabla1[[#This Row],[Aplicación]],6,2)</f>
        <v>06</v>
      </c>
      <c r="S749" s="3" t="str">
        <f>VLOOKUP(Tabla1[[#This Row],[AREA]],Hoja1!A:B,2,FALSE)</f>
        <v>06. Educación, infancia e igualdad</v>
      </c>
      <c r="T749" s="3" t="str">
        <f>MID(Tabla1[[#This Row],[Aplicación]],9,4)</f>
        <v>3261</v>
      </c>
      <c r="U749" s="3" t="str">
        <f>VLOOKUP(Tabla1[[#This Row],[PROGRAMA]],Hoja1!A:B,2,FALSE)</f>
        <v>3261. Servicios complementarios de educación</v>
      </c>
      <c r="V749" s="3" t="str">
        <f>MID(Tabla1[[#This Row],[Aplicación]],14,2)</f>
        <v>22</v>
      </c>
      <c r="W749" s="3" t="str">
        <f>MID(Tabla1[[#This Row],[Aplicación]],14,6)</f>
        <v>22699</v>
      </c>
    </row>
    <row r="750" spans="1:23" s="3" customFormat="1" hidden="1" x14ac:dyDescent="0.25">
      <c r="A750" s="1">
        <v>220190007922</v>
      </c>
      <c r="B750" s="3" t="s">
        <v>518</v>
      </c>
      <c r="C750" s="2">
        <v>43551</v>
      </c>
      <c r="D750" s="3">
        <v>22019002636</v>
      </c>
      <c r="E750" s="3" t="s">
        <v>504</v>
      </c>
      <c r="F750" s="4">
        <v>196.01</v>
      </c>
      <c r="G750" s="3" t="s">
        <v>2213</v>
      </c>
      <c r="H750" s="3" t="s">
        <v>1637</v>
      </c>
      <c r="I750" s="3" t="s">
        <v>2055</v>
      </c>
      <c r="J750" s="3" t="s">
        <v>1838</v>
      </c>
      <c r="K750" s="3" t="s">
        <v>35</v>
      </c>
      <c r="L750" s="3" t="s">
        <v>10</v>
      </c>
      <c r="M750" s="3" t="s">
        <v>11</v>
      </c>
      <c r="N750" s="11" t="s">
        <v>2556</v>
      </c>
      <c r="O750" s="3" t="s">
        <v>2553</v>
      </c>
      <c r="P750" s="3" t="str">
        <f>MID(Tabla1[[#This Row],[Aplicación]],14,1)</f>
        <v>2</v>
      </c>
      <c r="Q750" s="3" t="s">
        <v>2530</v>
      </c>
      <c r="R750" s="3" t="str">
        <f>MID(Tabla1[[#This Row],[Aplicación]],6,2)</f>
        <v>06</v>
      </c>
      <c r="S750" s="3" t="str">
        <f>VLOOKUP(Tabla1[[#This Row],[AREA]],Hoja1!A:B,2,FALSE)</f>
        <v>06. Educación, infancia e igualdad</v>
      </c>
      <c r="T750" s="3" t="str">
        <f>MID(Tabla1[[#This Row],[Aplicación]],9,4)</f>
        <v>2315</v>
      </c>
      <c r="U750" s="3" t="str">
        <f>VLOOKUP(Tabla1[[#This Row],[PROGRAMA]],Hoja1!A:B,2,FALSE)</f>
        <v>2315. Políticas de Igualdad e infancia</v>
      </c>
      <c r="V750" s="3" t="str">
        <f>MID(Tabla1[[#This Row],[Aplicación]],14,2)</f>
        <v>22</v>
      </c>
      <c r="W750" s="3" t="str">
        <f>MID(Tabla1[[#This Row],[Aplicación]],14,6)</f>
        <v>22613</v>
      </c>
    </row>
    <row r="751" spans="1:23" s="12" customFormat="1" hidden="1" x14ac:dyDescent="0.25">
      <c r="A751" s="1">
        <v>220190007923</v>
      </c>
      <c r="B751" s="3" t="s">
        <v>518</v>
      </c>
      <c r="C751" s="2">
        <v>43551</v>
      </c>
      <c r="D751" s="3">
        <v>22019002637</v>
      </c>
      <c r="E751" s="3" t="s">
        <v>504</v>
      </c>
      <c r="F751" s="4">
        <v>43.5</v>
      </c>
      <c r="G751" s="3" t="s">
        <v>2213</v>
      </c>
      <c r="H751" s="3" t="s">
        <v>1638</v>
      </c>
      <c r="I751" s="3" t="s">
        <v>2055</v>
      </c>
      <c r="J751" s="3" t="s">
        <v>1838</v>
      </c>
      <c r="K751" s="3" t="s">
        <v>35</v>
      </c>
      <c r="L751" s="3" t="s">
        <v>10</v>
      </c>
      <c r="M751" s="3" t="s">
        <v>11</v>
      </c>
      <c r="N751" s="11" t="s">
        <v>2556</v>
      </c>
      <c r="O751" s="3" t="s">
        <v>2553</v>
      </c>
      <c r="P751" s="3" t="str">
        <f>MID(Tabla1[[#This Row],[Aplicación]],14,1)</f>
        <v>2</v>
      </c>
      <c r="Q751" s="3" t="s">
        <v>2530</v>
      </c>
      <c r="R751" s="3" t="str">
        <f>MID(Tabla1[[#This Row],[Aplicación]],6,2)</f>
        <v>06</v>
      </c>
      <c r="S751" s="3" t="str">
        <f>VLOOKUP(Tabla1[[#This Row],[AREA]],Hoja1!A:B,2,FALSE)</f>
        <v>06. Educación, infancia e igualdad</v>
      </c>
      <c r="T751" s="3" t="str">
        <f>MID(Tabla1[[#This Row],[Aplicación]],9,4)</f>
        <v>2315</v>
      </c>
      <c r="U751" s="3" t="str">
        <f>VLOOKUP(Tabla1[[#This Row],[PROGRAMA]],Hoja1!A:B,2,FALSE)</f>
        <v>2315. Políticas de Igualdad e infancia</v>
      </c>
      <c r="V751" s="3" t="str">
        <f>MID(Tabla1[[#This Row],[Aplicación]],14,2)</f>
        <v>22</v>
      </c>
      <c r="W751" s="3" t="str">
        <f>MID(Tabla1[[#This Row],[Aplicación]],14,6)</f>
        <v>22613</v>
      </c>
    </row>
    <row r="752" spans="1:23" s="3" customFormat="1" hidden="1" x14ac:dyDescent="0.25">
      <c r="A752" s="1">
        <v>220190003882</v>
      </c>
      <c r="B752" s="3" t="s">
        <v>518</v>
      </c>
      <c r="C752" s="2">
        <v>43523</v>
      </c>
      <c r="D752" s="3">
        <v>22019001577</v>
      </c>
      <c r="E752" s="3" t="s">
        <v>1111</v>
      </c>
      <c r="F752" s="4">
        <v>22.12</v>
      </c>
      <c r="G752" s="3" t="s">
        <v>2126</v>
      </c>
      <c r="H752" s="3" t="s">
        <v>1112</v>
      </c>
      <c r="I752" s="3" t="s">
        <v>2070</v>
      </c>
      <c r="J752" s="3" t="s">
        <v>1838</v>
      </c>
      <c r="K752" s="3" t="s">
        <v>35</v>
      </c>
      <c r="L752" s="3" t="s">
        <v>15</v>
      </c>
      <c r="M752" s="3" t="s">
        <v>16</v>
      </c>
      <c r="N752" s="3" t="s">
        <v>2555</v>
      </c>
      <c r="O752" s="3" t="s">
        <v>2553</v>
      </c>
      <c r="P752" s="3" t="str">
        <f>MID(Tabla1[[#This Row],[Aplicación]],14,1)</f>
        <v>2</v>
      </c>
      <c r="Q752" s="3" t="s">
        <v>2530</v>
      </c>
      <c r="R752" s="3" t="str">
        <f>MID(Tabla1[[#This Row],[Aplicación]],6,2)</f>
        <v>06</v>
      </c>
      <c r="S752" s="3" t="str">
        <f>VLOOKUP(Tabla1[[#This Row],[AREA]],Hoja1!A:B,2,FALSE)</f>
        <v>06. Educación, infancia e igualdad</v>
      </c>
      <c r="T752" s="3" t="str">
        <f>MID(Tabla1[[#This Row],[Aplicación]],9,4)</f>
        <v>3231</v>
      </c>
      <c r="U752" s="3" t="str">
        <f>VLOOKUP(Tabla1[[#This Row],[PROGRAMA]],Hoja1!A:B,2,FALSE)</f>
        <v>3231. Escuelas infantiles</v>
      </c>
      <c r="V752" s="3" t="str">
        <f>MID(Tabla1[[#This Row],[Aplicación]],14,2)</f>
        <v>21</v>
      </c>
      <c r="W752" s="3" t="str">
        <f>MID(Tabla1[[#This Row],[Aplicación]],14,6)</f>
        <v>212</v>
      </c>
    </row>
    <row r="753" spans="1:23" s="3" customFormat="1" hidden="1" x14ac:dyDescent="0.25">
      <c r="A753" s="1">
        <v>220190007924</v>
      </c>
      <c r="B753" s="3" t="s">
        <v>518</v>
      </c>
      <c r="C753" s="2">
        <v>43551</v>
      </c>
      <c r="D753" s="3">
        <v>22019002638</v>
      </c>
      <c r="E753" s="3" t="s">
        <v>504</v>
      </c>
      <c r="F753" s="4">
        <v>221.25</v>
      </c>
      <c r="G753" s="3" t="s">
        <v>2213</v>
      </c>
      <c r="H753" s="3" t="s">
        <v>1639</v>
      </c>
      <c r="I753" s="3" t="s">
        <v>2055</v>
      </c>
      <c r="J753" s="3" t="s">
        <v>1838</v>
      </c>
      <c r="K753" s="3" t="s">
        <v>35</v>
      </c>
      <c r="L753" s="3" t="s">
        <v>10</v>
      </c>
      <c r="M753" s="3" t="s">
        <v>11</v>
      </c>
      <c r="N753" s="11" t="s">
        <v>2556</v>
      </c>
      <c r="O753" s="3" t="s">
        <v>2553</v>
      </c>
      <c r="P753" s="3" t="str">
        <f>MID(Tabla1[[#This Row],[Aplicación]],14,1)</f>
        <v>2</v>
      </c>
      <c r="Q753" s="3" t="s">
        <v>2530</v>
      </c>
      <c r="R753" s="3" t="str">
        <f>MID(Tabla1[[#This Row],[Aplicación]],6,2)</f>
        <v>06</v>
      </c>
      <c r="S753" s="3" t="str">
        <f>VLOOKUP(Tabla1[[#This Row],[AREA]],Hoja1!A:B,2,FALSE)</f>
        <v>06. Educación, infancia e igualdad</v>
      </c>
      <c r="T753" s="3" t="str">
        <f>MID(Tabla1[[#This Row],[Aplicación]],9,4)</f>
        <v>2315</v>
      </c>
      <c r="U753" s="3" t="str">
        <f>VLOOKUP(Tabla1[[#This Row],[PROGRAMA]],Hoja1!A:B,2,FALSE)</f>
        <v>2315. Políticas de Igualdad e infancia</v>
      </c>
      <c r="V753" s="3" t="str">
        <f>MID(Tabla1[[#This Row],[Aplicación]],14,2)</f>
        <v>22</v>
      </c>
      <c r="W753" s="3" t="str">
        <f>MID(Tabla1[[#This Row],[Aplicación]],14,6)</f>
        <v>22613</v>
      </c>
    </row>
    <row r="754" spans="1:23" s="12" customFormat="1" hidden="1" x14ac:dyDescent="0.25">
      <c r="A754" s="1">
        <v>220190002542</v>
      </c>
      <c r="B754" s="3" t="s">
        <v>518</v>
      </c>
      <c r="C754" s="2">
        <v>43515</v>
      </c>
      <c r="D754" s="3">
        <v>22019001376</v>
      </c>
      <c r="E754" s="3" t="s">
        <v>895</v>
      </c>
      <c r="F754" s="4">
        <v>21.97</v>
      </c>
      <c r="G754" s="3" t="s">
        <v>2056</v>
      </c>
      <c r="H754" s="3" t="s">
        <v>927</v>
      </c>
      <c r="I754" s="3" t="s">
        <v>2070</v>
      </c>
      <c r="J754" s="3" t="s">
        <v>1891</v>
      </c>
      <c r="K754" s="3" t="s">
        <v>35</v>
      </c>
      <c r="L754" s="3" t="s">
        <v>15</v>
      </c>
      <c r="M754" s="3" t="s">
        <v>16</v>
      </c>
      <c r="N754" s="3" t="s">
        <v>2555</v>
      </c>
      <c r="O754" s="3" t="s">
        <v>2553</v>
      </c>
      <c r="P754" s="3" t="str">
        <f>MID(Tabla1[[#This Row],[Aplicación]],14,1)</f>
        <v>2</v>
      </c>
      <c r="Q754" s="3" t="s">
        <v>2530</v>
      </c>
      <c r="R754" s="3" t="str">
        <f>MID(Tabla1[[#This Row],[Aplicación]],6,2)</f>
        <v>07</v>
      </c>
      <c r="S754" s="3" t="str">
        <f>VLOOKUP(Tabla1[[#This Row],[AREA]],Hoja1!A:B,2,FALSE)</f>
        <v>07. Medio Ambiente sostenibilidad</v>
      </c>
      <c r="T754" s="3" t="str">
        <f>MID(Tabla1[[#This Row],[Aplicación]],9,4)</f>
        <v>1621</v>
      </c>
      <c r="U754" s="3" t="str">
        <f>VLOOKUP(Tabla1[[#This Row],[PROGRAMA]],Hoja1!A:B,2,FALSE)</f>
        <v>1621. Servicio de limpieza</v>
      </c>
      <c r="V754" s="3" t="str">
        <f>MID(Tabla1[[#This Row],[Aplicación]],14,2)</f>
        <v>22</v>
      </c>
      <c r="W754" s="3" t="str">
        <f>MID(Tabla1[[#This Row],[Aplicación]],14,6)</f>
        <v>22199</v>
      </c>
    </row>
    <row r="755" spans="1:23" s="3" customFormat="1" hidden="1" x14ac:dyDescent="0.25">
      <c r="A755" s="1">
        <v>220190007926</v>
      </c>
      <c r="B755" s="3" t="s">
        <v>518</v>
      </c>
      <c r="C755" s="2">
        <v>43551</v>
      </c>
      <c r="D755" s="3">
        <v>22019002640</v>
      </c>
      <c r="E755" s="3" t="s">
        <v>504</v>
      </c>
      <c r="F755" s="4">
        <v>600</v>
      </c>
      <c r="G755" s="3" t="s">
        <v>2328</v>
      </c>
      <c r="H755" s="3" t="s">
        <v>1640</v>
      </c>
      <c r="I755" s="3" t="s">
        <v>2055</v>
      </c>
      <c r="J755" s="3" t="s">
        <v>1838</v>
      </c>
      <c r="K755" s="3" t="s">
        <v>35</v>
      </c>
      <c r="L755" s="3" t="s">
        <v>10</v>
      </c>
      <c r="M755" s="3" t="s">
        <v>11</v>
      </c>
      <c r="N755" s="11" t="s">
        <v>2556</v>
      </c>
      <c r="O755" s="3" t="s">
        <v>2553</v>
      </c>
      <c r="P755" s="3" t="str">
        <f>MID(Tabla1[[#This Row],[Aplicación]],14,1)</f>
        <v>2</v>
      </c>
      <c r="Q755" s="3" t="s">
        <v>2530</v>
      </c>
      <c r="R755" s="3" t="str">
        <f>MID(Tabla1[[#This Row],[Aplicación]],6,2)</f>
        <v>06</v>
      </c>
      <c r="S755" s="3" t="str">
        <f>VLOOKUP(Tabla1[[#This Row],[AREA]],Hoja1!A:B,2,FALSE)</f>
        <v>06. Educación, infancia e igualdad</v>
      </c>
      <c r="T755" s="3" t="str">
        <f>MID(Tabla1[[#This Row],[Aplicación]],9,4)</f>
        <v>2315</v>
      </c>
      <c r="U755" s="3" t="str">
        <f>VLOOKUP(Tabla1[[#This Row],[PROGRAMA]],Hoja1!A:B,2,FALSE)</f>
        <v>2315. Políticas de Igualdad e infancia</v>
      </c>
      <c r="V755" s="3" t="str">
        <f>MID(Tabla1[[#This Row],[Aplicación]],14,2)</f>
        <v>22</v>
      </c>
      <c r="W755" s="3" t="str">
        <f>MID(Tabla1[[#This Row],[Aplicación]],14,6)</f>
        <v>22613</v>
      </c>
    </row>
    <row r="756" spans="1:23" s="3" customFormat="1" hidden="1" x14ac:dyDescent="0.25">
      <c r="A756" s="1">
        <v>220190006274</v>
      </c>
      <c r="B756" s="3" t="s">
        <v>518</v>
      </c>
      <c r="C756" s="2">
        <v>43543</v>
      </c>
      <c r="D756" s="3">
        <v>22019001559</v>
      </c>
      <c r="E756" s="3" t="s">
        <v>745</v>
      </c>
      <c r="F756" s="4">
        <v>21.5</v>
      </c>
      <c r="G756" s="3" t="s">
        <v>1796</v>
      </c>
      <c r="H756" s="3" t="s">
        <v>1404</v>
      </c>
      <c r="I756" s="3" t="s">
        <v>2070</v>
      </c>
      <c r="J756" s="3" t="s">
        <v>1838</v>
      </c>
      <c r="K756" s="3" t="s">
        <v>35</v>
      </c>
      <c r="L756" s="3" t="s">
        <v>15</v>
      </c>
      <c r="M756" s="3" t="s">
        <v>16</v>
      </c>
      <c r="N756" s="3" t="s">
        <v>2555</v>
      </c>
      <c r="O756" s="3" t="s">
        <v>2553</v>
      </c>
      <c r="P756" s="3" t="str">
        <f>MID(Tabla1[[#This Row],[Aplicación]],14,1)</f>
        <v>2</v>
      </c>
      <c r="Q756" s="3" t="s">
        <v>2530</v>
      </c>
      <c r="R756" s="3" t="str">
        <f>MID(Tabla1[[#This Row],[Aplicación]],6,2)</f>
        <v>10</v>
      </c>
      <c r="S756" s="3" t="str">
        <f>VLOOKUP(Tabla1[[#This Row],[AREA]],Hoja1!A:B,2,FALSE)</f>
        <v>10. Servicios sociales</v>
      </c>
      <c r="T756" s="3" t="str">
        <f>MID(Tabla1[[#This Row],[Aplicación]],9,4)</f>
        <v>2311</v>
      </c>
      <c r="U756" s="3" t="str">
        <f>VLOOKUP(Tabla1[[#This Row],[PROGRAMA]],Hoja1!A:B,2,FALSE)</f>
        <v>2311. Intervención social</v>
      </c>
      <c r="V756" s="3" t="str">
        <f>MID(Tabla1[[#This Row],[Aplicación]],14,2)</f>
        <v>21</v>
      </c>
      <c r="W756" s="3" t="str">
        <f>MID(Tabla1[[#This Row],[Aplicación]],14,6)</f>
        <v>212</v>
      </c>
    </row>
    <row r="757" spans="1:23" s="3" customFormat="1" hidden="1" x14ac:dyDescent="0.25">
      <c r="A757" s="1">
        <v>220190006322</v>
      </c>
      <c r="B757" s="3" t="s">
        <v>518</v>
      </c>
      <c r="C757" s="2">
        <v>43543</v>
      </c>
      <c r="D757" s="3">
        <v>22019000786</v>
      </c>
      <c r="E757" s="3" t="s">
        <v>604</v>
      </c>
      <c r="F757" s="4">
        <v>21.3</v>
      </c>
      <c r="G757" s="3" t="s">
        <v>2080</v>
      </c>
      <c r="H757" s="3" t="s">
        <v>1421</v>
      </c>
      <c r="I757" s="3" t="s">
        <v>2070</v>
      </c>
      <c r="J757" s="3" t="s">
        <v>1838</v>
      </c>
      <c r="K757" s="3" t="s">
        <v>14</v>
      </c>
      <c r="L757" s="3" t="s">
        <v>15</v>
      </c>
      <c r="M757" s="3" t="s">
        <v>16</v>
      </c>
      <c r="N757" s="3" t="s">
        <v>2555</v>
      </c>
      <c r="O757" s="3" t="s">
        <v>2553</v>
      </c>
      <c r="P757" s="3" t="str">
        <f>MID(Tabla1[[#This Row],[Aplicación]],14,1)</f>
        <v>2</v>
      </c>
      <c r="Q757" s="3" t="s">
        <v>2530</v>
      </c>
      <c r="R757" s="3" t="str">
        <f>MID(Tabla1[[#This Row],[Aplicación]],6,2)</f>
        <v>08</v>
      </c>
      <c r="S757" s="3" t="str">
        <f>VLOOKUP(Tabla1[[#This Row],[AREA]],Hoja1!A:B,2,FALSE)</f>
        <v>08. Seguridad y movilidad</v>
      </c>
      <c r="T757" s="3" t="str">
        <f>MID(Tabla1[[#This Row],[Aplicación]],9,4)</f>
        <v>1321</v>
      </c>
      <c r="U757" s="3" t="str">
        <f>VLOOKUP(Tabla1[[#This Row],[PROGRAMA]],Hoja1!A:B,2,FALSE)</f>
        <v>1321. Policía municipal</v>
      </c>
      <c r="V757" s="3" t="str">
        <f>MID(Tabla1[[#This Row],[Aplicación]],14,2)</f>
        <v>21</v>
      </c>
      <c r="W757" s="3" t="str">
        <f>MID(Tabla1[[#This Row],[Aplicación]],14,6)</f>
        <v>214</v>
      </c>
    </row>
    <row r="758" spans="1:23" s="3" customFormat="1" hidden="1" x14ac:dyDescent="0.25">
      <c r="A758" s="1">
        <v>220190006434</v>
      </c>
      <c r="B758" s="3" t="s">
        <v>518</v>
      </c>
      <c r="C758" s="2">
        <v>43543</v>
      </c>
      <c r="D758" s="3">
        <v>22019000786</v>
      </c>
      <c r="E758" s="3" t="s">
        <v>604</v>
      </c>
      <c r="F758" s="4">
        <v>21.3</v>
      </c>
      <c r="G758" s="3" t="s">
        <v>2080</v>
      </c>
      <c r="H758" s="3" t="s">
        <v>1457</v>
      </c>
      <c r="I758" s="3" t="s">
        <v>2070</v>
      </c>
      <c r="J758" s="3" t="s">
        <v>1838</v>
      </c>
      <c r="K758" s="3" t="s">
        <v>14</v>
      </c>
      <c r="L758" s="3" t="s">
        <v>15</v>
      </c>
      <c r="M758" s="3" t="s">
        <v>16</v>
      </c>
      <c r="N758" s="3" t="s">
        <v>2555</v>
      </c>
      <c r="O758" s="3" t="s">
        <v>2553</v>
      </c>
      <c r="P758" s="3" t="str">
        <f>MID(Tabla1[[#This Row],[Aplicación]],14,1)</f>
        <v>2</v>
      </c>
      <c r="Q758" s="3" t="s">
        <v>2530</v>
      </c>
      <c r="R758" s="3" t="str">
        <f>MID(Tabla1[[#This Row],[Aplicación]],6,2)</f>
        <v>08</v>
      </c>
      <c r="S758" s="3" t="str">
        <f>VLOOKUP(Tabla1[[#This Row],[AREA]],Hoja1!A:B,2,FALSE)</f>
        <v>08. Seguridad y movilidad</v>
      </c>
      <c r="T758" s="3" t="str">
        <f>MID(Tabla1[[#This Row],[Aplicación]],9,4)</f>
        <v>1321</v>
      </c>
      <c r="U758" s="3" t="str">
        <f>VLOOKUP(Tabla1[[#This Row],[PROGRAMA]],Hoja1!A:B,2,FALSE)</f>
        <v>1321. Policía municipal</v>
      </c>
      <c r="V758" s="3" t="str">
        <f>MID(Tabla1[[#This Row],[Aplicación]],14,2)</f>
        <v>21</v>
      </c>
      <c r="W758" s="3" t="str">
        <f>MID(Tabla1[[#This Row],[Aplicación]],14,6)</f>
        <v>214</v>
      </c>
    </row>
    <row r="759" spans="1:23" s="3" customFormat="1" hidden="1" x14ac:dyDescent="0.25">
      <c r="A759" s="1">
        <v>220190006440</v>
      </c>
      <c r="B759" s="3" t="s">
        <v>518</v>
      </c>
      <c r="C759" s="2">
        <v>43543</v>
      </c>
      <c r="D759" s="3">
        <v>22019000786</v>
      </c>
      <c r="E759" s="3" t="s">
        <v>604</v>
      </c>
      <c r="F759" s="4">
        <v>21.3</v>
      </c>
      <c r="G759" s="3" t="s">
        <v>2080</v>
      </c>
      <c r="H759" s="3" t="s">
        <v>1460</v>
      </c>
      <c r="I759" s="3" t="s">
        <v>2070</v>
      </c>
      <c r="J759" s="3" t="s">
        <v>1838</v>
      </c>
      <c r="K759" s="3" t="s">
        <v>14</v>
      </c>
      <c r="L759" s="3" t="s">
        <v>15</v>
      </c>
      <c r="M759" s="3" t="s">
        <v>16</v>
      </c>
      <c r="N759" s="3" t="s">
        <v>2555</v>
      </c>
      <c r="O759" s="3" t="s">
        <v>2553</v>
      </c>
      <c r="P759" s="3" t="str">
        <f>MID(Tabla1[[#This Row],[Aplicación]],14,1)</f>
        <v>2</v>
      </c>
      <c r="Q759" s="3" t="s">
        <v>2530</v>
      </c>
      <c r="R759" s="3" t="str">
        <f>MID(Tabla1[[#This Row],[Aplicación]],6,2)</f>
        <v>08</v>
      </c>
      <c r="S759" s="3" t="str">
        <f>VLOOKUP(Tabla1[[#This Row],[AREA]],Hoja1!A:B,2,FALSE)</f>
        <v>08. Seguridad y movilidad</v>
      </c>
      <c r="T759" s="3" t="str">
        <f>MID(Tabla1[[#This Row],[Aplicación]],9,4)</f>
        <v>1321</v>
      </c>
      <c r="U759" s="3" t="str">
        <f>VLOOKUP(Tabla1[[#This Row],[PROGRAMA]],Hoja1!A:B,2,FALSE)</f>
        <v>1321. Policía municipal</v>
      </c>
      <c r="V759" s="3" t="str">
        <f>MID(Tabla1[[#This Row],[Aplicación]],14,2)</f>
        <v>21</v>
      </c>
      <c r="W759" s="3" t="str">
        <f>MID(Tabla1[[#This Row],[Aplicación]],14,6)</f>
        <v>214</v>
      </c>
    </row>
    <row r="760" spans="1:23" s="12" customFormat="1" hidden="1" x14ac:dyDescent="0.25">
      <c r="A760" s="1">
        <v>220190006446</v>
      </c>
      <c r="B760" s="3" t="s">
        <v>518</v>
      </c>
      <c r="C760" s="2">
        <v>43543</v>
      </c>
      <c r="D760" s="3">
        <v>22019000786</v>
      </c>
      <c r="E760" s="3" t="s">
        <v>604</v>
      </c>
      <c r="F760" s="4">
        <v>21.3</v>
      </c>
      <c r="G760" s="3" t="s">
        <v>2080</v>
      </c>
      <c r="H760" s="3" t="s">
        <v>1463</v>
      </c>
      <c r="I760" s="3" t="s">
        <v>2070</v>
      </c>
      <c r="J760" s="3" t="s">
        <v>1838</v>
      </c>
      <c r="K760" s="3" t="s">
        <v>14</v>
      </c>
      <c r="L760" s="3" t="s">
        <v>15</v>
      </c>
      <c r="M760" s="3" t="s">
        <v>16</v>
      </c>
      <c r="N760" s="3" t="s">
        <v>2555</v>
      </c>
      <c r="O760" s="3" t="s">
        <v>2553</v>
      </c>
      <c r="P760" s="3" t="str">
        <f>MID(Tabla1[[#This Row],[Aplicación]],14,1)</f>
        <v>2</v>
      </c>
      <c r="Q760" s="3" t="s">
        <v>2530</v>
      </c>
      <c r="R760" s="3" t="str">
        <f>MID(Tabla1[[#This Row],[Aplicación]],6,2)</f>
        <v>08</v>
      </c>
      <c r="S760" s="3" t="str">
        <f>VLOOKUP(Tabla1[[#This Row],[AREA]],Hoja1!A:B,2,FALSE)</f>
        <v>08. Seguridad y movilidad</v>
      </c>
      <c r="T760" s="3" t="str">
        <f>MID(Tabla1[[#This Row],[Aplicación]],9,4)</f>
        <v>1321</v>
      </c>
      <c r="U760" s="3" t="str">
        <f>VLOOKUP(Tabla1[[#This Row],[PROGRAMA]],Hoja1!A:B,2,FALSE)</f>
        <v>1321. Policía municipal</v>
      </c>
      <c r="V760" s="3" t="str">
        <f>MID(Tabla1[[#This Row],[Aplicación]],14,2)</f>
        <v>21</v>
      </c>
      <c r="W760" s="3" t="str">
        <f>MID(Tabla1[[#This Row],[Aplicación]],14,6)</f>
        <v>214</v>
      </c>
    </row>
    <row r="761" spans="1:23" s="3" customFormat="1" hidden="1" x14ac:dyDescent="0.25">
      <c r="A761" s="1">
        <v>220190007157</v>
      </c>
      <c r="B761" s="3" t="s">
        <v>518</v>
      </c>
      <c r="C761" s="2">
        <v>43549</v>
      </c>
      <c r="D761" s="3">
        <v>22019000786</v>
      </c>
      <c r="E761" s="3" t="s">
        <v>604</v>
      </c>
      <c r="F761" s="4">
        <v>21.3</v>
      </c>
      <c r="G761" s="3" t="s">
        <v>2080</v>
      </c>
      <c r="H761" s="3" t="s">
        <v>1529</v>
      </c>
      <c r="I761" s="3" t="s">
        <v>2070</v>
      </c>
      <c r="J761" s="3" t="s">
        <v>1838</v>
      </c>
      <c r="K761" s="3" t="s">
        <v>14</v>
      </c>
      <c r="L761" s="3" t="s">
        <v>15</v>
      </c>
      <c r="M761" s="3" t="s">
        <v>16</v>
      </c>
      <c r="N761" s="3" t="s">
        <v>2555</v>
      </c>
      <c r="O761" s="3" t="s">
        <v>2553</v>
      </c>
      <c r="P761" s="3" t="str">
        <f>MID(Tabla1[[#This Row],[Aplicación]],14,1)</f>
        <v>2</v>
      </c>
      <c r="Q761" s="3" t="s">
        <v>2530</v>
      </c>
      <c r="R761" s="3" t="str">
        <f>MID(Tabla1[[#This Row],[Aplicación]],6,2)</f>
        <v>08</v>
      </c>
      <c r="S761" s="3" t="str">
        <f>VLOOKUP(Tabla1[[#This Row],[AREA]],Hoja1!A:B,2,FALSE)</f>
        <v>08. Seguridad y movilidad</v>
      </c>
      <c r="T761" s="3" t="str">
        <f>MID(Tabla1[[#This Row],[Aplicación]],9,4)</f>
        <v>1321</v>
      </c>
      <c r="U761" s="3" t="str">
        <f>VLOOKUP(Tabla1[[#This Row],[PROGRAMA]],Hoja1!A:B,2,FALSE)</f>
        <v>1321. Policía municipal</v>
      </c>
      <c r="V761" s="3" t="str">
        <f>MID(Tabla1[[#This Row],[Aplicación]],14,2)</f>
        <v>21</v>
      </c>
      <c r="W761" s="3" t="str">
        <f>MID(Tabla1[[#This Row],[Aplicación]],14,6)</f>
        <v>214</v>
      </c>
    </row>
    <row r="762" spans="1:23" s="3" customFormat="1" hidden="1" x14ac:dyDescent="0.25">
      <c r="A762" s="1">
        <v>220190008001</v>
      </c>
      <c r="B762" s="3" t="s">
        <v>518</v>
      </c>
      <c r="C762" s="2">
        <v>43551</v>
      </c>
      <c r="D762" s="3">
        <v>22019000786</v>
      </c>
      <c r="E762" s="3" t="s">
        <v>604</v>
      </c>
      <c r="F762" s="4">
        <v>21.3</v>
      </c>
      <c r="G762" s="3" t="s">
        <v>2080</v>
      </c>
      <c r="H762" s="3" t="s">
        <v>1672</v>
      </c>
      <c r="I762" s="3" t="s">
        <v>2070</v>
      </c>
      <c r="J762" s="3" t="s">
        <v>1838</v>
      </c>
      <c r="K762" s="3" t="s">
        <v>14</v>
      </c>
      <c r="L762" s="3" t="s">
        <v>15</v>
      </c>
      <c r="M762" s="3" t="s">
        <v>16</v>
      </c>
      <c r="N762" s="3" t="s">
        <v>2555</v>
      </c>
      <c r="O762" s="3" t="s">
        <v>2553</v>
      </c>
      <c r="P762" s="3" t="str">
        <f>MID(Tabla1[[#This Row],[Aplicación]],14,1)</f>
        <v>2</v>
      </c>
      <c r="Q762" s="3" t="s">
        <v>2530</v>
      </c>
      <c r="R762" s="3" t="str">
        <f>MID(Tabla1[[#This Row],[Aplicación]],6,2)</f>
        <v>08</v>
      </c>
      <c r="S762" s="3" t="str">
        <f>VLOOKUP(Tabla1[[#This Row],[AREA]],Hoja1!A:B,2,FALSE)</f>
        <v>08. Seguridad y movilidad</v>
      </c>
      <c r="T762" s="3" t="str">
        <f>MID(Tabla1[[#This Row],[Aplicación]],9,4)</f>
        <v>1321</v>
      </c>
      <c r="U762" s="3" t="str">
        <f>VLOOKUP(Tabla1[[#This Row],[PROGRAMA]],Hoja1!A:B,2,FALSE)</f>
        <v>1321. Policía municipal</v>
      </c>
      <c r="V762" s="3" t="str">
        <f>MID(Tabla1[[#This Row],[Aplicación]],14,2)</f>
        <v>21</v>
      </c>
      <c r="W762" s="3" t="str">
        <f>MID(Tabla1[[#This Row],[Aplicación]],14,6)</f>
        <v>214</v>
      </c>
    </row>
    <row r="763" spans="1:23" s="3" customFormat="1" hidden="1" x14ac:dyDescent="0.25">
      <c r="A763" s="1">
        <v>220190008002</v>
      </c>
      <c r="B763" s="3" t="s">
        <v>518</v>
      </c>
      <c r="C763" s="2">
        <v>43551</v>
      </c>
      <c r="D763" s="3">
        <v>22019000786</v>
      </c>
      <c r="E763" s="3" t="s">
        <v>604</v>
      </c>
      <c r="F763" s="4">
        <v>21.3</v>
      </c>
      <c r="G763" s="3" t="s">
        <v>2080</v>
      </c>
      <c r="H763" s="3" t="s">
        <v>1673</v>
      </c>
      <c r="I763" s="3" t="s">
        <v>2070</v>
      </c>
      <c r="J763" s="3" t="s">
        <v>1838</v>
      </c>
      <c r="K763" s="3" t="s">
        <v>14</v>
      </c>
      <c r="L763" s="3" t="s">
        <v>15</v>
      </c>
      <c r="M763" s="3" t="s">
        <v>16</v>
      </c>
      <c r="N763" s="3" t="s">
        <v>2555</v>
      </c>
      <c r="O763" s="3" t="s">
        <v>2553</v>
      </c>
      <c r="P763" s="3" t="str">
        <f>MID(Tabla1[[#This Row],[Aplicación]],14,1)</f>
        <v>2</v>
      </c>
      <c r="Q763" s="3" t="s">
        <v>2530</v>
      </c>
      <c r="R763" s="3" t="str">
        <f>MID(Tabla1[[#This Row],[Aplicación]],6,2)</f>
        <v>08</v>
      </c>
      <c r="S763" s="3" t="str">
        <f>VLOOKUP(Tabla1[[#This Row],[AREA]],Hoja1!A:B,2,FALSE)</f>
        <v>08. Seguridad y movilidad</v>
      </c>
      <c r="T763" s="3" t="str">
        <f>MID(Tabla1[[#This Row],[Aplicación]],9,4)</f>
        <v>1321</v>
      </c>
      <c r="U763" s="3" t="str">
        <f>VLOOKUP(Tabla1[[#This Row],[PROGRAMA]],Hoja1!A:B,2,FALSE)</f>
        <v>1321. Policía municipal</v>
      </c>
      <c r="V763" s="3" t="str">
        <f>MID(Tabla1[[#This Row],[Aplicación]],14,2)</f>
        <v>21</v>
      </c>
      <c r="W763" s="3" t="str">
        <f>MID(Tabla1[[#This Row],[Aplicación]],14,6)</f>
        <v>214</v>
      </c>
    </row>
    <row r="764" spans="1:23" s="3" customFormat="1" hidden="1" x14ac:dyDescent="0.25">
      <c r="A764" s="1">
        <v>220190008003</v>
      </c>
      <c r="B764" s="3" t="s">
        <v>518</v>
      </c>
      <c r="C764" s="2">
        <v>43551</v>
      </c>
      <c r="D764" s="3">
        <v>22019000786</v>
      </c>
      <c r="E764" s="3" t="s">
        <v>604</v>
      </c>
      <c r="F764" s="4">
        <v>21.3</v>
      </c>
      <c r="G764" s="3" t="s">
        <v>2080</v>
      </c>
      <c r="H764" s="3" t="s">
        <v>1674</v>
      </c>
      <c r="I764" s="3" t="s">
        <v>2070</v>
      </c>
      <c r="J764" s="3" t="s">
        <v>1838</v>
      </c>
      <c r="K764" s="3" t="s">
        <v>14</v>
      </c>
      <c r="L764" s="3" t="s">
        <v>15</v>
      </c>
      <c r="M764" s="3" t="s">
        <v>16</v>
      </c>
      <c r="N764" s="3" t="s">
        <v>2555</v>
      </c>
      <c r="O764" s="3" t="s">
        <v>2553</v>
      </c>
      <c r="P764" s="3" t="str">
        <f>MID(Tabla1[[#This Row],[Aplicación]],14,1)</f>
        <v>2</v>
      </c>
      <c r="Q764" s="3" t="s">
        <v>2530</v>
      </c>
      <c r="R764" s="3" t="str">
        <f>MID(Tabla1[[#This Row],[Aplicación]],6,2)</f>
        <v>08</v>
      </c>
      <c r="S764" s="3" t="str">
        <f>VLOOKUP(Tabla1[[#This Row],[AREA]],Hoja1!A:B,2,FALSE)</f>
        <v>08. Seguridad y movilidad</v>
      </c>
      <c r="T764" s="3" t="str">
        <f>MID(Tabla1[[#This Row],[Aplicación]],9,4)</f>
        <v>1321</v>
      </c>
      <c r="U764" s="3" t="str">
        <f>VLOOKUP(Tabla1[[#This Row],[PROGRAMA]],Hoja1!A:B,2,FALSE)</f>
        <v>1321. Policía municipal</v>
      </c>
      <c r="V764" s="3" t="str">
        <f>MID(Tabla1[[#This Row],[Aplicación]],14,2)</f>
        <v>21</v>
      </c>
      <c r="W764" s="3" t="str">
        <f>MID(Tabla1[[#This Row],[Aplicación]],14,6)</f>
        <v>214</v>
      </c>
    </row>
    <row r="765" spans="1:23" s="3" customFormat="1" hidden="1" x14ac:dyDescent="0.25">
      <c r="A765" s="1">
        <v>220190007217</v>
      </c>
      <c r="B765" s="3" t="s">
        <v>518</v>
      </c>
      <c r="C765" s="2">
        <v>43549</v>
      </c>
      <c r="D765" s="3">
        <v>22019001577</v>
      </c>
      <c r="E765" s="3" t="s">
        <v>1111</v>
      </c>
      <c r="F765" s="4">
        <v>21.15</v>
      </c>
      <c r="G765" s="3" t="s">
        <v>2126</v>
      </c>
      <c r="H765" s="3" t="s">
        <v>1542</v>
      </c>
      <c r="I765" s="3" t="s">
        <v>2070</v>
      </c>
      <c r="J765" s="3" t="s">
        <v>1838</v>
      </c>
      <c r="K765" s="3" t="s">
        <v>35</v>
      </c>
      <c r="L765" s="3" t="s">
        <v>15</v>
      </c>
      <c r="M765" s="3" t="s">
        <v>16</v>
      </c>
      <c r="N765" s="3" t="s">
        <v>2555</v>
      </c>
      <c r="O765" s="3" t="s">
        <v>2553</v>
      </c>
      <c r="P765" s="3" t="str">
        <f>MID(Tabla1[[#This Row],[Aplicación]],14,1)</f>
        <v>2</v>
      </c>
      <c r="Q765" s="3" t="s">
        <v>2530</v>
      </c>
      <c r="R765" s="3" t="str">
        <f>MID(Tabla1[[#This Row],[Aplicación]],6,2)</f>
        <v>06</v>
      </c>
      <c r="S765" s="3" t="str">
        <f>VLOOKUP(Tabla1[[#This Row],[AREA]],Hoja1!A:B,2,FALSE)</f>
        <v>06. Educación, infancia e igualdad</v>
      </c>
      <c r="T765" s="3" t="str">
        <f>MID(Tabla1[[#This Row],[Aplicación]],9,4)</f>
        <v>3231</v>
      </c>
      <c r="U765" s="3" t="str">
        <f>VLOOKUP(Tabla1[[#This Row],[PROGRAMA]],Hoja1!A:B,2,FALSE)</f>
        <v>3231. Escuelas infantiles</v>
      </c>
      <c r="V765" s="3" t="str">
        <f>MID(Tabla1[[#This Row],[Aplicación]],14,2)</f>
        <v>21</v>
      </c>
      <c r="W765" s="3" t="str">
        <f>MID(Tabla1[[#This Row],[Aplicación]],14,6)</f>
        <v>212</v>
      </c>
    </row>
    <row r="766" spans="1:23" s="3" customFormat="1" hidden="1" x14ac:dyDescent="0.25">
      <c r="A766" s="1">
        <v>220190002882</v>
      </c>
      <c r="B766" s="3" t="s">
        <v>518</v>
      </c>
      <c r="C766" s="2">
        <v>43518</v>
      </c>
      <c r="D766" s="3">
        <v>22019001576</v>
      </c>
      <c r="E766" s="3" t="s">
        <v>527</v>
      </c>
      <c r="F766" s="4">
        <v>20.45</v>
      </c>
      <c r="G766" s="3" t="s">
        <v>2110</v>
      </c>
      <c r="H766" s="3" t="s">
        <v>1056</v>
      </c>
      <c r="I766" s="3" t="s">
        <v>2070</v>
      </c>
      <c r="J766" s="3" t="s">
        <v>1838</v>
      </c>
      <c r="K766" s="3" t="s">
        <v>35</v>
      </c>
      <c r="L766" s="3" t="s">
        <v>15</v>
      </c>
      <c r="M766" s="3" t="s">
        <v>16</v>
      </c>
      <c r="N766" s="3" t="s">
        <v>2555</v>
      </c>
      <c r="O766" s="3" t="s">
        <v>2553</v>
      </c>
      <c r="P766" s="3" t="str">
        <f>MID(Tabla1[[#This Row],[Aplicación]],14,1)</f>
        <v>2</v>
      </c>
      <c r="Q766" s="3" t="s">
        <v>2530</v>
      </c>
      <c r="R766" s="3" t="str">
        <f>MID(Tabla1[[#This Row],[Aplicación]],6,2)</f>
        <v>06</v>
      </c>
      <c r="S766" s="3" t="str">
        <f>VLOOKUP(Tabla1[[#This Row],[AREA]],Hoja1!A:B,2,FALSE)</f>
        <v>06. Educación, infancia e igualdad</v>
      </c>
      <c r="T766" s="3" t="str">
        <f>MID(Tabla1[[#This Row],[Aplicación]],9,4)</f>
        <v>3232</v>
      </c>
      <c r="U766" s="3" t="str">
        <f>VLOOKUP(Tabla1[[#This Row],[PROGRAMA]],Hoja1!A:B,2,FALSE)</f>
        <v>3232. Conservación y mantenimiento centros educación infantil y primaria</v>
      </c>
      <c r="V766" s="3" t="str">
        <f>MID(Tabla1[[#This Row],[Aplicación]],14,2)</f>
        <v>21</v>
      </c>
      <c r="W766" s="3" t="str">
        <f>MID(Tabla1[[#This Row],[Aplicación]],14,6)</f>
        <v>212</v>
      </c>
    </row>
    <row r="767" spans="1:23" s="3" customFormat="1" hidden="1" x14ac:dyDescent="0.25">
      <c r="A767" s="1">
        <v>220190005459</v>
      </c>
      <c r="B767" s="3" t="s">
        <v>518</v>
      </c>
      <c r="C767" s="2">
        <v>43537</v>
      </c>
      <c r="D767" s="3">
        <v>22019001610</v>
      </c>
      <c r="E767" s="3" t="s">
        <v>609</v>
      </c>
      <c r="F767" s="4">
        <v>20.03</v>
      </c>
      <c r="G767" s="3" t="s">
        <v>2172</v>
      </c>
      <c r="H767" s="3" t="s">
        <v>1371</v>
      </c>
      <c r="I767" s="3" t="s">
        <v>2070</v>
      </c>
      <c r="J767" s="3" t="s">
        <v>1838</v>
      </c>
      <c r="K767" s="3" t="s">
        <v>35</v>
      </c>
      <c r="L767" s="3" t="s">
        <v>15</v>
      </c>
      <c r="M767" s="3" t="s">
        <v>16</v>
      </c>
      <c r="N767" s="3" t="s">
        <v>2555</v>
      </c>
      <c r="O767" s="3" t="s">
        <v>2553</v>
      </c>
      <c r="P767" s="3" t="str">
        <f>MID(Tabla1[[#This Row],[Aplicación]],14,1)</f>
        <v>2</v>
      </c>
      <c r="Q767" s="3" t="s">
        <v>2530</v>
      </c>
      <c r="R767" s="3" t="str">
        <f>MID(Tabla1[[#This Row],[Aplicación]],6,2)</f>
        <v>03</v>
      </c>
      <c r="S767" s="3" t="str">
        <f>VLOOKUP(Tabla1[[#This Row],[AREA]],Hoja1!A:B,2,FALSE)</f>
        <v>03. Participación ciudadana, juventud y deportes</v>
      </c>
      <c r="T767" s="3" t="str">
        <f>MID(Tabla1[[#This Row],[Aplicación]],9,4)</f>
        <v>9241</v>
      </c>
      <c r="U767" s="3" t="str">
        <f>VLOOKUP(Tabla1[[#This Row],[PROGRAMA]],Hoja1!A:B,2,FALSE)</f>
        <v>9241. Participación ciudadana</v>
      </c>
      <c r="V767" s="3" t="str">
        <f>MID(Tabla1[[#This Row],[Aplicación]],14,2)</f>
        <v>21</v>
      </c>
      <c r="W767" s="3" t="str">
        <f>MID(Tabla1[[#This Row],[Aplicación]],14,6)</f>
        <v>212</v>
      </c>
    </row>
    <row r="768" spans="1:23" s="3" customFormat="1" hidden="1" x14ac:dyDescent="0.25">
      <c r="A768" s="1">
        <v>220190007928</v>
      </c>
      <c r="B768" s="3" t="s">
        <v>518</v>
      </c>
      <c r="C768" s="2">
        <v>43551</v>
      </c>
      <c r="D768" s="3">
        <v>22019002644</v>
      </c>
      <c r="E768" s="3" t="s">
        <v>504</v>
      </c>
      <c r="F768" s="4">
        <v>1690</v>
      </c>
      <c r="G768" s="3" t="s">
        <v>2329</v>
      </c>
      <c r="H768" s="3" t="s">
        <v>1642</v>
      </c>
      <c r="I768" s="3" t="s">
        <v>2055</v>
      </c>
      <c r="J768" s="3" t="s">
        <v>1838</v>
      </c>
      <c r="K768" s="3" t="s">
        <v>14</v>
      </c>
      <c r="L768" s="3" t="s">
        <v>10</v>
      </c>
      <c r="M768" s="3" t="s">
        <v>11</v>
      </c>
      <c r="N768" s="11" t="s">
        <v>2556</v>
      </c>
      <c r="O768" s="3" t="s">
        <v>2553</v>
      </c>
      <c r="P768" s="3" t="str">
        <f>MID(Tabla1[[#This Row],[Aplicación]],14,1)</f>
        <v>2</v>
      </c>
      <c r="Q768" s="3" t="s">
        <v>2530</v>
      </c>
      <c r="R768" s="3" t="str">
        <f>MID(Tabla1[[#This Row],[Aplicación]],6,2)</f>
        <v>06</v>
      </c>
      <c r="S768" s="3" t="str">
        <f>VLOOKUP(Tabla1[[#This Row],[AREA]],Hoja1!A:B,2,FALSE)</f>
        <v>06. Educación, infancia e igualdad</v>
      </c>
      <c r="T768" s="3" t="str">
        <f>MID(Tabla1[[#This Row],[Aplicación]],9,4)</f>
        <v>2315</v>
      </c>
      <c r="U768" s="3" t="str">
        <f>VLOOKUP(Tabla1[[#This Row],[PROGRAMA]],Hoja1!A:B,2,FALSE)</f>
        <v>2315. Políticas de Igualdad e infancia</v>
      </c>
      <c r="V768" s="3" t="str">
        <f>MID(Tabla1[[#This Row],[Aplicación]],14,2)</f>
        <v>22</v>
      </c>
      <c r="W768" s="3" t="str">
        <f>MID(Tabla1[[#This Row],[Aplicación]],14,6)</f>
        <v>22613</v>
      </c>
    </row>
    <row r="769" spans="1:23" s="3" customFormat="1" hidden="1" x14ac:dyDescent="0.25">
      <c r="A769" s="1">
        <v>220190007929</v>
      </c>
      <c r="B769" s="3" t="s">
        <v>518</v>
      </c>
      <c r="C769" s="2">
        <v>43551</v>
      </c>
      <c r="D769" s="3">
        <v>22019002646</v>
      </c>
      <c r="E769" s="3" t="s">
        <v>504</v>
      </c>
      <c r="F769" s="4">
        <v>508.2</v>
      </c>
      <c r="G769" s="3" t="s">
        <v>2329</v>
      </c>
      <c r="H769" s="3" t="s">
        <v>1643</v>
      </c>
      <c r="I769" s="3" t="s">
        <v>2055</v>
      </c>
      <c r="J769" s="3" t="s">
        <v>1838</v>
      </c>
      <c r="K769" s="3" t="s">
        <v>14</v>
      </c>
      <c r="L769" s="3" t="s">
        <v>10</v>
      </c>
      <c r="M769" s="3" t="s">
        <v>11</v>
      </c>
      <c r="N769" s="11" t="s">
        <v>2556</v>
      </c>
      <c r="O769" s="3" t="s">
        <v>2553</v>
      </c>
      <c r="P769" s="3" t="str">
        <f>MID(Tabla1[[#This Row],[Aplicación]],14,1)</f>
        <v>2</v>
      </c>
      <c r="Q769" s="3" t="s">
        <v>2530</v>
      </c>
      <c r="R769" s="3" t="str">
        <f>MID(Tabla1[[#This Row],[Aplicación]],6,2)</f>
        <v>06</v>
      </c>
      <c r="S769" s="3" t="str">
        <f>VLOOKUP(Tabla1[[#This Row],[AREA]],Hoja1!A:B,2,FALSE)</f>
        <v>06. Educación, infancia e igualdad</v>
      </c>
      <c r="T769" s="3" t="str">
        <f>MID(Tabla1[[#This Row],[Aplicación]],9,4)</f>
        <v>2315</v>
      </c>
      <c r="U769" s="3" t="str">
        <f>VLOOKUP(Tabla1[[#This Row],[PROGRAMA]],Hoja1!A:B,2,FALSE)</f>
        <v>2315. Políticas de Igualdad e infancia</v>
      </c>
      <c r="V769" s="3" t="str">
        <f>MID(Tabla1[[#This Row],[Aplicación]],14,2)</f>
        <v>22</v>
      </c>
      <c r="W769" s="3" t="str">
        <f>MID(Tabla1[[#This Row],[Aplicación]],14,6)</f>
        <v>22613</v>
      </c>
    </row>
    <row r="770" spans="1:23" s="12" customFormat="1" hidden="1" x14ac:dyDescent="0.25">
      <c r="A770" s="1">
        <v>220190003886</v>
      </c>
      <c r="B770" s="3" t="s">
        <v>518</v>
      </c>
      <c r="C770" s="2">
        <v>43523</v>
      </c>
      <c r="D770" s="3">
        <v>22019001850</v>
      </c>
      <c r="E770" s="3" t="s">
        <v>826</v>
      </c>
      <c r="F770" s="4">
        <v>19.82</v>
      </c>
      <c r="G770" s="3" t="s">
        <v>2156</v>
      </c>
      <c r="H770" s="3" t="s">
        <v>1115</v>
      </c>
      <c r="I770" s="3" t="s">
        <v>2070</v>
      </c>
      <c r="J770" s="3" t="s">
        <v>1838</v>
      </c>
      <c r="K770" s="3" t="s">
        <v>35</v>
      </c>
      <c r="L770" s="3" t="s">
        <v>15</v>
      </c>
      <c r="M770" s="3" t="s">
        <v>16</v>
      </c>
      <c r="N770" s="3" t="s">
        <v>2555</v>
      </c>
      <c r="O770" s="3" t="s">
        <v>2553</v>
      </c>
      <c r="P770" s="3" t="str">
        <f>MID(Tabla1[[#This Row],[Aplicación]],14,1)</f>
        <v>2</v>
      </c>
      <c r="Q770" s="3" t="s">
        <v>2530</v>
      </c>
      <c r="R770" s="3" t="str">
        <f>MID(Tabla1[[#This Row],[Aplicación]],6,2)</f>
        <v>07</v>
      </c>
      <c r="S770" s="3" t="str">
        <f>VLOOKUP(Tabla1[[#This Row],[AREA]],Hoja1!A:B,2,FALSE)</f>
        <v>07. Medio Ambiente sostenibilidad</v>
      </c>
      <c r="T770" s="3" t="str">
        <f>MID(Tabla1[[#This Row],[Aplicación]],9,4)</f>
        <v>3111</v>
      </c>
      <c r="U770" s="3" t="str">
        <f>VLOOKUP(Tabla1[[#This Row],[PROGRAMA]],Hoja1!A:B,2,FALSE)</f>
        <v>3111. Protección de la salubridad pública</v>
      </c>
      <c r="V770" s="3" t="str">
        <f>MID(Tabla1[[#This Row],[Aplicación]],14,2)</f>
        <v>22</v>
      </c>
      <c r="W770" s="3" t="str">
        <f>MID(Tabla1[[#This Row],[Aplicación]],14,6)</f>
        <v>22199</v>
      </c>
    </row>
    <row r="771" spans="1:23" s="12" customFormat="1" hidden="1" x14ac:dyDescent="0.25">
      <c r="A771" s="1">
        <v>220190003847</v>
      </c>
      <c r="B771" s="3" t="s">
        <v>518</v>
      </c>
      <c r="C771" s="2">
        <v>43523</v>
      </c>
      <c r="D771" s="3">
        <v>22019001585</v>
      </c>
      <c r="E771" s="3" t="s">
        <v>1073</v>
      </c>
      <c r="F771" s="4">
        <v>19.41</v>
      </c>
      <c r="G771" s="3" t="s">
        <v>2156</v>
      </c>
      <c r="H771" s="3" t="s">
        <v>1094</v>
      </c>
      <c r="I771" s="3" t="s">
        <v>2070</v>
      </c>
      <c r="J771" s="3" t="s">
        <v>1838</v>
      </c>
      <c r="K771" s="3" t="s">
        <v>35</v>
      </c>
      <c r="L771" s="3" t="s">
        <v>15</v>
      </c>
      <c r="M771" s="3" t="s">
        <v>16</v>
      </c>
      <c r="N771" s="3" t="s">
        <v>2555</v>
      </c>
      <c r="O771" s="3" t="s">
        <v>2553</v>
      </c>
      <c r="P771" s="3" t="str">
        <f>MID(Tabla1[[#This Row],[Aplicación]],14,1)</f>
        <v>2</v>
      </c>
      <c r="Q771" s="3" t="s">
        <v>2530</v>
      </c>
      <c r="R771" s="3" t="str">
        <f>MID(Tabla1[[#This Row],[Aplicación]],6,2)</f>
        <v>08</v>
      </c>
      <c r="S771" s="3" t="str">
        <f>VLOOKUP(Tabla1[[#This Row],[AREA]],Hoja1!A:B,2,FALSE)</f>
        <v>08. Seguridad y movilidad</v>
      </c>
      <c r="T771" s="3" t="str">
        <f>MID(Tabla1[[#This Row],[Aplicación]],9,4)</f>
        <v>1361</v>
      </c>
      <c r="U771" s="3" t="str">
        <f>VLOOKUP(Tabla1[[#This Row],[PROGRAMA]],Hoja1!A:B,2,FALSE)</f>
        <v>1361. Prevención y extinción de incencios</v>
      </c>
      <c r="V771" s="3" t="str">
        <f>MID(Tabla1[[#This Row],[Aplicación]],14,2)</f>
        <v>22</v>
      </c>
      <c r="W771" s="3" t="str">
        <f>MID(Tabla1[[#This Row],[Aplicación]],14,6)</f>
        <v>22199</v>
      </c>
    </row>
    <row r="772" spans="1:23" s="12" customFormat="1" hidden="1" x14ac:dyDescent="0.25">
      <c r="A772" s="1">
        <v>220190007931</v>
      </c>
      <c r="B772" s="3" t="s">
        <v>518</v>
      </c>
      <c r="C772" s="2">
        <v>43551</v>
      </c>
      <c r="D772" s="3">
        <v>22019002649</v>
      </c>
      <c r="E772" s="3" t="s">
        <v>690</v>
      </c>
      <c r="F772" s="4">
        <v>108.9</v>
      </c>
      <c r="G772" s="3" t="s">
        <v>1727</v>
      </c>
      <c r="H772" s="3" t="s">
        <v>1645</v>
      </c>
      <c r="I772" s="3" t="s">
        <v>2055</v>
      </c>
      <c r="J772" s="3" t="s">
        <v>1838</v>
      </c>
      <c r="K772" s="3" t="s">
        <v>14</v>
      </c>
      <c r="L772" s="3" t="s">
        <v>10</v>
      </c>
      <c r="M772" s="3" t="s">
        <v>11</v>
      </c>
      <c r="N772" s="11" t="s">
        <v>2556</v>
      </c>
      <c r="O772" s="3" t="s">
        <v>2553</v>
      </c>
      <c r="P772" s="3" t="str">
        <f>MID(Tabla1[[#This Row],[Aplicación]],14,1)</f>
        <v>2</v>
      </c>
      <c r="Q772" s="3" t="s">
        <v>2530</v>
      </c>
      <c r="R772" s="3" t="str">
        <f>MID(Tabla1[[#This Row],[Aplicación]],6,2)</f>
        <v>06</v>
      </c>
      <c r="S772" s="3" t="str">
        <f>VLOOKUP(Tabla1[[#This Row],[AREA]],Hoja1!A:B,2,FALSE)</f>
        <v>06. Educación, infancia e igualdad</v>
      </c>
      <c r="T772" s="3" t="str">
        <f>MID(Tabla1[[#This Row],[Aplicación]],9,4)</f>
        <v>2315</v>
      </c>
      <c r="U772" s="3" t="str">
        <f>VLOOKUP(Tabla1[[#This Row],[PROGRAMA]],Hoja1!A:B,2,FALSE)</f>
        <v>2315. Políticas de Igualdad e infancia</v>
      </c>
      <c r="V772" s="3" t="str">
        <f>MID(Tabla1[[#This Row],[Aplicación]],14,2)</f>
        <v>21</v>
      </c>
      <c r="W772" s="3" t="str">
        <f>MID(Tabla1[[#This Row],[Aplicación]],14,6)</f>
        <v>213</v>
      </c>
    </row>
    <row r="773" spans="1:23" s="12" customFormat="1" hidden="1" x14ac:dyDescent="0.25">
      <c r="A773" s="1">
        <v>220190002123</v>
      </c>
      <c r="B773" s="3" t="s">
        <v>518</v>
      </c>
      <c r="C773" s="2">
        <v>43514</v>
      </c>
      <c r="D773" s="3">
        <v>22019001567</v>
      </c>
      <c r="E773" s="3" t="s">
        <v>776</v>
      </c>
      <c r="F773" s="4">
        <v>19.13</v>
      </c>
      <c r="G773" s="3" t="s">
        <v>2058</v>
      </c>
      <c r="H773" s="3" t="s">
        <v>847</v>
      </c>
      <c r="I773" s="3" t="s">
        <v>2070</v>
      </c>
      <c r="J773" s="3" t="s">
        <v>1838</v>
      </c>
      <c r="K773" s="3" t="s">
        <v>35</v>
      </c>
      <c r="L773" s="3" t="s">
        <v>15</v>
      </c>
      <c r="M773" s="3" t="s">
        <v>16</v>
      </c>
      <c r="N773" s="3" t="s">
        <v>2555</v>
      </c>
      <c r="O773" s="3" t="s">
        <v>2553</v>
      </c>
      <c r="P773" s="3" t="str">
        <f>MID(Tabla1[[#This Row],[Aplicación]],14,1)</f>
        <v>2</v>
      </c>
      <c r="Q773" s="3" t="s">
        <v>2530</v>
      </c>
      <c r="R773" s="3" t="str">
        <f>MID(Tabla1[[#This Row],[Aplicación]],6,2)</f>
        <v>08</v>
      </c>
      <c r="S773" s="3" t="str">
        <f>VLOOKUP(Tabla1[[#This Row],[AREA]],Hoja1!A:B,2,FALSE)</f>
        <v>08. Seguridad y movilidad</v>
      </c>
      <c r="T773" s="3" t="str">
        <f>MID(Tabla1[[#This Row],[Aplicación]],9,4)</f>
        <v>1321</v>
      </c>
      <c r="U773" s="3" t="str">
        <f>VLOOKUP(Tabla1[[#This Row],[PROGRAMA]],Hoja1!A:B,2,FALSE)</f>
        <v>1321. Policía municipal</v>
      </c>
      <c r="V773" s="3" t="str">
        <f>MID(Tabla1[[#This Row],[Aplicación]],14,2)</f>
        <v>22</v>
      </c>
      <c r="W773" s="3" t="str">
        <f>MID(Tabla1[[#This Row],[Aplicación]],14,6)</f>
        <v>22199</v>
      </c>
    </row>
    <row r="774" spans="1:23" s="3" customFormat="1" hidden="1" x14ac:dyDescent="0.25">
      <c r="A774" s="1">
        <v>220190004530</v>
      </c>
      <c r="B774" s="3" t="s">
        <v>518</v>
      </c>
      <c r="C774" s="2">
        <v>43530</v>
      </c>
      <c r="D774" s="3">
        <v>22019001548</v>
      </c>
      <c r="E774" s="3" t="s">
        <v>544</v>
      </c>
      <c r="F774" s="4">
        <v>17.809999999999999</v>
      </c>
      <c r="G774" s="3" t="s">
        <v>2056</v>
      </c>
      <c r="H774" s="3" t="s">
        <v>1203</v>
      </c>
      <c r="I774" s="3" t="s">
        <v>2070</v>
      </c>
      <c r="J774" s="3" t="s">
        <v>1891</v>
      </c>
      <c r="K774" s="3" t="s">
        <v>35</v>
      </c>
      <c r="L774" s="3" t="s">
        <v>15</v>
      </c>
      <c r="M774" s="3" t="s">
        <v>16</v>
      </c>
      <c r="N774" s="3" t="s">
        <v>2555</v>
      </c>
      <c r="O774" s="3" t="s">
        <v>2553</v>
      </c>
      <c r="P774" s="3" t="str">
        <f>MID(Tabla1[[#This Row],[Aplicación]],14,1)</f>
        <v>2</v>
      </c>
      <c r="Q774" s="3" t="s">
        <v>2530</v>
      </c>
      <c r="R774" s="3" t="str">
        <f>MID(Tabla1[[#This Row],[Aplicación]],6,2)</f>
        <v>10</v>
      </c>
      <c r="S774" s="3" t="str">
        <f>VLOOKUP(Tabla1[[#This Row],[AREA]],Hoja1!A:B,2,FALSE)</f>
        <v>10. Servicios sociales</v>
      </c>
      <c r="T774" s="3" t="str">
        <f>MID(Tabla1[[#This Row],[Aplicación]],9,4)</f>
        <v>2312</v>
      </c>
      <c r="U774" s="3" t="str">
        <f>VLOOKUP(Tabla1[[#This Row],[PROGRAMA]],Hoja1!A:B,2,FALSE)</f>
        <v>2312. Iniciativas sociales</v>
      </c>
      <c r="V774" s="3" t="str">
        <f>MID(Tabla1[[#This Row],[Aplicación]],14,2)</f>
        <v>21</v>
      </c>
      <c r="W774" s="3" t="str">
        <f>MID(Tabla1[[#This Row],[Aplicación]],14,6)</f>
        <v>212</v>
      </c>
    </row>
    <row r="775" spans="1:23" s="3" customFormat="1" hidden="1" x14ac:dyDescent="0.25">
      <c r="A775" s="1">
        <v>220190003889</v>
      </c>
      <c r="B775" s="3" t="s">
        <v>518</v>
      </c>
      <c r="C775" s="2">
        <v>43523</v>
      </c>
      <c r="D775" s="3">
        <v>22019001850</v>
      </c>
      <c r="E775" s="3" t="s">
        <v>826</v>
      </c>
      <c r="F775" s="4">
        <v>17.440000000000001</v>
      </c>
      <c r="G775" s="3" t="s">
        <v>2056</v>
      </c>
      <c r="H775" s="3" t="s">
        <v>1117</v>
      </c>
      <c r="I775" s="3" t="s">
        <v>2070</v>
      </c>
      <c r="J775" s="3" t="s">
        <v>1891</v>
      </c>
      <c r="K775" s="3" t="s">
        <v>35</v>
      </c>
      <c r="L775" s="3" t="s">
        <v>15</v>
      </c>
      <c r="M775" s="3" t="s">
        <v>16</v>
      </c>
      <c r="N775" s="3" t="s">
        <v>2555</v>
      </c>
      <c r="O775" s="3" t="s">
        <v>2553</v>
      </c>
      <c r="P775" s="3" t="str">
        <f>MID(Tabla1[[#This Row],[Aplicación]],14,1)</f>
        <v>2</v>
      </c>
      <c r="Q775" s="3" t="s">
        <v>2530</v>
      </c>
      <c r="R775" s="3" t="str">
        <f>MID(Tabla1[[#This Row],[Aplicación]],6,2)</f>
        <v>07</v>
      </c>
      <c r="S775" s="3" t="str">
        <f>VLOOKUP(Tabla1[[#This Row],[AREA]],Hoja1!A:B,2,FALSE)</f>
        <v>07. Medio Ambiente sostenibilidad</v>
      </c>
      <c r="T775" s="3" t="str">
        <f>MID(Tabla1[[#This Row],[Aplicación]],9,4)</f>
        <v>3111</v>
      </c>
      <c r="U775" s="3" t="str">
        <f>VLOOKUP(Tabla1[[#This Row],[PROGRAMA]],Hoja1!A:B,2,FALSE)</f>
        <v>3111. Protección de la salubridad pública</v>
      </c>
      <c r="V775" s="3" t="str">
        <f>MID(Tabla1[[#This Row],[Aplicación]],14,2)</f>
        <v>22</v>
      </c>
      <c r="W775" s="3" t="str">
        <f>MID(Tabla1[[#This Row],[Aplicación]],14,6)</f>
        <v>22199</v>
      </c>
    </row>
    <row r="776" spans="1:23" s="12" customFormat="1" hidden="1" x14ac:dyDescent="0.25">
      <c r="A776" s="5">
        <v>220190007948</v>
      </c>
      <c r="B776" s="12" t="s">
        <v>518</v>
      </c>
      <c r="C776" s="6">
        <v>43551</v>
      </c>
      <c r="D776" s="12">
        <v>22019002668</v>
      </c>
      <c r="E776" s="12" t="s">
        <v>1649</v>
      </c>
      <c r="F776" s="7">
        <v>59.24</v>
      </c>
      <c r="G776" s="12" t="s">
        <v>2067</v>
      </c>
      <c r="H776" s="12" t="s">
        <v>1650</v>
      </c>
      <c r="I776" s="12" t="s">
        <v>2055</v>
      </c>
      <c r="J776" s="12" t="s">
        <v>1838</v>
      </c>
      <c r="K776" s="12" t="s">
        <v>35</v>
      </c>
      <c r="L776" s="12" t="s">
        <v>10</v>
      </c>
      <c r="M776" s="12" t="s">
        <v>11</v>
      </c>
      <c r="N776" s="12" t="s">
        <v>2556</v>
      </c>
      <c r="O776" s="12" t="s">
        <v>2553</v>
      </c>
      <c r="P776" s="12" t="str">
        <f>MID(Tabla1[[#This Row],[Aplicación]],14,1)</f>
        <v>2</v>
      </c>
      <c r="Q776" s="12" t="s">
        <v>2530</v>
      </c>
      <c r="R776" s="12" t="str">
        <f>MID(Tabla1[[#This Row],[Aplicación]],6,2)</f>
        <v>04</v>
      </c>
      <c r="S776" s="12" t="str">
        <f>VLOOKUP(Tabla1[[#This Row],[AREA]],Hoja1!A:B,2,FALSE)</f>
        <v>04. Hacienda, función pública y promoción económica</v>
      </c>
      <c r="T776" s="12" t="str">
        <f>MID(Tabla1[[#This Row],[Aplicación]],9,4)</f>
        <v>2411</v>
      </c>
      <c r="U776" s="12" t="str">
        <f>VLOOKUP(Tabla1[[#This Row],[PROGRAMA]],Hoja1!A:B,2,FALSE)</f>
        <v>2411. Agencia de innovación y desarrollo económico</v>
      </c>
      <c r="V776" s="12" t="str">
        <f>MID(Tabla1[[#This Row],[Aplicación]],14,2)</f>
        <v>22</v>
      </c>
      <c r="W776" s="12" t="str">
        <f>MID(Tabla1[[#This Row],[Aplicación]],14,6)</f>
        <v>22199</v>
      </c>
    </row>
    <row r="777" spans="1:23" s="12" customFormat="1" hidden="1" x14ac:dyDescent="0.25">
      <c r="A777" s="1">
        <v>220190006359</v>
      </c>
      <c r="B777" s="3" t="s">
        <v>518</v>
      </c>
      <c r="C777" s="2">
        <v>43543</v>
      </c>
      <c r="D777" s="3">
        <v>22019001567</v>
      </c>
      <c r="E777" s="3" t="s">
        <v>776</v>
      </c>
      <c r="F777" s="4">
        <v>14.56</v>
      </c>
      <c r="G777" s="3" t="s">
        <v>2144</v>
      </c>
      <c r="H777" s="3" t="s">
        <v>1433</v>
      </c>
      <c r="I777" s="3" t="s">
        <v>2070</v>
      </c>
      <c r="J777" s="3" t="s">
        <v>1838</v>
      </c>
      <c r="K777" s="3" t="s">
        <v>35</v>
      </c>
      <c r="L777" s="3" t="s">
        <v>15</v>
      </c>
      <c r="M777" s="3" t="s">
        <v>16</v>
      </c>
      <c r="N777" s="3" t="s">
        <v>2555</v>
      </c>
      <c r="O777" s="3" t="s">
        <v>2553</v>
      </c>
      <c r="P777" s="3" t="str">
        <f>MID(Tabla1[[#This Row],[Aplicación]],14,1)</f>
        <v>2</v>
      </c>
      <c r="Q777" s="3" t="s">
        <v>2530</v>
      </c>
      <c r="R777" s="3" t="str">
        <f>MID(Tabla1[[#This Row],[Aplicación]],6,2)</f>
        <v>08</v>
      </c>
      <c r="S777" s="3" t="str">
        <f>VLOOKUP(Tabla1[[#This Row],[AREA]],Hoja1!A:B,2,FALSE)</f>
        <v>08. Seguridad y movilidad</v>
      </c>
      <c r="T777" s="3" t="str">
        <f>MID(Tabla1[[#This Row],[Aplicación]],9,4)</f>
        <v>1321</v>
      </c>
      <c r="U777" s="3" t="str">
        <f>VLOOKUP(Tabla1[[#This Row],[PROGRAMA]],Hoja1!A:B,2,FALSE)</f>
        <v>1321. Policía municipal</v>
      </c>
      <c r="V777" s="3" t="str">
        <f>MID(Tabla1[[#This Row],[Aplicación]],14,2)</f>
        <v>22</v>
      </c>
      <c r="W777" s="3" t="str">
        <f>MID(Tabla1[[#This Row],[Aplicación]],14,6)</f>
        <v>22199</v>
      </c>
    </row>
    <row r="778" spans="1:23" s="12" customFormat="1" hidden="1" x14ac:dyDescent="0.25">
      <c r="A778" s="1">
        <v>220190007205</v>
      </c>
      <c r="B778" s="3" t="s">
        <v>518</v>
      </c>
      <c r="C778" s="2">
        <v>43549</v>
      </c>
      <c r="D778" s="3">
        <v>22019001576</v>
      </c>
      <c r="E778" s="3" t="s">
        <v>527</v>
      </c>
      <c r="F778" s="4">
        <v>13.61</v>
      </c>
      <c r="G778" s="3" t="s">
        <v>2056</v>
      </c>
      <c r="H778" s="3" t="s">
        <v>1536</v>
      </c>
      <c r="I778" s="3" t="s">
        <v>2070</v>
      </c>
      <c r="J778" s="3" t="s">
        <v>1891</v>
      </c>
      <c r="K778" s="3" t="s">
        <v>35</v>
      </c>
      <c r="L778" s="3" t="s">
        <v>15</v>
      </c>
      <c r="M778" s="3" t="s">
        <v>16</v>
      </c>
      <c r="N778" s="3" t="s">
        <v>2555</v>
      </c>
      <c r="O778" s="3" t="s">
        <v>2553</v>
      </c>
      <c r="P778" s="3" t="str">
        <f>MID(Tabla1[[#This Row],[Aplicación]],14,1)</f>
        <v>2</v>
      </c>
      <c r="Q778" s="3" t="s">
        <v>2530</v>
      </c>
      <c r="R778" s="3" t="str">
        <f>MID(Tabla1[[#This Row],[Aplicación]],6,2)</f>
        <v>06</v>
      </c>
      <c r="S778" s="3" t="str">
        <f>VLOOKUP(Tabla1[[#This Row],[AREA]],Hoja1!A:B,2,FALSE)</f>
        <v>06. Educación, infancia e igualdad</v>
      </c>
      <c r="T778" s="3" t="str">
        <f>MID(Tabla1[[#This Row],[Aplicación]],9,4)</f>
        <v>3232</v>
      </c>
      <c r="U778" s="3" t="str">
        <f>VLOOKUP(Tabla1[[#This Row],[PROGRAMA]],Hoja1!A:B,2,FALSE)</f>
        <v>3232. Conservación y mantenimiento centros educación infantil y primaria</v>
      </c>
      <c r="V778" s="3" t="str">
        <f>MID(Tabla1[[#This Row],[Aplicación]],14,2)</f>
        <v>21</v>
      </c>
      <c r="W778" s="3" t="str">
        <f>MID(Tabla1[[#This Row],[Aplicación]],14,6)</f>
        <v>212</v>
      </c>
    </row>
    <row r="779" spans="1:23" s="3" customFormat="1" hidden="1" x14ac:dyDescent="0.25">
      <c r="A779" s="1">
        <v>220190007200</v>
      </c>
      <c r="B779" s="3" t="s">
        <v>518</v>
      </c>
      <c r="C779" s="2">
        <v>43549</v>
      </c>
      <c r="D779" s="3">
        <v>22019001610</v>
      </c>
      <c r="E779" s="3" t="s">
        <v>609</v>
      </c>
      <c r="F779" s="4">
        <v>13</v>
      </c>
      <c r="G779" s="3" t="s">
        <v>2058</v>
      </c>
      <c r="H779" s="3" t="s">
        <v>1509</v>
      </c>
      <c r="I779" s="3" t="s">
        <v>2070</v>
      </c>
      <c r="J779" s="3" t="s">
        <v>1838</v>
      </c>
      <c r="K779" s="3" t="s">
        <v>35</v>
      </c>
      <c r="L779" s="3" t="s">
        <v>15</v>
      </c>
      <c r="M779" s="3" t="s">
        <v>16</v>
      </c>
      <c r="N779" s="3" t="s">
        <v>2555</v>
      </c>
      <c r="O779" s="3" t="s">
        <v>2553</v>
      </c>
      <c r="P779" s="3" t="str">
        <f>MID(Tabla1[[#This Row],[Aplicación]],14,1)</f>
        <v>2</v>
      </c>
      <c r="Q779" s="3" t="s">
        <v>2530</v>
      </c>
      <c r="R779" s="3" t="str">
        <f>MID(Tabla1[[#This Row],[Aplicación]],6,2)</f>
        <v>03</v>
      </c>
      <c r="S779" s="3" t="str">
        <f>VLOOKUP(Tabla1[[#This Row],[AREA]],Hoja1!A:B,2,FALSE)</f>
        <v>03. Participación ciudadana, juventud y deportes</v>
      </c>
      <c r="T779" s="3" t="str">
        <f>MID(Tabla1[[#This Row],[Aplicación]],9,4)</f>
        <v>9241</v>
      </c>
      <c r="U779" s="3" t="str">
        <f>VLOOKUP(Tabla1[[#This Row],[PROGRAMA]],Hoja1!A:B,2,FALSE)</f>
        <v>9241. Participación ciudadana</v>
      </c>
      <c r="V779" s="3" t="str">
        <f>MID(Tabla1[[#This Row],[Aplicación]],14,2)</f>
        <v>21</v>
      </c>
      <c r="W779" s="3" t="str">
        <f>MID(Tabla1[[#This Row],[Aplicación]],14,6)</f>
        <v>212</v>
      </c>
    </row>
    <row r="780" spans="1:23" s="12" customFormat="1" hidden="1" x14ac:dyDescent="0.25">
      <c r="A780" s="1">
        <v>220190006371</v>
      </c>
      <c r="B780" s="3" t="s">
        <v>518</v>
      </c>
      <c r="C780" s="2">
        <v>43543</v>
      </c>
      <c r="D780" s="3">
        <v>22019001548</v>
      </c>
      <c r="E780" s="3" t="s">
        <v>544</v>
      </c>
      <c r="F780" s="4">
        <v>12.98</v>
      </c>
      <c r="G780" s="3" t="s">
        <v>2110</v>
      </c>
      <c r="H780" s="3" t="s">
        <v>1440</v>
      </c>
      <c r="I780" s="3" t="s">
        <v>2070</v>
      </c>
      <c r="J780" s="3" t="s">
        <v>1838</v>
      </c>
      <c r="K780" s="3" t="s">
        <v>35</v>
      </c>
      <c r="L780" s="3" t="s">
        <v>15</v>
      </c>
      <c r="M780" s="3" t="s">
        <v>16</v>
      </c>
      <c r="N780" s="3" t="s">
        <v>2555</v>
      </c>
      <c r="O780" s="3" t="s">
        <v>2553</v>
      </c>
      <c r="P780" s="3" t="str">
        <f>MID(Tabla1[[#This Row],[Aplicación]],14,1)</f>
        <v>2</v>
      </c>
      <c r="Q780" s="3" t="s">
        <v>2530</v>
      </c>
      <c r="R780" s="3" t="str">
        <f>MID(Tabla1[[#This Row],[Aplicación]],6,2)</f>
        <v>10</v>
      </c>
      <c r="S780" s="3" t="str">
        <f>VLOOKUP(Tabla1[[#This Row],[AREA]],Hoja1!A:B,2,FALSE)</f>
        <v>10. Servicios sociales</v>
      </c>
      <c r="T780" s="3" t="str">
        <f>MID(Tabla1[[#This Row],[Aplicación]],9,4)</f>
        <v>2312</v>
      </c>
      <c r="U780" s="3" t="str">
        <f>VLOOKUP(Tabla1[[#This Row],[PROGRAMA]],Hoja1!A:B,2,FALSE)</f>
        <v>2312. Iniciativas sociales</v>
      </c>
      <c r="V780" s="3" t="str">
        <f>MID(Tabla1[[#This Row],[Aplicación]],14,2)</f>
        <v>21</v>
      </c>
      <c r="W780" s="3" t="str">
        <f>MID(Tabla1[[#This Row],[Aplicación]],14,6)</f>
        <v>212</v>
      </c>
    </row>
    <row r="781" spans="1:23" s="3" customFormat="1" hidden="1" x14ac:dyDescent="0.25">
      <c r="A781" s="1">
        <v>220190001134</v>
      </c>
      <c r="B781" s="3" t="s">
        <v>518</v>
      </c>
      <c r="C781" s="2">
        <v>43504</v>
      </c>
      <c r="D781" s="3">
        <v>22019000670</v>
      </c>
      <c r="E781" s="3" t="s">
        <v>527</v>
      </c>
      <c r="F781" s="4">
        <v>1297.43</v>
      </c>
      <c r="G781" s="3" t="s">
        <v>2067</v>
      </c>
      <c r="H781" s="3" t="s">
        <v>590</v>
      </c>
      <c r="I781" s="3" t="s">
        <v>2055</v>
      </c>
      <c r="J781" s="3" t="s">
        <v>1838</v>
      </c>
      <c r="K781" s="3" t="s">
        <v>35</v>
      </c>
      <c r="L781" s="3" t="s">
        <v>10</v>
      </c>
      <c r="M781" s="3" t="s">
        <v>11</v>
      </c>
      <c r="N781" s="11" t="s">
        <v>2556</v>
      </c>
      <c r="O781" s="3" t="s">
        <v>2553</v>
      </c>
      <c r="P781" s="3" t="str">
        <f>MID(Tabla1[[#This Row],[Aplicación]],14,1)</f>
        <v>2</v>
      </c>
      <c r="Q781" s="3" t="s">
        <v>2530</v>
      </c>
      <c r="R781" s="3" t="str">
        <f>MID(Tabla1[[#This Row],[Aplicación]],6,2)</f>
        <v>06</v>
      </c>
      <c r="S781" s="3" t="str">
        <f>VLOOKUP(Tabla1[[#This Row],[AREA]],Hoja1!A:B,2,FALSE)</f>
        <v>06. Educación, infancia e igualdad</v>
      </c>
      <c r="T781" s="3" t="str">
        <f>MID(Tabla1[[#This Row],[Aplicación]],9,4)</f>
        <v>3232</v>
      </c>
      <c r="U781" s="3" t="str">
        <f>VLOOKUP(Tabla1[[#This Row],[PROGRAMA]],Hoja1!A:B,2,FALSE)</f>
        <v>3232. Conservación y mantenimiento centros educación infantil y primaria</v>
      </c>
      <c r="V781" s="3" t="str">
        <f>MID(Tabla1[[#This Row],[Aplicación]],14,2)</f>
        <v>21</v>
      </c>
      <c r="W781" s="3" t="str">
        <f>MID(Tabla1[[#This Row],[Aplicación]],14,6)</f>
        <v>212</v>
      </c>
    </row>
    <row r="782" spans="1:23" s="3" customFormat="1" hidden="1" x14ac:dyDescent="0.25">
      <c r="A782" s="1">
        <v>220190004549</v>
      </c>
      <c r="B782" s="3" t="s">
        <v>518</v>
      </c>
      <c r="C782" s="2">
        <v>43530</v>
      </c>
      <c r="D782" s="3">
        <v>22019001973</v>
      </c>
      <c r="E782" s="3" t="s">
        <v>544</v>
      </c>
      <c r="F782" s="4">
        <v>12.53</v>
      </c>
      <c r="G782" s="3" t="s">
        <v>2175</v>
      </c>
      <c r="H782" s="3" t="s">
        <v>2216</v>
      </c>
      <c r="I782" s="3" t="s">
        <v>2055</v>
      </c>
      <c r="J782" s="3" t="s">
        <v>1838</v>
      </c>
      <c r="K782" s="3" t="s">
        <v>35</v>
      </c>
      <c r="L782" s="3" t="s">
        <v>10</v>
      </c>
      <c r="M782" s="3" t="s">
        <v>11</v>
      </c>
      <c r="N782" s="11" t="s">
        <v>2556</v>
      </c>
      <c r="O782" s="3" t="s">
        <v>2553</v>
      </c>
      <c r="P782" s="3" t="str">
        <f>MID(Tabla1[[#This Row],[Aplicación]],14,1)</f>
        <v>2</v>
      </c>
      <c r="Q782" s="3" t="s">
        <v>2530</v>
      </c>
      <c r="R782" s="3" t="str">
        <f>MID(Tabla1[[#This Row],[Aplicación]],6,2)</f>
        <v>10</v>
      </c>
      <c r="S782" s="3" t="str">
        <f>VLOOKUP(Tabla1[[#This Row],[AREA]],Hoja1!A:B,2,FALSE)</f>
        <v>10. Servicios sociales</v>
      </c>
      <c r="T782" s="3" t="str">
        <f>MID(Tabla1[[#This Row],[Aplicación]],9,4)</f>
        <v>2312</v>
      </c>
      <c r="U782" s="3" t="str">
        <f>VLOOKUP(Tabla1[[#This Row],[PROGRAMA]],Hoja1!A:B,2,FALSE)</f>
        <v>2312. Iniciativas sociales</v>
      </c>
      <c r="V782" s="3" t="str">
        <f>MID(Tabla1[[#This Row],[Aplicación]],14,2)</f>
        <v>21</v>
      </c>
      <c r="W782" s="3" t="str">
        <f>MID(Tabla1[[#This Row],[Aplicación]],14,6)</f>
        <v>212</v>
      </c>
    </row>
    <row r="783" spans="1:23" s="3" customFormat="1" hidden="1" x14ac:dyDescent="0.25">
      <c r="A783" s="1">
        <v>220190007101</v>
      </c>
      <c r="B783" s="3" t="s">
        <v>518</v>
      </c>
      <c r="C783" s="2">
        <v>43549</v>
      </c>
      <c r="D783" s="3">
        <v>22019001376</v>
      </c>
      <c r="E783" s="3" t="s">
        <v>895</v>
      </c>
      <c r="F783" s="4">
        <v>11.62</v>
      </c>
      <c r="G783" s="3" t="s">
        <v>2144</v>
      </c>
      <c r="H783" s="3" t="s">
        <v>1511</v>
      </c>
      <c r="I783" s="3" t="s">
        <v>2070</v>
      </c>
      <c r="J783" s="3" t="s">
        <v>1838</v>
      </c>
      <c r="K783" s="3" t="s">
        <v>35</v>
      </c>
      <c r="L783" s="3" t="s">
        <v>15</v>
      </c>
      <c r="M783" s="3" t="s">
        <v>16</v>
      </c>
      <c r="N783" s="3" t="s">
        <v>2555</v>
      </c>
      <c r="O783" s="3" t="s">
        <v>2553</v>
      </c>
      <c r="P783" s="3" t="str">
        <f>MID(Tabla1[[#This Row],[Aplicación]],14,1)</f>
        <v>2</v>
      </c>
      <c r="Q783" s="3" t="s">
        <v>2530</v>
      </c>
      <c r="R783" s="3" t="str">
        <f>MID(Tabla1[[#This Row],[Aplicación]],6,2)</f>
        <v>07</v>
      </c>
      <c r="S783" s="3" t="str">
        <f>VLOOKUP(Tabla1[[#This Row],[AREA]],Hoja1!A:B,2,FALSE)</f>
        <v>07. Medio Ambiente sostenibilidad</v>
      </c>
      <c r="T783" s="3" t="str">
        <f>MID(Tabla1[[#This Row],[Aplicación]],9,4)</f>
        <v>1621</v>
      </c>
      <c r="U783" s="3" t="str">
        <f>VLOOKUP(Tabla1[[#This Row],[PROGRAMA]],Hoja1!A:B,2,FALSE)</f>
        <v>1621. Servicio de limpieza</v>
      </c>
      <c r="V783" s="3" t="str">
        <f>MID(Tabla1[[#This Row],[Aplicación]],14,2)</f>
        <v>22</v>
      </c>
      <c r="W783" s="3" t="str">
        <f>MID(Tabla1[[#This Row],[Aplicación]],14,6)</f>
        <v>22199</v>
      </c>
    </row>
    <row r="784" spans="1:23" s="3" customFormat="1" hidden="1" x14ac:dyDescent="0.25">
      <c r="A784" s="1">
        <v>220190005420</v>
      </c>
      <c r="B784" s="3" t="s">
        <v>518</v>
      </c>
      <c r="C784" s="2">
        <v>43537</v>
      </c>
      <c r="D784" s="3">
        <v>22019001850</v>
      </c>
      <c r="E784" s="3" t="s">
        <v>826</v>
      </c>
      <c r="F784" s="4">
        <v>11.57</v>
      </c>
      <c r="G784" s="3" t="s">
        <v>2126</v>
      </c>
      <c r="H784" s="3" t="s">
        <v>1357</v>
      </c>
      <c r="I784" s="3" t="s">
        <v>2070</v>
      </c>
      <c r="J784" s="3" t="s">
        <v>1838</v>
      </c>
      <c r="K784" s="3" t="s">
        <v>35</v>
      </c>
      <c r="L784" s="3" t="s">
        <v>15</v>
      </c>
      <c r="M784" s="3" t="s">
        <v>16</v>
      </c>
      <c r="N784" s="3" t="s">
        <v>2555</v>
      </c>
      <c r="O784" s="3" t="s">
        <v>2553</v>
      </c>
      <c r="P784" s="3" t="str">
        <f>MID(Tabla1[[#This Row],[Aplicación]],14,1)</f>
        <v>2</v>
      </c>
      <c r="Q784" s="3" t="s">
        <v>2530</v>
      </c>
      <c r="R784" s="3" t="str">
        <f>MID(Tabla1[[#This Row],[Aplicación]],6,2)</f>
        <v>07</v>
      </c>
      <c r="S784" s="3" t="str">
        <f>VLOOKUP(Tabla1[[#This Row],[AREA]],Hoja1!A:B,2,FALSE)</f>
        <v>07. Medio Ambiente sostenibilidad</v>
      </c>
      <c r="T784" s="3" t="str">
        <f>MID(Tabla1[[#This Row],[Aplicación]],9,4)</f>
        <v>3111</v>
      </c>
      <c r="U784" s="3" t="str">
        <f>VLOOKUP(Tabla1[[#This Row],[PROGRAMA]],Hoja1!A:B,2,FALSE)</f>
        <v>3111. Protección de la salubridad pública</v>
      </c>
      <c r="V784" s="3" t="str">
        <f>MID(Tabla1[[#This Row],[Aplicación]],14,2)</f>
        <v>22</v>
      </c>
      <c r="W784" s="3" t="str">
        <f>MID(Tabla1[[#This Row],[Aplicación]],14,6)</f>
        <v>22199</v>
      </c>
    </row>
    <row r="785" spans="1:23" s="3" customFormat="1" hidden="1" x14ac:dyDescent="0.25">
      <c r="A785" s="1">
        <v>220190007183</v>
      </c>
      <c r="B785" s="3" t="s">
        <v>518</v>
      </c>
      <c r="C785" s="2">
        <v>43549</v>
      </c>
      <c r="D785" s="3">
        <v>22019001572</v>
      </c>
      <c r="E785" s="3" t="s">
        <v>519</v>
      </c>
      <c r="F785" s="4">
        <v>11.07</v>
      </c>
      <c r="G785" s="3" t="s">
        <v>1868</v>
      </c>
      <c r="H785" s="3" t="s">
        <v>838</v>
      </c>
      <c r="I785" s="3" t="s">
        <v>2070</v>
      </c>
      <c r="J785" s="3" t="s">
        <v>1863</v>
      </c>
      <c r="K785" s="3" t="s">
        <v>35</v>
      </c>
      <c r="L785" s="3" t="s">
        <v>15</v>
      </c>
      <c r="M785" s="3" t="s">
        <v>16</v>
      </c>
      <c r="N785" s="3" t="s">
        <v>2555</v>
      </c>
      <c r="O785" s="3" t="s">
        <v>2553</v>
      </c>
      <c r="P785" s="3" t="str">
        <f>MID(Tabla1[[#This Row],[Aplicación]],14,1)</f>
        <v>2</v>
      </c>
      <c r="Q785" s="3" t="s">
        <v>2530</v>
      </c>
      <c r="R785" s="3" t="str">
        <f>MID(Tabla1[[#This Row],[Aplicación]],6,2)</f>
        <v>02</v>
      </c>
      <c r="S785" s="3" t="str">
        <f>VLOOKUP(Tabla1[[#This Row],[AREA]],Hoja1!A:B,2,FALSE)</f>
        <v>02. Urbanismo, infraestructura y vivienda</v>
      </c>
      <c r="T785" s="3" t="str">
        <f>MID(Tabla1[[#This Row],[Aplicación]],9,4)</f>
        <v>9332</v>
      </c>
      <c r="U785" s="3" t="str">
        <f>VLOOKUP(Tabla1[[#This Row],[PROGRAMA]],Hoja1!A:B,2,FALSE)</f>
        <v>9332. Mantenimiento de edificios e instalaciones municipales</v>
      </c>
      <c r="V785" s="3" t="str">
        <f>MID(Tabla1[[#This Row],[Aplicación]],14,2)</f>
        <v>21</v>
      </c>
      <c r="W785" s="3" t="str">
        <f>MID(Tabla1[[#This Row],[Aplicación]],14,6)</f>
        <v>212</v>
      </c>
    </row>
    <row r="786" spans="1:23" s="3" customFormat="1" hidden="1" x14ac:dyDescent="0.25">
      <c r="A786" s="1">
        <v>220190007953</v>
      </c>
      <c r="B786" s="3" t="s">
        <v>518</v>
      </c>
      <c r="C786" s="2">
        <v>43551</v>
      </c>
      <c r="D786" s="3">
        <v>22019002677</v>
      </c>
      <c r="E786" s="3" t="s">
        <v>250</v>
      </c>
      <c r="F786" s="4">
        <v>7260</v>
      </c>
      <c r="G786" s="3" t="s">
        <v>1725</v>
      </c>
      <c r="H786" s="3" t="s">
        <v>1656</v>
      </c>
      <c r="I786" s="3" t="s">
        <v>2055</v>
      </c>
      <c r="J786" s="3" t="s">
        <v>1838</v>
      </c>
      <c r="K786" s="3" t="s">
        <v>14</v>
      </c>
      <c r="L786" s="3" t="s">
        <v>15</v>
      </c>
      <c r="M786" s="3" t="s">
        <v>11</v>
      </c>
      <c r="N786" s="11" t="s">
        <v>2555</v>
      </c>
      <c r="O786" s="3" t="s">
        <v>2553</v>
      </c>
      <c r="P786" s="3" t="str">
        <f>MID(Tabla1[[#This Row],[Aplicación]],14,1)</f>
        <v>2</v>
      </c>
      <c r="Q786" s="3" t="s">
        <v>2530</v>
      </c>
      <c r="R786" s="3" t="str">
        <f>MID(Tabla1[[#This Row],[Aplicación]],6,2)</f>
        <v>04</v>
      </c>
      <c r="S786" s="3" t="str">
        <f>VLOOKUP(Tabla1[[#This Row],[AREA]],Hoja1!A:B,2,FALSE)</f>
        <v>04. Hacienda, función pública y promoción económica</v>
      </c>
      <c r="T786" s="3" t="str">
        <f>MID(Tabla1[[#This Row],[Aplicación]],9,4)</f>
        <v>2411</v>
      </c>
      <c r="U786" s="3" t="str">
        <f>VLOOKUP(Tabla1[[#This Row],[PROGRAMA]],Hoja1!A:B,2,FALSE)</f>
        <v>2411. Agencia de innovación y desarrollo económico</v>
      </c>
      <c r="V786" s="3" t="str">
        <f>MID(Tabla1[[#This Row],[Aplicación]],14,2)</f>
        <v>22</v>
      </c>
      <c r="W786" s="3" t="str">
        <f>MID(Tabla1[[#This Row],[Aplicación]],14,6)</f>
        <v>22799</v>
      </c>
    </row>
    <row r="787" spans="1:23" s="12" customFormat="1" hidden="1" x14ac:dyDescent="0.25">
      <c r="A787" s="1">
        <v>220190004630</v>
      </c>
      <c r="B787" s="3" t="s">
        <v>518</v>
      </c>
      <c r="C787" s="2">
        <v>43530</v>
      </c>
      <c r="D787" s="3">
        <v>22019001577</v>
      </c>
      <c r="E787" s="3" t="s">
        <v>1111</v>
      </c>
      <c r="F787" s="4">
        <v>10.96</v>
      </c>
      <c r="G787" s="3" t="s">
        <v>2156</v>
      </c>
      <c r="H787" s="3" t="s">
        <v>1246</v>
      </c>
      <c r="I787" s="3" t="s">
        <v>2070</v>
      </c>
      <c r="J787" s="3" t="s">
        <v>1838</v>
      </c>
      <c r="K787" s="3" t="s">
        <v>35</v>
      </c>
      <c r="L787" s="3" t="s">
        <v>15</v>
      </c>
      <c r="M787" s="3" t="s">
        <v>16</v>
      </c>
      <c r="N787" s="3" t="s">
        <v>2555</v>
      </c>
      <c r="O787" s="3" t="s">
        <v>2553</v>
      </c>
      <c r="P787" s="3" t="str">
        <f>MID(Tabla1[[#This Row],[Aplicación]],14,1)</f>
        <v>2</v>
      </c>
      <c r="Q787" s="3" t="s">
        <v>2530</v>
      </c>
      <c r="R787" s="3" t="str">
        <f>MID(Tabla1[[#This Row],[Aplicación]],6,2)</f>
        <v>06</v>
      </c>
      <c r="S787" s="3" t="str">
        <f>VLOOKUP(Tabla1[[#This Row],[AREA]],Hoja1!A:B,2,FALSE)</f>
        <v>06. Educación, infancia e igualdad</v>
      </c>
      <c r="T787" s="3" t="str">
        <f>MID(Tabla1[[#This Row],[Aplicación]],9,4)</f>
        <v>3231</v>
      </c>
      <c r="U787" s="3" t="str">
        <f>VLOOKUP(Tabla1[[#This Row],[PROGRAMA]],Hoja1!A:B,2,FALSE)</f>
        <v>3231. Escuelas infantiles</v>
      </c>
      <c r="V787" s="3" t="str">
        <f>MID(Tabla1[[#This Row],[Aplicación]],14,2)</f>
        <v>21</v>
      </c>
      <c r="W787" s="3" t="str">
        <f>MID(Tabla1[[#This Row],[Aplicación]],14,6)</f>
        <v>212</v>
      </c>
    </row>
    <row r="788" spans="1:23" s="3" customFormat="1" hidden="1" x14ac:dyDescent="0.25">
      <c r="A788" s="1">
        <v>220190004032</v>
      </c>
      <c r="B788" s="3" t="s">
        <v>518</v>
      </c>
      <c r="C788" s="2">
        <v>43524</v>
      </c>
      <c r="D788" s="3">
        <v>22019001559</v>
      </c>
      <c r="E788" s="3" t="s">
        <v>745</v>
      </c>
      <c r="F788" s="4">
        <v>10.91</v>
      </c>
      <c r="G788" s="3" t="s">
        <v>1796</v>
      </c>
      <c r="H788" s="3" t="s">
        <v>1163</v>
      </c>
      <c r="I788" s="3" t="s">
        <v>2070</v>
      </c>
      <c r="J788" s="3" t="s">
        <v>1838</v>
      </c>
      <c r="K788" s="3" t="s">
        <v>35</v>
      </c>
      <c r="L788" s="3" t="s">
        <v>15</v>
      </c>
      <c r="M788" s="3" t="s">
        <v>16</v>
      </c>
      <c r="N788" s="3" t="s">
        <v>2555</v>
      </c>
      <c r="O788" s="3" t="s">
        <v>2553</v>
      </c>
      <c r="P788" s="3" t="str">
        <f>MID(Tabla1[[#This Row],[Aplicación]],14,1)</f>
        <v>2</v>
      </c>
      <c r="Q788" s="3" t="s">
        <v>2530</v>
      </c>
      <c r="R788" s="3" t="str">
        <f>MID(Tabla1[[#This Row],[Aplicación]],6,2)</f>
        <v>10</v>
      </c>
      <c r="S788" s="3" t="str">
        <f>VLOOKUP(Tabla1[[#This Row],[AREA]],Hoja1!A:B,2,FALSE)</f>
        <v>10. Servicios sociales</v>
      </c>
      <c r="T788" s="3" t="str">
        <f>MID(Tabla1[[#This Row],[Aplicación]],9,4)</f>
        <v>2311</v>
      </c>
      <c r="U788" s="3" t="str">
        <f>VLOOKUP(Tabla1[[#This Row],[PROGRAMA]],Hoja1!A:B,2,FALSE)</f>
        <v>2311. Intervención social</v>
      </c>
      <c r="V788" s="3" t="str">
        <f>MID(Tabla1[[#This Row],[Aplicación]],14,2)</f>
        <v>21</v>
      </c>
      <c r="W788" s="3" t="str">
        <f>MID(Tabla1[[#This Row],[Aplicación]],14,6)</f>
        <v>212</v>
      </c>
    </row>
    <row r="789" spans="1:23" s="3" customFormat="1" hidden="1" x14ac:dyDescent="0.25">
      <c r="A789" s="1">
        <v>220190000711</v>
      </c>
      <c r="B789" s="3" t="s">
        <v>518</v>
      </c>
      <c r="C789" s="2">
        <v>43497</v>
      </c>
      <c r="D789" s="3">
        <v>22019000781</v>
      </c>
      <c r="E789" s="3" t="s">
        <v>566</v>
      </c>
      <c r="F789" s="4">
        <v>10.87</v>
      </c>
      <c r="G789" s="3" t="s">
        <v>2069</v>
      </c>
      <c r="H789" s="3" t="s">
        <v>567</v>
      </c>
      <c r="I789" s="3" t="s">
        <v>2070</v>
      </c>
      <c r="J789" s="3" t="s">
        <v>1838</v>
      </c>
      <c r="K789" s="3" t="s">
        <v>14</v>
      </c>
      <c r="L789" s="3" t="s">
        <v>15</v>
      </c>
      <c r="M789" s="3" t="s">
        <v>16</v>
      </c>
      <c r="N789" s="3" t="s">
        <v>2555</v>
      </c>
      <c r="O789" s="3" t="s">
        <v>2553</v>
      </c>
      <c r="P789" s="3" t="str">
        <f>MID(Tabla1[[#This Row],[Aplicación]],14,1)</f>
        <v>2</v>
      </c>
      <c r="Q789" s="3" t="s">
        <v>2530</v>
      </c>
      <c r="R789" s="3" t="str">
        <f>MID(Tabla1[[#This Row],[Aplicación]],6,2)</f>
        <v>07</v>
      </c>
      <c r="S789" s="3" t="str">
        <f>VLOOKUP(Tabla1[[#This Row],[AREA]],Hoja1!A:B,2,FALSE)</f>
        <v>07. Medio Ambiente sostenibilidad</v>
      </c>
      <c r="T789" s="3" t="str">
        <f>MID(Tabla1[[#This Row],[Aplicación]],9,4)</f>
        <v>1711</v>
      </c>
      <c r="U789" s="3" t="str">
        <f>VLOOKUP(Tabla1[[#This Row],[PROGRAMA]],Hoja1!A:B,2,FALSE)</f>
        <v>1711. Parques y jardines</v>
      </c>
      <c r="V789" s="3" t="str">
        <f>MID(Tabla1[[#This Row],[Aplicación]],14,2)</f>
        <v>21</v>
      </c>
      <c r="W789" s="3" t="str">
        <f>MID(Tabla1[[#This Row],[Aplicación]],14,6)</f>
        <v>214</v>
      </c>
    </row>
    <row r="790" spans="1:23" s="3" customFormat="1" hidden="1" x14ac:dyDescent="0.25">
      <c r="A790" s="1">
        <v>220190007957</v>
      </c>
      <c r="B790" s="3" t="s">
        <v>518</v>
      </c>
      <c r="C790" s="2">
        <v>43551</v>
      </c>
      <c r="D790" s="3">
        <v>22019002683</v>
      </c>
      <c r="E790" s="3" t="s">
        <v>1176</v>
      </c>
      <c r="F790" s="4">
        <v>148.66999999999999</v>
      </c>
      <c r="G790" s="3" t="s">
        <v>2221</v>
      </c>
      <c r="H790" s="3" t="s">
        <v>1659</v>
      </c>
      <c r="I790" s="3" t="s">
        <v>2055</v>
      </c>
      <c r="J790" s="3" t="s">
        <v>1838</v>
      </c>
      <c r="K790" s="3" t="s">
        <v>35</v>
      </c>
      <c r="L790" s="3" t="s">
        <v>10</v>
      </c>
      <c r="M790" s="3" t="s">
        <v>11</v>
      </c>
      <c r="N790" s="11" t="s">
        <v>2556</v>
      </c>
      <c r="O790" s="3" t="s">
        <v>2553</v>
      </c>
      <c r="P790" s="3" t="str">
        <f>MID(Tabla1[[#This Row],[Aplicación]],14,1)</f>
        <v>2</v>
      </c>
      <c r="Q790" s="3" t="s">
        <v>2530</v>
      </c>
      <c r="R790" s="3" t="str">
        <f>MID(Tabla1[[#This Row],[Aplicación]],6,2)</f>
        <v>06</v>
      </c>
      <c r="S790" s="3" t="str">
        <f>VLOOKUP(Tabla1[[#This Row],[AREA]],Hoja1!A:B,2,FALSE)</f>
        <v>06. Educación, infancia e igualdad</v>
      </c>
      <c r="T790" s="3" t="str">
        <f>MID(Tabla1[[#This Row],[Aplicación]],9,4)</f>
        <v>3321</v>
      </c>
      <c r="U790" s="3" t="str">
        <f>VLOOKUP(Tabla1[[#This Row],[PROGRAMA]],Hoja1!A:B,2,FALSE)</f>
        <v>3321. Bibliotecas públicas</v>
      </c>
      <c r="V790" s="3" t="str">
        <f>MID(Tabla1[[#This Row],[Aplicación]],14,2)</f>
        <v>21</v>
      </c>
      <c r="W790" s="3" t="str">
        <f>MID(Tabla1[[#This Row],[Aplicación]],14,6)</f>
        <v>212</v>
      </c>
    </row>
    <row r="791" spans="1:23" s="3" customFormat="1" hidden="1" x14ac:dyDescent="0.25">
      <c r="A791" s="1">
        <v>220190005408</v>
      </c>
      <c r="B791" s="3" t="s">
        <v>518</v>
      </c>
      <c r="C791" s="2">
        <v>43537</v>
      </c>
      <c r="D791" s="3">
        <v>22019000802</v>
      </c>
      <c r="E791" s="3" t="s">
        <v>782</v>
      </c>
      <c r="F791" s="4">
        <v>9.98</v>
      </c>
      <c r="G791" s="3" t="s">
        <v>2109</v>
      </c>
      <c r="H791" s="3" t="s">
        <v>1348</v>
      </c>
      <c r="I791" s="3" t="s">
        <v>2070</v>
      </c>
      <c r="J791" s="3" t="s">
        <v>1838</v>
      </c>
      <c r="K791" s="3" t="s">
        <v>35</v>
      </c>
      <c r="L791" s="3" t="s">
        <v>15</v>
      </c>
      <c r="M791" s="3" t="s">
        <v>16</v>
      </c>
      <c r="N791" s="3" t="s">
        <v>2555</v>
      </c>
      <c r="O791" s="3" t="s">
        <v>2553</v>
      </c>
      <c r="P791" s="3" t="str">
        <f>MID(Tabla1[[#This Row],[Aplicación]],14,1)</f>
        <v>2</v>
      </c>
      <c r="Q791" s="3" t="s">
        <v>2530</v>
      </c>
      <c r="R791" s="3" t="str">
        <f>MID(Tabla1[[#This Row],[Aplicación]],6,2)</f>
        <v>07</v>
      </c>
      <c r="S791" s="3" t="str">
        <f>VLOOKUP(Tabla1[[#This Row],[AREA]],Hoja1!A:B,2,FALSE)</f>
        <v>07. Medio Ambiente sostenibilidad</v>
      </c>
      <c r="T791" s="3" t="str">
        <f>MID(Tabla1[[#This Row],[Aplicación]],9,4)</f>
        <v>1711</v>
      </c>
      <c r="U791" s="3" t="str">
        <f>VLOOKUP(Tabla1[[#This Row],[PROGRAMA]],Hoja1!A:B,2,FALSE)</f>
        <v>1711. Parques y jardines</v>
      </c>
      <c r="V791" s="3" t="str">
        <f>MID(Tabla1[[#This Row],[Aplicación]],14,2)</f>
        <v>22</v>
      </c>
      <c r="W791" s="3" t="str">
        <f>MID(Tabla1[[#This Row],[Aplicación]],14,6)</f>
        <v>22199</v>
      </c>
    </row>
    <row r="792" spans="1:23" s="3" customFormat="1" hidden="1" x14ac:dyDescent="0.25">
      <c r="A792" s="1">
        <v>220190007959</v>
      </c>
      <c r="B792" s="3" t="s">
        <v>518</v>
      </c>
      <c r="C792" s="2">
        <v>43551</v>
      </c>
      <c r="D792" s="3">
        <v>22019002684</v>
      </c>
      <c r="E792" s="3" t="s">
        <v>527</v>
      </c>
      <c r="F792" s="4">
        <v>10.99</v>
      </c>
      <c r="G792" s="3" t="s">
        <v>2221</v>
      </c>
      <c r="H792" s="3" t="s">
        <v>1660</v>
      </c>
      <c r="I792" s="3" t="s">
        <v>2055</v>
      </c>
      <c r="J792" s="3" t="s">
        <v>1838</v>
      </c>
      <c r="K792" s="3" t="s">
        <v>35</v>
      </c>
      <c r="L792" s="3" t="s">
        <v>10</v>
      </c>
      <c r="M792" s="3" t="s">
        <v>11</v>
      </c>
      <c r="N792" s="11" t="s">
        <v>2556</v>
      </c>
      <c r="O792" s="3" t="s">
        <v>2553</v>
      </c>
      <c r="P792" s="3" t="str">
        <f>MID(Tabla1[[#This Row],[Aplicación]],14,1)</f>
        <v>2</v>
      </c>
      <c r="Q792" s="3" t="s">
        <v>2530</v>
      </c>
      <c r="R792" s="3" t="str">
        <f>MID(Tabla1[[#This Row],[Aplicación]],6,2)</f>
        <v>06</v>
      </c>
      <c r="S792" s="3" t="str">
        <f>VLOOKUP(Tabla1[[#This Row],[AREA]],Hoja1!A:B,2,FALSE)</f>
        <v>06. Educación, infancia e igualdad</v>
      </c>
      <c r="T792" s="3" t="str">
        <f>MID(Tabla1[[#This Row],[Aplicación]],9,4)</f>
        <v>3232</v>
      </c>
      <c r="U792" s="3" t="str">
        <f>VLOOKUP(Tabla1[[#This Row],[PROGRAMA]],Hoja1!A:B,2,FALSE)</f>
        <v>3232. Conservación y mantenimiento centros educación infantil y primaria</v>
      </c>
      <c r="V792" s="3" t="str">
        <f>MID(Tabla1[[#This Row],[Aplicación]],14,2)</f>
        <v>21</v>
      </c>
      <c r="W792" s="3" t="str">
        <f>MID(Tabla1[[#This Row],[Aplicación]],14,6)</f>
        <v>212</v>
      </c>
    </row>
    <row r="793" spans="1:23" s="3" customFormat="1" hidden="1" x14ac:dyDescent="0.25">
      <c r="A793" s="1">
        <v>220190007990</v>
      </c>
      <c r="B793" s="3" t="s">
        <v>518</v>
      </c>
      <c r="C793" s="2">
        <v>43551</v>
      </c>
      <c r="D793" s="3">
        <v>22019001572</v>
      </c>
      <c r="E793" s="3" t="s">
        <v>519</v>
      </c>
      <c r="F793" s="4">
        <v>9.85</v>
      </c>
      <c r="G793" s="3" t="s">
        <v>2121</v>
      </c>
      <c r="H793" s="3" t="s">
        <v>839</v>
      </c>
      <c r="I793" s="3" t="s">
        <v>2070</v>
      </c>
      <c r="J793" s="3" t="s">
        <v>1838</v>
      </c>
      <c r="K793" s="3" t="s">
        <v>35</v>
      </c>
      <c r="L793" s="3" t="s">
        <v>15</v>
      </c>
      <c r="M793" s="3" t="s">
        <v>16</v>
      </c>
      <c r="N793" s="3" t="s">
        <v>2555</v>
      </c>
      <c r="O793" s="3" t="s">
        <v>2553</v>
      </c>
      <c r="P793" s="3" t="str">
        <f>MID(Tabla1[[#This Row],[Aplicación]],14,1)</f>
        <v>2</v>
      </c>
      <c r="Q793" s="3" t="s">
        <v>2530</v>
      </c>
      <c r="R793" s="3" t="str">
        <f>MID(Tabla1[[#This Row],[Aplicación]],6,2)</f>
        <v>02</v>
      </c>
      <c r="S793" s="3" t="str">
        <f>VLOOKUP(Tabla1[[#This Row],[AREA]],Hoja1!A:B,2,FALSE)</f>
        <v>02. Urbanismo, infraestructura y vivienda</v>
      </c>
      <c r="T793" s="3" t="str">
        <f>MID(Tabla1[[#This Row],[Aplicación]],9,4)</f>
        <v>9332</v>
      </c>
      <c r="U793" s="3" t="str">
        <f>VLOOKUP(Tabla1[[#This Row],[PROGRAMA]],Hoja1!A:B,2,FALSE)</f>
        <v>9332. Mantenimiento de edificios e instalaciones municipales</v>
      </c>
      <c r="V793" s="3" t="str">
        <f>MID(Tabla1[[#This Row],[Aplicación]],14,2)</f>
        <v>21</v>
      </c>
      <c r="W793" s="3" t="str">
        <f>MID(Tabla1[[#This Row],[Aplicación]],14,6)</f>
        <v>212</v>
      </c>
    </row>
    <row r="794" spans="1:23" s="3" customFormat="1" hidden="1" x14ac:dyDescent="0.25">
      <c r="A794" s="1">
        <v>220190003848</v>
      </c>
      <c r="B794" s="3" t="s">
        <v>518</v>
      </c>
      <c r="C794" s="2">
        <v>43523</v>
      </c>
      <c r="D794" s="3">
        <v>22019001585</v>
      </c>
      <c r="E794" s="3" t="s">
        <v>1073</v>
      </c>
      <c r="F794" s="4">
        <v>9.8000000000000007</v>
      </c>
      <c r="G794" s="3" t="s">
        <v>2140</v>
      </c>
      <c r="H794" s="3" t="s">
        <v>1095</v>
      </c>
      <c r="I794" s="3" t="s">
        <v>2070</v>
      </c>
      <c r="J794" s="3" t="s">
        <v>1838</v>
      </c>
      <c r="K794" s="3" t="s">
        <v>35</v>
      </c>
      <c r="L794" s="3" t="s">
        <v>15</v>
      </c>
      <c r="M794" s="3" t="s">
        <v>16</v>
      </c>
      <c r="N794" s="3" t="s">
        <v>2555</v>
      </c>
      <c r="O794" s="3" t="s">
        <v>2553</v>
      </c>
      <c r="P794" s="3" t="str">
        <f>MID(Tabla1[[#This Row],[Aplicación]],14,1)</f>
        <v>2</v>
      </c>
      <c r="Q794" s="3" t="s">
        <v>2530</v>
      </c>
      <c r="R794" s="3" t="str">
        <f>MID(Tabla1[[#This Row],[Aplicación]],6,2)</f>
        <v>08</v>
      </c>
      <c r="S794" s="3" t="str">
        <f>VLOOKUP(Tabla1[[#This Row],[AREA]],Hoja1!A:B,2,FALSE)</f>
        <v>08. Seguridad y movilidad</v>
      </c>
      <c r="T794" s="3" t="str">
        <f>MID(Tabla1[[#This Row],[Aplicación]],9,4)</f>
        <v>1361</v>
      </c>
      <c r="U794" s="3" t="str">
        <f>VLOOKUP(Tabla1[[#This Row],[PROGRAMA]],Hoja1!A:B,2,FALSE)</f>
        <v>1361. Prevención y extinción de incencios</v>
      </c>
      <c r="V794" s="3" t="str">
        <f>MID(Tabla1[[#This Row],[Aplicación]],14,2)</f>
        <v>22</v>
      </c>
      <c r="W794" s="3" t="str">
        <f>MID(Tabla1[[#This Row],[Aplicación]],14,6)</f>
        <v>22199</v>
      </c>
    </row>
    <row r="795" spans="1:23" s="3" customFormat="1" hidden="1" x14ac:dyDescent="0.25">
      <c r="A795" s="1">
        <v>220190006963</v>
      </c>
      <c r="B795" s="3" t="s">
        <v>518</v>
      </c>
      <c r="C795" s="2">
        <v>43549</v>
      </c>
      <c r="D795" s="3">
        <v>22019001585</v>
      </c>
      <c r="E795" s="3" t="s">
        <v>1073</v>
      </c>
      <c r="F795" s="4">
        <v>9.56</v>
      </c>
      <c r="G795" s="3" t="s">
        <v>2122</v>
      </c>
      <c r="H795" s="3" t="s">
        <v>1498</v>
      </c>
      <c r="I795" s="3" t="s">
        <v>2070</v>
      </c>
      <c r="J795" s="3" t="s">
        <v>1838</v>
      </c>
      <c r="K795" s="3" t="s">
        <v>35</v>
      </c>
      <c r="L795" s="3" t="s">
        <v>15</v>
      </c>
      <c r="M795" s="3" t="s">
        <v>16</v>
      </c>
      <c r="N795" s="3" t="s">
        <v>2555</v>
      </c>
      <c r="O795" s="3" t="s">
        <v>2553</v>
      </c>
      <c r="P795" s="3" t="str">
        <f>MID(Tabla1[[#This Row],[Aplicación]],14,1)</f>
        <v>2</v>
      </c>
      <c r="Q795" s="3" t="s">
        <v>2530</v>
      </c>
      <c r="R795" s="3" t="str">
        <f>MID(Tabla1[[#This Row],[Aplicación]],6,2)</f>
        <v>08</v>
      </c>
      <c r="S795" s="3" t="str">
        <f>VLOOKUP(Tabla1[[#This Row],[AREA]],Hoja1!A:B,2,FALSE)</f>
        <v>08. Seguridad y movilidad</v>
      </c>
      <c r="T795" s="3" t="str">
        <f>MID(Tabla1[[#This Row],[Aplicación]],9,4)</f>
        <v>1361</v>
      </c>
      <c r="U795" s="3" t="str">
        <f>VLOOKUP(Tabla1[[#This Row],[PROGRAMA]],Hoja1!A:B,2,FALSE)</f>
        <v>1361. Prevención y extinción de incencios</v>
      </c>
      <c r="V795" s="3" t="str">
        <f>MID(Tabla1[[#This Row],[Aplicación]],14,2)</f>
        <v>22</v>
      </c>
      <c r="W795" s="3" t="str">
        <f>MID(Tabla1[[#This Row],[Aplicación]],14,6)</f>
        <v>22199</v>
      </c>
    </row>
    <row r="796" spans="1:23" s="3" customFormat="1" hidden="1" x14ac:dyDescent="0.25">
      <c r="A796" s="1">
        <v>220190004615</v>
      </c>
      <c r="B796" s="3" t="s">
        <v>518</v>
      </c>
      <c r="C796" s="2">
        <v>43530</v>
      </c>
      <c r="D796" s="3">
        <v>22019001572</v>
      </c>
      <c r="E796" s="3" t="s">
        <v>519</v>
      </c>
      <c r="F796" s="4">
        <v>9.3800000000000008</v>
      </c>
      <c r="G796" s="3" t="s">
        <v>2109</v>
      </c>
      <c r="H796" s="3" t="s">
        <v>520</v>
      </c>
      <c r="I796" s="3" t="s">
        <v>2070</v>
      </c>
      <c r="J796" s="3" t="s">
        <v>1838</v>
      </c>
      <c r="K796" s="3" t="s">
        <v>35</v>
      </c>
      <c r="L796" s="3" t="s">
        <v>15</v>
      </c>
      <c r="M796" s="3" t="s">
        <v>16</v>
      </c>
      <c r="N796" s="3" t="s">
        <v>2555</v>
      </c>
      <c r="O796" s="3" t="s">
        <v>2553</v>
      </c>
      <c r="P796" s="3" t="str">
        <f>MID(Tabla1[[#This Row],[Aplicación]],14,1)</f>
        <v>2</v>
      </c>
      <c r="Q796" s="3" t="s">
        <v>2530</v>
      </c>
      <c r="R796" s="3" t="str">
        <f>MID(Tabla1[[#This Row],[Aplicación]],6,2)</f>
        <v>02</v>
      </c>
      <c r="S796" s="3" t="str">
        <f>VLOOKUP(Tabla1[[#This Row],[AREA]],Hoja1!A:B,2,FALSE)</f>
        <v>02. Urbanismo, infraestructura y vivienda</v>
      </c>
      <c r="T796" s="3" t="str">
        <f>MID(Tabla1[[#This Row],[Aplicación]],9,4)</f>
        <v>9332</v>
      </c>
      <c r="U796" s="3" t="str">
        <f>VLOOKUP(Tabla1[[#This Row],[PROGRAMA]],Hoja1!A:B,2,FALSE)</f>
        <v>9332. Mantenimiento de edificios e instalaciones municipales</v>
      </c>
      <c r="V796" s="3" t="str">
        <f>MID(Tabla1[[#This Row],[Aplicación]],14,2)</f>
        <v>21</v>
      </c>
      <c r="W796" s="3" t="str">
        <f>MID(Tabla1[[#This Row],[Aplicación]],14,6)</f>
        <v>212</v>
      </c>
    </row>
    <row r="797" spans="1:23" s="3" customFormat="1" hidden="1" x14ac:dyDescent="0.25">
      <c r="A797" s="1">
        <v>220190007963</v>
      </c>
      <c r="B797" s="3" t="s">
        <v>518</v>
      </c>
      <c r="C797" s="2">
        <v>43551</v>
      </c>
      <c r="D797" s="3">
        <v>22019002687</v>
      </c>
      <c r="E797" s="3" t="s">
        <v>747</v>
      </c>
      <c r="F797" s="4">
        <v>33.49</v>
      </c>
      <c r="G797" s="3" t="s">
        <v>1766</v>
      </c>
      <c r="H797" s="3" t="s">
        <v>1661</v>
      </c>
      <c r="I797" s="3" t="s">
        <v>2055</v>
      </c>
      <c r="J797" s="3" t="s">
        <v>1838</v>
      </c>
      <c r="K797" s="3" t="s">
        <v>35</v>
      </c>
      <c r="L797" s="3" t="s">
        <v>10</v>
      </c>
      <c r="M797" s="3" t="s">
        <v>11</v>
      </c>
      <c r="N797" s="11" t="s">
        <v>2556</v>
      </c>
      <c r="O797" s="3" t="s">
        <v>2553</v>
      </c>
      <c r="P797" s="3" t="str">
        <f>MID(Tabla1[[#This Row],[Aplicación]],14,1)</f>
        <v>2</v>
      </c>
      <c r="Q797" s="3" t="s">
        <v>2530</v>
      </c>
      <c r="R797" s="3" t="str">
        <f>MID(Tabla1[[#This Row],[Aplicación]],6,2)</f>
        <v>06</v>
      </c>
      <c r="S797" s="3" t="str">
        <f>VLOOKUP(Tabla1[[#This Row],[AREA]],Hoja1!A:B,2,FALSE)</f>
        <v>06. Educación, infancia e igualdad</v>
      </c>
      <c r="T797" s="3" t="str">
        <f>MID(Tabla1[[#This Row],[Aplicación]],9,4)</f>
        <v>3261</v>
      </c>
      <c r="U797" s="3" t="str">
        <f>VLOOKUP(Tabla1[[#This Row],[PROGRAMA]],Hoja1!A:B,2,FALSE)</f>
        <v>3261. Servicios complementarios de educación</v>
      </c>
      <c r="V797" s="3" t="str">
        <f>MID(Tabla1[[#This Row],[Aplicación]],14,2)</f>
        <v>22</v>
      </c>
      <c r="W797" s="3" t="str">
        <f>MID(Tabla1[[#This Row],[Aplicación]],14,6)</f>
        <v>22699</v>
      </c>
    </row>
    <row r="798" spans="1:23" s="3" customFormat="1" hidden="1" x14ac:dyDescent="0.25">
      <c r="A798" s="1">
        <v>220190005461</v>
      </c>
      <c r="B798" s="3" t="s">
        <v>518</v>
      </c>
      <c r="C798" s="2">
        <v>43537</v>
      </c>
      <c r="D798" s="3">
        <v>22019001611</v>
      </c>
      <c r="E798" s="3" t="s">
        <v>415</v>
      </c>
      <c r="F798" s="4">
        <v>9.09</v>
      </c>
      <c r="G798" s="3" t="s">
        <v>1868</v>
      </c>
      <c r="H798" s="3" t="s">
        <v>1372</v>
      </c>
      <c r="I798" s="3" t="s">
        <v>2070</v>
      </c>
      <c r="J798" s="3" t="s">
        <v>1863</v>
      </c>
      <c r="K798" s="3" t="s">
        <v>35</v>
      </c>
      <c r="L798" s="3" t="s">
        <v>15</v>
      </c>
      <c r="M798" s="3" t="s">
        <v>16</v>
      </c>
      <c r="N798" s="3" t="s">
        <v>2555</v>
      </c>
      <c r="O798" s="3" t="s">
        <v>2553</v>
      </c>
      <c r="P798" s="3" t="str">
        <f>MID(Tabla1[[#This Row],[Aplicación]],14,1)</f>
        <v>2</v>
      </c>
      <c r="Q798" s="3" t="s">
        <v>2530</v>
      </c>
      <c r="R798" s="3" t="str">
        <f>MID(Tabla1[[#This Row],[Aplicación]],6,2)</f>
        <v>03</v>
      </c>
      <c r="S798" s="3" t="str">
        <f>VLOOKUP(Tabla1[[#This Row],[AREA]],Hoja1!A:B,2,FALSE)</f>
        <v>03. Participación ciudadana, juventud y deportes</v>
      </c>
      <c r="T798" s="3" t="str">
        <f>MID(Tabla1[[#This Row],[Aplicación]],9,4)</f>
        <v>9241</v>
      </c>
      <c r="U798" s="3" t="str">
        <f>VLOOKUP(Tabla1[[#This Row],[PROGRAMA]],Hoja1!A:B,2,FALSE)</f>
        <v>9241. Participación ciudadana</v>
      </c>
      <c r="V798" s="3" t="str">
        <f>MID(Tabla1[[#This Row],[Aplicación]],14,2)</f>
        <v>21</v>
      </c>
      <c r="W798" s="3" t="str">
        <f>MID(Tabla1[[#This Row],[Aplicación]],14,6)</f>
        <v>213</v>
      </c>
    </row>
    <row r="799" spans="1:23" s="3" customFormat="1" hidden="1" x14ac:dyDescent="0.25">
      <c r="A799" s="1">
        <v>220190004048</v>
      </c>
      <c r="B799" s="3" t="s">
        <v>518</v>
      </c>
      <c r="C799" s="2">
        <v>43524</v>
      </c>
      <c r="D799" s="3">
        <v>22019001559</v>
      </c>
      <c r="E799" s="3" t="s">
        <v>745</v>
      </c>
      <c r="F799" s="4">
        <v>8.64</v>
      </c>
      <c r="G799" s="3" t="s">
        <v>1868</v>
      </c>
      <c r="H799" s="3" t="s">
        <v>1174</v>
      </c>
      <c r="I799" s="3" t="s">
        <v>2070</v>
      </c>
      <c r="J799" s="3" t="s">
        <v>1863</v>
      </c>
      <c r="K799" s="3" t="s">
        <v>35</v>
      </c>
      <c r="L799" s="3" t="s">
        <v>15</v>
      </c>
      <c r="M799" s="3" t="s">
        <v>16</v>
      </c>
      <c r="N799" s="3" t="s">
        <v>2555</v>
      </c>
      <c r="O799" s="3" t="s">
        <v>2553</v>
      </c>
      <c r="P799" s="3" t="str">
        <f>MID(Tabla1[[#This Row],[Aplicación]],14,1)</f>
        <v>2</v>
      </c>
      <c r="Q799" s="3" t="s">
        <v>2530</v>
      </c>
      <c r="R799" s="3" t="str">
        <f>MID(Tabla1[[#This Row],[Aplicación]],6,2)</f>
        <v>10</v>
      </c>
      <c r="S799" s="3" t="str">
        <f>VLOOKUP(Tabla1[[#This Row],[AREA]],Hoja1!A:B,2,FALSE)</f>
        <v>10. Servicios sociales</v>
      </c>
      <c r="T799" s="3" t="str">
        <f>MID(Tabla1[[#This Row],[Aplicación]],9,4)</f>
        <v>2311</v>
      </c>
      <c r="U799" s="3" t="str">
        <f>VLOOKUP(Tabla1[[#This Row],[PROGRAMA]],Hoja1!A:B,2,FALSE)</f>
        <v>2311. Intervención social</v>
      </c>
      <c r="V799" s="3" t="str">
        <f>MID(Tabla1[[#This Row],[Aplicación]],14,2)</f>
        <v>21</v>
      </c>
      <c r="W799" s="3" t="str">
        <f>MID(Tabla1[[#This Row],[Aplicación]],14,6)</f>
        <v>212</v>
      </c>
    </row>
    <row r="800" spans="1:23" s="3" customFormat="1" hidden="1" x14ac:dyDescent="0.25">
      <c r="A800" s="1">
        <v>220190007977</v>
      </c>
      <c r="B800" s="3" t="s">
        <v>518</v>
      </c>
      <c r="C800" s="2">
        <v>43551</v>
      </c>
      <c r="D800" s="3">
        <v>22019002702</v>
      </c>
      <c r="E800" s="3" t="s">
        <v>607</v>
      </c>
      <c r="F800" s="4">
        <v>169</v>
      </c>
      <c r="G800" s="3" t="s">
        <v>2328</v>
      </c>
      <c r="H800" s="3" t="s">
        <v>1664</v>
      </c>
      <c r="I800" s="3" t="s">
        <v>2055</v>
      </c>
      <c r="J800" s="3" t="s">
        <v>1838</v>
      </c>
      <c r="K800" s="3" t="s">
        <v>35</v>
      </c>
      <c r="L800" s="3" t="s">
        <v>10</v>
      </c>
      <c r="M800" s="3" t="s">
        <v>11</v>
      </c>
      <c r="N800" s="11" t="s">
        <v>2556</v>
      </c>
      <c r="O800" s="3" t="s">
        <v>2553</v>
      </c>
      <c r="P800" s="3" t="str">
        <f>MID(Tabla1[[#This Row],[Aplicación]],14,1)</f>
        <v>2</v>
      </c>
      <c r="Q800" s="3" t="s">
        <v>2530</v>
      </c>
      <c r="R800" s="3" t="str">
        <f>MID(Tabla1[[#This Row],[Aplicación]],6,2)</f>
        <v>03</v>
      </c>
      <c r="S800" s="3" t="str">
        <f>VLOOKUP(Tabla1[[#This Row],[AREA]],Hoja1!A:B,2,FALSE)</f>
        <v>03. Participación ciudadana, juventud y deportes</v>
      </c>
      <c r="T800" s="3" t="str">
        <f>MID(Tabla1[[#This Row],[Aplicación]],9,4)</f>
        <v>9241</v>
      </c>
      <c r="U800" s="3" t="str">
        <f>VLOOKUP(Tabla1[[#This Row],[PROGRAMA]],Hoja1!A:B,2,FALSE)</f>
        <v>9241. Participación ciudadana</v>
      </c>
      <c r="V800" s="3" t="str">
        <f>MID(Tabla1[[#This Row],[Aplicación]],14,2)</f>
        <v>22</v>
      </c>
      <c r="W800" s="3" t="str">
        <f>MID(Tabla1[[#This Row],[Aplicación]],14,6)</f>
        <v>22199</v>
      </c>
    </row>
    <row r="801" spans="1:23" s="3" customFormat="1" hidden="1" x14ac:dyDescent="0.25">
      <c r="A801" s="1">
        <v>220190006464</v>
      </c>
      <c r="B801" s="3" t="s">
        <v>518</v>
      </c>
      <c r="C801" s="2">
        <v>43543</v>
      </c>
      <c r="D801" s="3">
        <v>22019001559</v>
      </c>
      <c r="E801" s="3" t="s">
        <v>745</v>
      </c>
      <c r="F801" s="4">
        <v>7.18</v>
      </c>
      <c r="G801" s="3" t="s">
        <v>2056</v>
      </c>
      <c r="H801" s="3" t="s">
        <v>1465</v>
      </c>
      <c r="I801" s="3" t="s">
        <v>2070</v>
      </c>
      <c r="J801" s="3" t="s">
        <v>1891</v>
      </c>
      <c r="K801" s="3" t="s">
        <v>35</v>
      </c>
      <c r="L801" s="3" t="s">
        <v>15</v>
      </c>
      <c r="M801" s="3" t="s">
        <v>16</v>
      </c>
      <c r="N801" s="3" t="s">
        <v>2555</v>
      </c>
      <c r="O801" s="3" t="s">
        <v>2553</v>
      </c>
      <c r="P801" s="3" t="str">
        <f>MID(Tabla1[[#This Row],[Aplicación]],14,1)</f>
        <v>2</v>
      </c>
      <c r="Q801" s="3" t="s">
        <v>2530</v>
      </c>
      <c r="R801" s="3" t="str">
        <f>MID(Tabla1[[#This Row],[Aplicación]],6,2)</f>
        <v>10</v>
      </c>
      <c r="S801" s="3" t="str">
        <f>VLOOKUP(Tabla1[[#This Row],[AREA]],Hoja1!A:B,2,FALSE)</f>
        <v>10. Servicios sociales</v>
      </c>
      <c r="T801" s="3" t="str">
        <f>MID(Tabla1[[#This Row],[Aplicación]],9,4)</f>
        <v>2311</v>
      </c>
      <c r="U801" s="3" t="str">
        <f>VLOOKUP(Tabla1[[#This Row],[PROGRAMA]],Hoja1!A:B,2,FALSE)</f>
        <v>2311. Intervención social</v>
      </c>
      <c r="V801" s="3" t="str">
        <f>MID(Tabla1[[#This Row],[Aplicación]],14,2)</f>
        <v>21</v>
      </c>
      <c r="W801" s="3" t="str">
        <f>MID(Tabla1[[#This Row],[Aplicación]],14,6)</f>
        <v>212</v>
      </c>
    </row>
    <row r="802" spans="1:23" s="12" customFormat="1" hidden="1" x14ac:dyDescent="0.25">
      <c r="A802" s="1">
        <v>220190004033</v>
      </c>
      <c r="B802" s="3" t="s">
        <v>518</v>
      </c>
      <c r="C802" s="2">
        <v>43524</v>
      </c>
      <c r="D802" s="3">
        <v>22019001559</v>
      </c>
      <c r="E802" s="3" t="s">
        <v>745</v>
      </c>
      <c r="F802" s="4">
        <v>6.63</v>
      </c>
      <c r="G802" s="3" t="s">
        <v>2056</v>
      </c>
      <c r="H802" s="3" t="s">
        <v>1164</v>
      </c>
      <c r="I802" s="3" t="s">
        <v>2070</v>
      </c>
      <c r="J802" s="3" t="s">
        <v>1891</v>
      </c>
      <c r="K802" s="3" t="s">
        <v>35</v>
      </c>
      <c r="L802" s="3" t="s">
        <v>15</v>
      </c>
      <c r="M802" s="3" t="s">
        <v>16</v>
      </c>
      <c r="N802" s="3" t="s">
        <v>2555</v>
      </c>
      <c r="O802" s="3" t="s">
        <v>2553</v>
      </c>
      <c r="P802" s="3" t="str">
        <f>MID(Tabla1[[#This Row],[Aplicación]],14,1)</f>
        <v>2</v>
      </c>
      <c r="Q802" s="3" t="s">
        <v>2530</v>
      </c>
      <c r="R802" s="3" t="str">
        <f>MID(Tabla1[[#This Row],[Aplicación]],6,2)</f>
        <v>10</v>
      </c>
      <c r="S802" s="3" t="str">
        <f>VLOOKUP(Tabla1[[#This Row],[AREA]],Hoja1!A:B,2,FALSE)</f>
        <v>10. Servicios sociales</v>
      </c>
      <c r="T802" s="3" t="str">
        <f>MID(Tabla1[[#This Row],[Aplicación]],9,4)</f>
        <v>2311</v>
      </c>
      <c r="U802" s="3" t="str">
        <f>VLOOKUP(Tabla1[[#This Row],[PROGRAMA]],Hoja1!A:B,2,FALSE)</f>
        <v>2311. Intervención social</v>
      </c>
      <c r="V802" s="3" t="str">
        <f>MID(Tabla1[[#This Row],[Aplicación]],14,2)</f>
        <v>21</v>
      </c>
      <c r="W802" s="3" t="str">
        <f>MID(Tabla1[[#This Row],[Aplicación]],14,6)</f>
        <v>212</v>
      </c>
    </row>
    <row r="803" spans="1:23" s="3" customFormat="1" hidden="1" x14ac:dyDescent="0.25">
      <c r="A803" s="1">
        <v>220190004594</v>
      </c>
      <c r="B803" s="3" t="s">
        <v>518</v>
      </c>
      <c r="C803" s="2">
        <v>43530</v>
      </c>
      <c r="D803" s="3">
        <v>22019002159</v>
      </c>
      <c r="E803" s="3" t="s">
        <v>1111</v>
      </c>
      <c r="F803" s="4">
        <v>11.58</v>
      </c>
      <c r="G803" s="3" t="s">
        <v>2067</v>
      </c>
      <c r="H803" s="3" t="s">
        <v>1230</v>
      </c>
      <c r="I803" s="3" t="s">
        <v>2055</v>
      </c>
      <c r="J803" s="3" t="s">
        <v>1838</v>
      </c>
      <c r="K803" s="3" t="s">
        <v>35</v>
      </c>
      <c r="L803" s="3" t="s">
        <v>10</v>
      </c>
      <c r="M803" s="3" t="s">
        <v>11</v>
      </c>
      <c r="N803" s="11" t="s">
        <v>2556</v>
      </c>
      <c r="O803" s="3" t="s">
        <v>2553</v>
      </c>
      <c r="P803" s="3" t="str">
        <f>MID(Tabla1[[#This Row],[Aplicación]],14,1)</f>
        <v>2</v>
      </c>
      <c r="Q803" s="3" t="s">
        <v>2530</v>
      </c>
      <c r="R803" s="3" t="str">
        <f>MID(Tabla1[[#This Row],[Aplicación]],6,2)</f>
        <v>06</v>
      </c>
      <c r="S803" s="3" t="str">
        <f>VLOOKUP(Tabla1[[#This Row],[AREA]],Hoja1!A:B,2,FALSE)</f>
        <v>06. Educación, infancia e igualdad</v>
      </c>
      <c r="T803" s="3" t="str">
        <f>MID(Tabla1[[#This Row],[Aplicación]],9,4)</f>
        <v>3231</v>
      </c>
      <c r="U803" s="3" t="str">
        <f>VLOOKUP(Tabla1[[#This Row],[PROGRAMA]],Hoja1!A:B,2,FALSE)</f>
        <v>3231. Escuelas infantiles</v>
      </c>
      <c r="V803" s="3" t="str">
        <f>MID(Tabla1[[#This Row],[Aplicación]],14,2)</f>
        <v>21</v>
      </c>
      <c r="W803" s="3" t="str">
        <f>MID(Tabla1[[#This Row],[Aplicación]],14,6)</f>
        <v>212</v>
      </c>
    </row>
    <row r="804" spans="1:23" s="12" customFormat="1" hidden="1" x14ac:dyDescent="0.25">
      <c r="A804" s="1">
        <v>220190007980</v>
      </c>
      <c r="B804" s="3" t="s">
        <v>518</v>
      </c>
      <c r="C804" s="2">
        <v>43551</v>
      </c>
      <c r="D804" s="3">
        <v>22019002705</v>
      </c>
      <c r="E804" s="3" t="s">
        <v>538</v>
      </c>
      <c r="F804" s="4">
        <v>741.02</v>
      </c>
      <c r="G804" s="3" t="s">
        <v>2213</v>
      </c>
      <c r="H804" s="3" t="s">
        <v>1665</v>
      </c>
      <c r="I804" s="3" t="s">
        <v>2055</v>
      </c>
      <c r="J804" s="3" t="s">
        <v>1838</v>
      </c>
      <c r="K804" s="3" t="s">
        <v>35</v>
      </c>
      <c r="L804" s="3" t="s">
        <v>10</v>
      </c>
      <c r="M804" s="3" t="s">
        <v>11</v>
      </c>
      <c r="N804" s="11" t="s">
        <v>2556</v>
      </c>
      <c r="O804" s="3" t="s">
        <v>2553</v>
      </c>
      <c r="P804" s="3" t="str">
        <f>MID(Tabla1[[#This Row],[Aplicación]],14,1)</f>
        <v>2</v>
      </c>
      <c r="Q804" s="3" t="s">
        <v>2530</v>
      </c>
      <c r="R804" s="3" t="str">
        <f>MID(Tabla1[[#This Row],[Aplicación]],6,2)</f>
        <v>03</v>
      </c>
      <c r="S804" s="3" t="str">
        <f>VLOOKUP(Tabla1[[#This Row],[AREA]],Hoja1!A:B,2,FALSE)</f>
        <v>03. Participación ciudadana, juventud y deportes</v>
      </c>
      <c r="T804" s="3" t="str">
        <f>MID(Tabla1[[#This Row],[Aplicación]],9,4)</f>
        <v>9241</v>
      </c>
      <c r="U804" s="3" t="str">
        <f>VLOOKUP(Tabla1[[#This Row],[PROGRAMA]],Hoja1!A:B,2,FALSE)</f>
        <v>9241. Participación ciudadana</v>
      </c>
      <c r="V804" s="3" t="str">
        <f>MID(Tabla1[[#This Row],[Aplicación]],14,2)</f>
        <v>22</v>
      </c>
      <c r="W804" s="3" t="str">
        <f>MID(Tabla1[[#This Row],[Aplicación]],14,6)</f>
        <v>22602</v>
      </c>
    </row>
    <row r="805" spans="1:23" s="12" customFormat="1" hidden="1" x14ac:dyDescent="0.25">
      <c r="A805" s="1">
        <v>220190007981</v>
      </c>
      <c r="B805" s="3" t="s">
        <v>518</v>
      </c>
      <c r="C805" s="2">
        <v>43551</v>
      </c>
      <c r="D805" s="3">
        <v>22019002706</v>
      </c>
      <c r="E805" s="3" t="s">
        <v>607</v>
      </c>
      <c r="F805" s="4">
        <v>58.81</v>
      </c>
      <c r="G805" s="3" t="s">
        <v>2333</v>
      </c>
      <c r="H805" s="3" t="s">
        <v>1666</v>
      </c>
      <c r="I805" s="3" t="s">
        <v>2055</v>
      </c>
      <c r="J805" s="3" t="s">
        <v>1838</v>
      </c>
      <c r="K805" s="3" t="s">
        <v>35</v>
      </c>
      <c r="L805" s="3" t="s">
        <v>10</v>
      </c>
      <c r="M805" s="3" t="s">
        <v>11</v>
      </c>
      <c r="N805" s="11" t="s">
        <v>2556</v>
      </c>
      <c r="O805" s="3" t="s">
        <v>2553</v>
      </c>
      <c r="P805" s="3" t="str">
        <f>MID(Tabla1[[#This Row],[Aplicación]],14,1)</f>
        <v>2</v>
      </c>
      <c r="Q805" s="3" t="s">
        <v>2530</v>
      </c>
      <c r="R805" s="3" t="str">
        <f>MID(Tabla1[[#This Row],[Aplicación]],6,2)</f>
        <v>03</v>
      </c>
      <c r="S805" s="3" t="str">
        <f>VLOOKUP(Tabla1[[#This Row],[AREA]],Hoja1!A:B,2,FALSE)</f>
        <v>03. Participación ciudadana, juventud y deportes</v>
      </c>
      <c r="T805" s="3" t="str">
        <f>MID(Tabla1[[#This Row],[Aplicación]],9,4)</f>
        <v>9241</v>
      </c>
      <c r="U805" s="3" t="str">
        <f>VLOOKUP(Tabla1[[#This Row],[PROGRAMA]],Hoja1!A:B,2,FALSE)</f>
        <v>9241. Participación ciudadana</v>
      </c>
      <c r="V805" s="3" t="str">
        <f>MID(Tabla1[[#This Row],[Aplicación]],14,2)</f>
        <v>22</v>
      </c>
      <c r="W805" s="3" t="str">
        <f>MID(Tabla1[[#This Row],[Aplicación]],14,6)</f>
        <v>22199</v>
      </c>
    </row>
    <row r="806" spans="1:23" s="3" customFormat="1" hidden="1" x14ac:dyDescent="0.25">
      <c r="A806" s="1">
        <v>220190006360</v>
      </c>
      <c r="B806" s="3" t="s">
        <v>518</v>
      </c>
      <c r="C806" s="2">
        <v>43543</v>
      </c>
      <c r="D806" s="3">
        <v>22019001567</v>
      </c>
      <c r="E806" s="3" t="s">
        <v>776</v>
      </c>
      <c r="F806" s="4">
        <v>4.42</v>
      </c>
      <c r="G806" s="3" t="s">
        <v>2056</v>
      </c>
      <c r="H806" s="3" t="s">
        <v>1434</v>
      </c>
      <c r="I806" s="3" t="s">
        <v>2070</v>
      </c>
      <c r="J806" s="3" t="s">
        <v>1891</v>
      </c>
      <c r="K806" s="3" t="s">
        <v>35</v>
      </c>
      <c r="L806" s="3" t="s">
        <v>15</v>
      </c>
      <c r="M806" s="3" t="s">
        <v>16</v>
      </c>
      <c r="N806" s="3" t="s">
        <v>2555</v>
      </c>
      <c r="O806" s="3" t="s">
        <v>2553</v>
      </c>
      <c r="P806" s="3" t="str">
        <f>MID(Tabla1[[#This Row],[Aplicación]],14,1)</f>
        <v>2</v>
      </c>
      <c r="Q806" s="3" t="s">
        <v>2530</v>
      </c>
      <c r="R806" s="3" t="str">
        <f>MID(Tabla1[[#This Row],[Aplicación]],6,2)</f>
        <v>08</v>
      </c>
      <c r="S806" s="3" t="str">
        <f>VLOOKUP(Tabla1[[#This Row],[AREA]],Hoja1!A:B,2,FALSE)</f>
        <v>08. Seguridad y movilidad</v>
      </c>
      <c r="T806" s="3" t="str">
        <f>MID(Tabla1[[#This Row],[Aplicación]],9,4)</f>
        <v>1321</v>
      </c>
      <c r="U806" s="3" t="str">
        <f>VLOOKUP(Tabla1[[#This Row],[PROGRAMA]],Hoja1!A:B,2,FALSE)</f>
        <v>1321. Policía municipal</v>
      </c>
      <c r="V806" s="3" t="str">
        <f>MID(Tabla1[[#This Row],[Aplicación]],14,2)</f>
        <v>22</v>
      </c>
      <c r="W806" s="3" t="str">
        <f>MID(Tabla1[[#This Row],[Aplicación]],14,6)</f>
        <v>22199</v>
      </c>
    </row>
    <row r="807" spans="1:23" s="12" customFormat="1" hidden="1" x14ac:dyDescent="0.25">
      <c r="A807" s="1">
        <v>220190007985</v>
      </c>
      <c r="B807" s="3" t="s">
        <v>518</v>
      </c>
      <c r="C807" s="2">
        <v>43551</v>
      </c>
      <c r="D807" s="3">
        <v>22019002709</v>
      </c>
      <c r="E807" s="3" t="s">
        <v>577</v>
      </c>
      <c r="F807" s="4">
        <v>363</v>
      </c>
      <c r="G807" s="3" t="s">
        <v>2335</v>
      </c>
      <c r="H807" s="3" t="s">
        <v>1668</v>
      </c>
      <c r="I807" s="3" t="s">
        <v>2055</v>
      </c>
      <c r="J807" s="3" t="s">
        <v>1838</v>
      </c>
      <c r="K807" s="3" t="s">
        <v>14</v>
      </c>
      <c r="L807" s="3" t="s">
        <v>10</v>
      </c>
      <c r="M807" s="3" t="s">
        <v>11</v>
      </c>
      <c r="N807" s="11" t="s">
        <v>2556</v>
      </c>
      <c r="O807" s="3" t="s">
        <v>2553</v>
      </c>
      <c r="P807" s="3" t="str">
        <f>MID(Tabla1[[#This Row],[Aplicación]],14,1)</f>
        <v>2</v>
      </c>
      <c r="Q807" s="3" t="s">
        <v>2530</v>
      </c>
      <c r="R807" s="3" t="str">
        <f>MID(Tabla1[[#This Row],[Aplicación]],6,2)</f>
        <v>03</v>
      </c>
      <c r="S807" s="3" t="str">
        <f>VLOOKUP(Tabla1[[#This Row],[AREA]],Hoja1!A:B,2,FALSE)</f>
        <v>03. Participación ciudadana, juventud y deportes</v>
      </c>
      <c r="T807" s="3" t="str">
        <f>MID(Tabla1[[#This Row],[Aplicación]],9,4)</f>
        <v>9241</v>
      </c>
      <c r="U807" s="3" t="str">
        <f>VLOOKUP(Tabla1[[#This Row],[PROGRAMA]],Hoja1!A:B,2,FALSE)</f>
        <v>9241. Participación ciudadana</v>
      </c>
      <c r="V807" s="3" t="str">
        <f>MID(Tabla1[[#This Row],[Aplicación]],14,2)</f>
        <v>22</v>
      </c>
      <c r="W807" s="3" t="str">
        <f>MID(Tabla1[[#This Row],[Aplicación]],14,6)</f>
        <v>22609</v>
      </c>
    </row>
    <row r="808" spans="1:23" s="12" customFormat="1" hidden="1" x14ac:dyDescent="0.25">
      <c r="A808" s="1">
        <v>220190007226</v>
      </c>
      <c r="B808" s="3" t="s">
        <v>518</v>
      </c>
      <c r="C808" s="2">
        <v>43549</v>
      </c>
      <c r="D808" s="3">
        <v>22019001611</v>
      </c>
      <c r="E808" s="3" t="s">
        <v>415</v>
      </c>
      <c r="F808" s="4">
        <v>3.33</v>
      </c>
      <c r="G808" s="3" t="s">
        <v>2156</v>
      </c>
      <c r="H808" s="3" t="s">
        <v>1550</v>
      </c>
      <c r="I808" s="3" t="s">
        <v>2070</v>
      </c>
      <c r="J808" s="3" t="s">
        <v>1838</v>
      </c>
      <c r="K808" s="3" t="s">
        <v>35</v>
      </c>
      <c r="L808" s="3" t="s">
        <v>15</v>
      </c>
      <c r="M808" s="3" t="s">
        <v>16</v>
      </c>
      <c r="N808" s="3" t="s">
        <v>2555</v>
      </c>
      <c r="O808" s="3" t="s">
        <v>2553</v>
      </c>
      <c r="P808" s="3" t="str">
        <f>MID(Tabla1[[#This Row],[Aplicación]],14,1)</f>
        <v>2</v>
      </c>
      <c r="Q808" s="3" t="s">
        <v>2530</v>
      </c>
      <c r="R808" s="3" t="str">
        <f>MID(Tabla1[[#This Row],[Aplicación]],6,2)</f>
        <v>03</v>
      </c>
      <c r="S808" s="3" t="str">
        <f>VLOOKUP(Tabla1[[#This Row],[AREA]],Hoja1!A:B,2,FALSE)</f>
        <v>03. Participación ciudadana, juventud y deportes</v>
      </c>
      <c r="T808" s="3" t="str">
        <f>MID(Tabla1[[#This Row],[Aplicación]],9,4)</f>
        <v>9241</v>
      </c>
      <c r="U808" s="3" t="str">
        <f>VLOOKUP(Tabla1[[#This Row],[PROGRAMA]],Hoja1!A:B,2,FALSE)</f>
        <v>9241. Participación ciudadana</v>
      </c>
      <c r="V808" s="3" t="str">
        <f>MID(Tabla1[[#This Row],[Aplicación]],14,2)</f>
        <v>21</v>
      </c>
      <c r="W808" s="3" t="str">
        <f>MID(Tabla1[[#This Row],[Aplicación]],14,6)</f>
        <v>213</v>
      </c>
    </row>
    <row r="809" spans="1:23" s="12" customFormat="1" hidden="1" x14ac:dyDescent="0.25">
      <c r="A809" s="1">
        <v>220190001464</v>
      </c>
      <c r="B809" s="3" t="s">
        <v>518</v>
      </c>
      <c r="C809" s="2">
        <v>43508</v>
      </c>
      <c r="D809" s="3">
        <v>22019000786</v>
      </c>
      <c r="E809" s="3" t="s">
        <v>604</v>
      </c>
      <c r="F809" s="4">
        <v>3.22</v>
      </c>
      <c r="G809" s="3" t="s">
        <v>2080</v>
      </c>
      <c r="H809" s="3" t="s">
        <v>753</v>
      </c>
      <c r="I809" s="3" t="s">
        <v>2070</v>
      </c>
      <c r="J809" s="3" t="s">
        <v>1838</v>
      </c>
      <c r="K809" s="3" t="s">
        <v>14</v>
      </c>
      <c r="L809" s="3" t="s">
        <v>15</v>
      </c>
      <c r="M809" s="3" t="s">
        <v>16</v>
      </c>
      <c r="N809" s="3" t="s">
        <v>2555</v>
      </c>
      <c r="O809" s="3" t="s">
        <v>2553</v>
      </c>
      <c r="P809" s="3" t="str">
        <f>MID(Tabla1[[#This Row],[Aplicación]],14,1)</f>
        <v>2</v>
      </c>
      <c r="Q809" s="3" t="s">
        <v>2530</v>
      </c>
      <c r="R809" s="3" t="str">
        <f>MID(Tabla1[[#This Row],[Aplicación]],6,2)</f>
        <v>08</v>
      </c>
      <c r="S809" s="3" t="str">
        <f>VLOOKUP(Tabla1[[#This Row],[AREA]],Hoja1!A:B,2,FALSE)</f>
        <v>08. Seguridad y movilidad</v>
      </c>
      <c r="T809" s="3" t="str">
        <f>MID(Tabla1[[#This Row],[Aplicación]],9,4)</f>
        <v>1321</v>
      </c>
      <c r="U809" s="3" t="str">
        <f>VLOOKUP(Tabla1[[#This Row],[PROGRAMA]],Hoja1!A:B,2,FALSE)</f>
        <v>1321. Policía municipal</v>
      </c>
      <c r="V809" s="3" t="str">
        <f>MID(Tabla1[[#This Row],[Aplicación]],14,2)</f>
        <v>21</v>
      </c>
      <c r="W809" s="3" t="str">
        <f>MID(Tabla1[[#This Row],[Aplicación]],14,6)</f>
        <v>214</v>
      </c>
    </row>
    <row r="810" spans="1:23" s="12" customFormat="1" hidden="1" x14ac:dyDescent="0.25">
      <c r="A810" s="1">
        <v>220190002879</v>
      </c>
      <c r="B810" s="3" t="s">
        <v>518</v>
      </c>
      <c r="C810" s="2">
        <v>43518</v>
      </c>
      <c r="D810" s="3">
        <v>22019001576</v>
      </c>
      <c r="E810" s="3" t="s">
        <v>527</v>
      </c>
      <c r="F810" s="4">
        <v>3.09</v>
      </c>
      <c r="G810" s="3" t="s">
        <v>2172</v>
      </c>
      <c r="H810" s="3" t="s">
        <v>1053</v>
      </c>
      <c r="I810" s="3" t="s">
        <v>2070</v>
      </c>
      <c r="J810" s="3" t="s">
        <v>1838</v>
      </c>
      <c r="K810" s="3" t="s">
        <v>35</v>
      </c>
      <c r="L810" s="3" t="s">
        <v>15</v>
      </c>
      <c r="M810" s="3" t="s">
        <v>16</v>
      </c>
      <c r="N810" s="3" t="s">
        <v>2555</v>
      </c>
      <c r="O810" s="3" t="s">
        <v>2553</v>
      </c>
      <c r="P810" s="3" t="str">
        <f>MID(Tabla1[[#This Row],[Aplicación]],14,1)</f>
        <v>2</v>
      </c>
      <c r="Q810" s="3" t="s">
        <v>2530</v>
      </c>
      <c r="R810" s="3" t="str">
        <f>MID(Tabla1[[#This Row],[Aplicación]],6,2)</f>
        <v>06</v>
      </c>
      <c r="S810" s="3" t="str">
        <f>VLOOKUP(Tabla1[[#This Row],[AREA]],Hoja1!A:B,2,FALSE)</f>
        <v>06. Educación, infancia e igualdad</v>
      </c>
      <c r="T810" s="3" t="str">
        <f>MID(Tabla1[[#This Row],[Aplicación]],9,4)</f>
        <v>3232</v>
      </c>
      <c r="U810" s="3" t="str">
        <f>VLOOKUP(Tabla1[[#This Row],[PROGRAMA]],Hoja1!A:B,2,FALSE)</f>
        <v>3232. Conservación y mantenimiento centros educación infantil y primaria</v>
      </c>
      <c r="V810" s="3" t="str">
        <f>MID(Tabla1[[#This Row],[Aplicación]],14,2)</f>
        <v>21</v>
      </c>
      <c r="W810" s="3" t="str">
        <f>MID(Tabla1[[#This Row],[Aplicación]],14,6)</f>
        <v>212</v>
      </c>
    </row>
    <row r="811" spans="1:23" s="12" customFormat="1" hidden="1" x14ac:dyDescent="0.25">
      <c r="A811" s="1">
        <v>220190003883</v>
      </c>
      <c r="B811" s="3" t="s">
        <v>518</v>
      </c>
      <c r="C811" s="2">
        <v>43523</v>
      </c>
      <c r="D811" s="3">
        <v>22019001850</v>
      </c>
      <c r="E811" s="3" t="s">
        <v>826</v>
      </c>
      <c r="F811" s="4">
        <v>2.88</v>
      </c>
      <c r="G811" s="3" t="s">
        <v>2126</v>
      </c>
      <c r="H811" s="3" t="s">
        <v>1113</v>
      </c>
      <c r="I811" s="3" t="s">
        <v>2070</v>
      </c>
      <c r="J811" s="3" t="s">
        <v>1838</v>
      </c>
      <c r="K811" s="3" t="s">
        <v>35</v>
      </c>
      <c r="L811" s="3" t="s">
        <v>15</v>
      </c>
      <c r="M811" s="3" t="s">
        <v>16</v>
      </c>
      <c r="N811" s="3" t="s">
        <v>2555</v>
      </c>
      <c r="O811" s="3" t="s">
        <v>2553</v>
      </c>
      <c r="P811" s="3" t="str">
        <f>MID(Tabla1[[#This Row],[Aplicación]],14,1)</f>
        <v>2</v>
      </c>
      <c r="Q811" s="3" t="s">
        <v>2530</v>
      </c>
      <c r="R811" s="3" t="str">
        <f>MID(Tabla1[[#This Row],[Aplicación]],6,2)</f>
        <v>07</v>
      </c>
      <c r="S811" s="3" t="str">
        <f>VLOOKUP(Tabla1[[#This Row],[AREA]],Hoja1!A:B,2,FALSE)</f>
        <v>07. Medio Ambiente sostenibilidad</v>
      </c>
      <c r="T811" s="3" t="str">
        <f>MID(Tabla1[[#This Row],[Aplicación]],9,4)</f>
        <v>3111</v>
      </c>
      <c r="U811" s="3" t="str">
        <f>VLOOKUP(Tabla1[[#This Row],[PROGRAMA]],Hoja1!A:B,2,FALSE)</f>
        <v>3111. Protección de la salubridad pública</v>
      </c>
      <c r="V811" s="3" t="str">
        <f>MID(Tabla1[[#This Row],[Aplicación]],14,2)</f>
        <v>22</v>
      </c>
      <c r="W811" s="3" t="str">
        <f>MID(Tabla1[[#This Row],[Aplicación]],14,6)</f>
        <v>22199</v>
      </c>
    </row>
    <row r="812" spans="1:23" s="3" customFormat="1" hidden="1" x14ac:dyDescent="0.25">
      <c r="A812" s="1">
        <v>220190002510</v>
      </c>
      <c r="B812" s="3" t="s">
        <v>518</v>
      </c>
      <c r="C812" s="2">
        <v>43515</v>
      </c>
      <c r="D812" s="3">
        <v>22019001382</v>
      </c>
      <c r="E812" s="3" t="s">
        <v>884</v>
      </c>
      <c r="F812" s="4">
        <v>2.71</v>
      </c>
      <c r="G812" s="3" t="s">
        <v>2139</v>
      </c>
      <c r="H812" s="3" t="s">
        <v>912</v>
      </c>
      <c r="I812" s="3" t="s">
        <v>2070</v>
      </c>
      <c r="J812" s="3" t="s">
        <v>1838</v>
      </c>
      <c r="K812" s="3" t="s">
        <v>35</v>
      </c>
      <c r="L812" s="3" t="s">
        <v>15</v>
      </c>
      <c r="M812" s="3" t="s">
        <v>16</v>
      </c>
      <c r="N812" s="3" t="s">
        <v>2555</v>
      </c>
      <c r="O812" s="3" t="s">
        <v>2553</v>
      </c>
      <c r="P812" s="3" t="str">
        <f>MID(Tabla1[[#This Row],[Aplicación]],14,1)</f>
        <v>2</v>
      </c>
      <c r="Q812" s="3" t="s">
        <v>2530</v>
      </c>
      <c r="R812" s="3" t="str">
        <f>MID(Tabla1[[#This Row],[Aplicación]],6,2)</f>
        <v>07</v>
      </c>
      <c r="S812" s="3" t="str">
        <f>VLOOKUP(Tabla1[[#This Row],[AREA]],Hoja1!A:B,2,FALSE)</f>
        <v>07. Medio Ambiente sostenibilidad</v>
      </c>
      <c r="T812" s="3" t="str">
        <f>MID(Tabla1[[#This Row],[Aplicación]],9,4)</f>
        <v>1631</v>
      </c>
      <c r="U812" s="3" t="str">
        <f>VLOOKUP(Tabla1[[#This Row],[PROGRAMA]],Hoja1!A:B,2,FALSE)</f>
        <v>1631. Limpieza viaria</v>
      </c>
      <c r="V812" s="3" t="str">
        <f>MID(Tabla1[[#This Row],[Aplicación]],14,2)</f>
        <v>22</v>
      </c>
      <c r="W812" s="3" t="str">
        <f>MID(Tabla1[[#This Row],[Aplicación]],14,6)</f>
        <v>22199</v>
      </c>
    </row>
    <row r="813" spans="1:23" s="3" customFormat="1" hidden="1" x14ac:dyDescent="0.25">
      <c r="A813" s="1">
        <v>220190007987</v>
      </c>
      <c r="B813" s="3" t="s">
        <v>518</v>
      </c>
      <c r="C813" s="2">
        <v>43551</v>
      </c>
      <c r="D813" s="3">
        <v>22019002711</v>
      </c>
      <c r="E813" s="3" t="s">
        <v>577</v>
      </c>
      <c r="F813" s="4">
        <v>330</v>
      </c>
      <c r="G813" s="3" t="s">
        <v>2337</v>
      </c>
      <c r="H813" s="3" t="s">
        <v>1669</v>
      </c>
      <c r="I813" s="3" t="s">
        <v>2055</v>
      </c>
      <c r="J813" s="3" t="s">
        <v>1838</v>
      </c>
      <c r="K813" s="3" t="s">
        <v>14</v>
      </c>
      <c r="L813" s="3" t="s">
        <v>10</v>
      </c>
      <c r="M813" s="3" t="s">
        <v>11</v>
      </c>
      <c r="N813" s="11" t="s">
        <v>2556</v>
      </c>
      <c r="O813" s="3" t="s">
        <v>2553</v>
      </c>
      <c r="P813" s="3" t="str">
        <f>MID(Tabla1[[#This Row],[Aplicación]],14,1)</f>
        <v>2</v>
      </c>
      <c r="Q813" s="3" t="s">
        <v>2530</v>
      </c>
      <c r="R813" s="3" t="str">
        <f>MID(Tabla1[[#This Row],[Aplicación]],6,2)</f>
        <v>03</v>
      </c>
      <c r="S813" s="3" t="str">
        <f>VLOOKUP(Tabla1[[#This Row],[AREA]],Hoja1!A:B,2,FALSE)</f>
        <v>03. Participación ciudadana, juventud y deportes</v>
      </c>
      <c r="T813" s="3" t="str">
        <f>MID(Tabla1[[#This Row],[Aplicación]],9,4)</f>
        <v>9241</v>
      </c>
      <c r="U813" s="3" t="str">
        <f>VLOOKUP(Tabla1[[#This Row],[PROGRAMA]],Hoja1!A:B,2,FALSE)</f>
        <v>9241. Participación ciudadana</v>
      </c>
      <c r="V813" s="3" t="str">
        <f>MID(Tabla1[[#This Row],[Aplicación]],14,2)</f>
        <v>22</v>
      </c>
      <c r="W813" s="3" t="str">
        <f>MID(Tabla1[[#This Row],[Aplicación]],14,6)</f>
        <v>22609</v>
      </c>
    </row>
    <row r="814" spans="1:23" s="3" customFormat="1" hidden="1" x14ac:dyDescent="0.25">
      <c r="A814" s="1">
        <v>220190003855</v>
      </c>
      <c r="B814" s="3" t="s">
        <v>518</v>
      </c>
      <c r="C814" s="2">
        <v>43523</v>
      </c>
      <c r="D814" s="3">
        <v>22019000785</v>
      </c>
      <c r="E814" s="3" t="s">
        <v>1076</v>
      </c>
      <c r="F814" s="4">
        <v>1.94</v>
      </c>
      <c r="G814" s="3" t="s">
        <v>2069</v>
      </c>
      <c r="H814" s="3" t="s">
        <v>1099</v>
      </c>
      <c r="I814" s="3" t="s">
        <v>2070</v>
      </c>
      <c r="J814" s="3" t="s">
        <v>1838</v>
      </c>
      <c r="K814" s="3" t="s">
        <v>14</v>
      </c>
      <c r="L814" s="3" t="s">
        <v>15</v>
      </c>
      <c r="M814" s="3" t="s">
        <v>16</v>
      </c>
      <c r="N814" s="3" t="s">
        <v>2555</v>
      </c>
      <c r="O814" s="3" t="s">
        <v>2553</v>
      </c>
      <c r="P814" s="3" t="str">
        <f>MID(Tabla1[[#This Row],[Aplicación]],14,1)</f>
        <v>2</v>
      </c>
      <c r="Q814" s="3" t="s">
        <v>2530</v>
      </c>
      <c r="R814" s="3" t="str">
        <f>MID(Tabla1[[#This Row],[Aplicación]],6,2)</f>
        <v>08</v>
      </c>
      <c r="S814" s="3" t="str">
        <f>VLOOKUP(Tabla1[[#This Row],[AREA]],Hoja1!A:B,2,FALSE)</f>
        <v>08. Seguridad y movilidad</v>
      </c>
      <c r="T814" s="3" t="str">
        <f>MID(Tabla1[[#This Row],[Aplicación]],9,4)</f>
        <v>1361</v>
      </c>
      <c r="U814" s="3" t="str">
        <f>VLOOKUP(Tabla1[[#This Row],[PROGRAMA]],Hoja1!A:B,2,FALSE)</f>
        <v>1361. Prevención y extinción de incencios</v>
      </c>
      <c r="V814" s="3" t="str">
        <f>MID(Tabla1[[#This Row],[Aplicación]],14,2)</f>
        <v>21</v>
      </c>
      <c r="W814" s="3" t="str">
        <f>MID(Tabla1[[#This Row],[Aplicación]],14,6)</f>
        <v>214</v>
      </c>
    </row>
    <row r="815" spans="1:23" hidden="1" x14ac:dyDescent="0.25">
      <c r="A815" s="1">
        <v>220189000253</v>
      </c>
      <c r="B815" s="3" t="s">
        <v>9</v>
      </c>
      <c r="C815" s="2">
        <v>43467</v>
      </c>
      <c r="D815" s="3">
        <v>22019000483</v>
      </c>
      <c r="E815" s="3" t="s">
        <v>250</v>
      </c>
      <c r="F815" s="4">
        <v>4909.8</v>
      </c>
      <c r="G815" s="3" t="s">
        <v>1906</v>
      </c>
      <c r="H815" s="3" t="s">
        <v>252</v>
      </c>
      <c r="I815" s="3" t="s">
        <v>1836</v>
      </c>
      <c r="J815" s="3" t="s">
        <v>1837</v>
      </c>
      <c r="K815" s="3" t="s">
        <v>14</v>
      </c>
      <c r="L815" s="3" t="s">
        <v>15</v>
      </c>
      <c r="M815" s="3" t="s">
        <v>16</v>
      </c>
      <c r="N815" s="11" t="s">
        <v>2554</v>
      </c>
      <c r="O815" s="3" t="s">
        <v>2553</v>
      </c>
      <c r="P815" s="3" t="str">
        <f>MID(Tabla1[[#This Row],[Aplicación]],14,1)</f>
        <v>2</v>
      </c>
      <c r="Q815" s="3" t="s">
        <v>2530</v>
      </c>
      <c r="R815" s="3" t="str">
        <f>MID(Tabla1[[#This Row],[Aplicación]],6,2)</f>
        <v>04</v>
      </c>
      <c r="S815" s="3" t="str">
        <f>VLOOKUP(Tabla1[[#This Row],[AREA]],Hoja1!A:B,2,FALSE)</f>
        <v>04. Hacienda, función pública y promoción económica</v>
      </c>
      <c r="T815" s="3" t="str">
        <f>MID(Tabla1[[#This Row],[Aplicación]],9,4)</f>
        <v>2411</v>
      </c>
      <c r="U815" s="3" t="str">
        <f>VLOOKUP(Tabla1[[#This Row],[PROGRAMA]],Hoja1!A:B,2,FALSE)</f>
        <v>2411. Agencia de innovación y desarrollo económico</v>
      </c>
      <c r="V815" s="3" t="str">
        <f>MID(Tabla1[[#This Row],[Aplicación]],14,2)</f>
        <v>22</v>
      </c>
      <c r="W815" s="3" t="str">
        <f>MID(Tabla1[[#This Row],[Aplicación]],14,6)</f>
        <v>22799</v>
      </c>
    </row>
    <row r="816" spans="1:23" hidden="1" x14ac:dyDescent="0.25">
      <c r="A816" s="1">
        <v>220189000090</v>
      </c>
      <c r="B816" s="3" t="s">
        <v>9</v>
      </c>
      <c r="C816" s="2">
        <v>43467</v>
      </c>
      <c r="D816" s="3">
        <v>22019000207</v>
      </c>
      <c r="E816" s="3" t="s">
        <v>121</v>
      </c>
      <c r="F816" s="4">
        <v>145198.79</v>
      </c>
      <c r="G816" s="3" t="s">
        <v>1887</v>
      </c>
      <c r="H816" s="3" t="s">
        <v>175</v>
      </c>
      <c r="I816" s="3" t="s">
        <v>1836</v>
      </c>
      <c r="J816" s="3" t="s">
        <v>1888</v>
      </c>
      <c r="K816" s="3" t="s">
        <v>14</v>
      </c>
      <c r="L816" s="3" t="s">
        <v>15</v>
      </c>
      <c r="M816" s="3" t="s">
        <v>16</v>
      </c>
      <c r="N816" s="11" t="s">
        <v>2554</v>
      </c>
      <c r="O816" s="3" t="s">
        <v>2553</v>
      </c>
      <c r="P816" s="3" t="str">
        <f>MID(Tabla1[[#This Row],[Aplicación]],14,1)</f>
        <v>2</v>
      </c>
      <c r="Q816" s="3" t="s">
        <v>2530</v>
      </c>
      <c r="R816" s="3" t="str">
        <f>MID(Tabla1[[#This Row],[Aplicación]],6,2)</f>
        <v>10</v>
      </c>
      <c r="S816" s="3" t="str">
        <f>VLOOKUP(Tabla1[[#This Row],[AREA]],Hoja1!A:B,2,FALSE)</f>
        <v>10. Servicios sociales</v>
      </c>
      <c r="T816" s="3" t="str">
        <f>MID(Tabla1[[#This Row],[Aplicación]],9,4)</f>
        <v>2312</v>
      </c>
      <c r="U816" s="3" t="str">
        <f>VLOOKUP(Tabla1[[#This Row],[PROGRAMA]],Hoja1!A:B,2,FALSE)</f>
        <v>2312. Iniciativas sociales</v>
      </c>
      <c r="V816" s="3" t="str">
        <f>MID(Tabla1[[#This Row],[Aplicación]],14,2)</f>
        <v>20</v>
      </c>
      <c r="W816" s="3" t="str">
        <f>MID(Tabla1[[#This Row],[Aplicación]],14,6)</f>
        <v>202</v>
      </c>
    </row>
    <row r="817" spans="1:23" hidden="1" x14ac:dyDescent="0.25">
      <c r="A817" s="1">
        <v>220189000190</v>
      </c>
      <c r="B817" s="3" t="s">
        <v>9</v>
      </c>
      <c r="C817" s="2">
        <v>43467</v>
      </c>
      <c r="D817" s="3">
        <v>22019000240</v>
      </c>
      <c r="E817" s="3" t="s">
        <v>67</v>
      </c>
      <c r="F817" s="4">
        <v>138000</v>
      </c>
      <c r="G817" s="3" t="s">
        <v>1897</v>
      </c>
      <c r="H817" s="3" t="s">
        <v>232</v>
      </c>
      <c r="I817" s="3" t="s">
        <v>1836</v>
      </c>
      <c r="J817" s="3" t="s">
        <v>1838</v>
      </c>
      <c r="K817" s="3" t="s">
        <v>14</v>
      </c>
      <c r="L817" s="3" t="s">
        <v>15</v>
      </c>
      <c r="M817" s="3" t="s">
        <v>16</v>
      </c>
      <c r="N817" s="11" t="s">
        <v>2554</v>
      </c>
      <c r="O817" s="3" t="s">
        <v>2553</v>
      </c>
      <c r="P817" s="3" t="str">
        <f>MID(Tabla1[[#This Row],[Aplicación]],14,1)</f>
        <v>2</v>
      </c>
      <c r="Q817" s="3" t="s">
        <v>2530</v>
      </c>
      <c r="R817" s="3" t="str">
        <f>MID(Tabla1[[#This Row],[Aplicación]],6,2)</f>
        <v>06</v>
      </c>
      <c r="S817" s="3" t="str">
        <f>VLOOKUP(Tabla1[[#This Row],[AREA]],Hoja1!A:B,2,FALSE)</f>
        <v>06. Educación, infancia e igualdad</v>
      </c>
      <c r="T817" s="3" t="str">
        <f>MID(Tabla1[[#This Row],[Aplicación]],9,4)</f>
        <v>3261</v>
      </c>
      <c r="U817" s="3" t="str">
        <f>VLOOKUP(Tabla1[[#This Row],[PROGRAMA]],Hoja1!A:B,2,FALSE)</f>
        <v>3261. Servicios complementarios de educación</v>
      </c>
      <c r="V817" s="3" t="str">
        <f>MID(Tabla1[[#This Row],[Aplicación]],14,2)</f>
        <v>22</v>
      </c>
      <c r="W817" s="3" t="str">
        <f>MID(Tabla1[[#This Row],[Aplicación]],14,6)</f>
        <v>22799</v>
      </c>
    </row>
    <row r="818" spans="1:23" hidden="1" x14ac:dyDescent="0.25">
      <c r="A818" s="1">
        <v>220189000450</v>
      </c>
      <c r="B818" s="3" t="s">
        <v>9</v>
      </c>
      <c r="C818" s="2">
        <v>43467</v>
      </c>
      <c r="D818" s="3">
        <v>22019000530</v>
      </c>
      <c r="E818" s="3" t="s">
        <v>47</v>
      </c>
      <c r="F818" s="4">
        <v>19270.900000000001</v>
      </c>
      <c r="G818" s="3" t="s">
        <v>1936</v>
      </c>
      <c r="H818" s="3" t="s">
        <v>410</v>
      </c>
      <c r="I818" s="3" t="s">
        <v>1836</v>
      </c>
      <c r="J818" s="3" t="s">
        <v>1937</v>
      </c>
      <c r="K818" s="3" t="s">
        <v>14</v>
      </c>
      <c r="L818" s="3" t="s">
        <v>15</v>
      </c>
      <c r="M818" s="3" t="s">
        <v>16</v>
      </c>
      <c r="N818" s="11" t="s">
        <v>2554</v>
      </c>
      <c r="O818" s="3" t="s">
        <v>2553</v>
      </c>
      <c r="P818" s="3" t="str">
        <f>MID(Tabla1[[#This Row],[Aplicación]],14,1)</f>
        <v>2</v>
      </c>
      <c r="Q818" s="3" t="s">
        <v>2530</v>
      </c>
      <c r="R818" s="3" t="str">
        <f>MID(Tabla1[[#This Row],[Aplicación]],6,2)</f>
        <v>10</v>
      </c>
      <c r="S818" s="3" t="str">
        <f>VLOOKUP(Tabla1[[#This Row],[AREA]],Hoja1!A:B,2,FALSE)</f>
        <v>10. Servicios sociales</v>
      </c>
      <c r="T818" s="3" t="str">
        <f>MID(Tabla1[[#This Row],[Aplicación]],9,4)</f>
        <v>2312</v>
      </c>
      <c r="U818" s="3" t="str">
        <f>VLOOKUP(Tabla1[[#This Row],[PROGRAMA]],Hoja1!A:B,2,FALSE)</f>
        <v>2312. Iniciativas sociales</v>
      </c>
      <c r="V818" s="3" t="str">
        <f>MID(Tabla1[[#This Row],[Aplicación]],14,2)</f>
        <v>22</v>
      </c>
      <c r="W818" s="3" t="str">
        <f>MID(Tabla1[[#This Row],[Aplicación]],14,6)</f>
        <v>22799</v>
      </c>
    </row>
    <row r="819" spans="1:23" hidden="1" x14ac:dyDescent="0.25">
      <c r="A819" s="1">
        <v>220189000651</v>
      </c>
      <c r="B819" s="3" t="s">
        <v>9</v>
      </c>
      <c r="C819" s="2">
        <v>43467</v>
      </c>
      <c r="D819" s="3">
        <v>22019000545</v>
      </c>
      <c r="E819" s="3" t="s">
        <v>119</v>
      </c>
      <c r="F819" s="4">
        <v>4835.3999999999996</v>
      </c>
      <c r="G819" s="3" t="s">
        <v>1707</v>
      </c>
      <c r="H819" s="3" t="s">
        <v>489</v>
      </c>
      <c r="I819" s="3" t="s">
        <v>1836</v>
      </c>
      <c r="J819" s="3" t="s">
        <v>1838</v>
      </c>
      <c r="K819" s="3" t="s">
        <v>35</v>
      </c>
      <c r="L819" s="3" t="s">
        <v>10</v>
      </c>
      <c r="M819" s="3" t="s">
        <v>11</v>
      </c>
      <c r="N819" s="11" t="s">
        <v>2556</v>
      </c>
      <c r="O819" s="3" t="s">
        <v>2553</v>
      </c>
      <c r="P819" s="3" t="str">
        <f>MID(Tabla1[[#This Row],[Aplicación]],14,1)</f>
        <v>2</v>
      </c>
      <c r="Q819" s="3" t="s">
        <v>2530</v>
      </c>
      <c r="R819" s="3" t="str">
        <f>MID(Tabla1[[#This Row],[Aplicación]],6,2)</f>
        <v>02</v>
      </c>
      <c r="S819" s="3" t="str">
        <f>VLOOKUP(Tabla1[[#This Row],[AREA]],Hoja1!A:B,2,FALSE)</f>
        <v>02. Urbanismo, infraestructura y vivienda</v>
      </c>
      <c r="T819" s="3" t="str">
        <f>MID(Tabla1[[#This Row],[Aplicación]],9,4)</f>
        <v>1532</v>
      </c>
      <c r="U819" s="3" t="str">
        <f>VLOOKUP(Tabla1[[#This Row],[PROGRAMA]],Hoja1!A:B,2,FALSE)</f>
        <v>1532. Pavimentación vias públicas y otros servicios urbanísticos</v>
      </c>
      <c r="V819" s="3" t="str">
        <f>MID(Tabla1[[#This Row],[Aplicación]],14,2)</f>
        <v>20</v>
      </c>
      <c r="W819" s="3" t="str">
        <f>MID(Tabla1[[#This Row],[Aplicación]],14,6)</f>
        <v>204</v>
      </c>
    </row>
    <row r="820" spans="1:23" hidden="1" x14ac:dyDescent="0.25">
      <c r="A820" s="1">
        <v>220190000765</v>
      </c>
      <c r="B820" s="3" t="s">
        <v>9</v>
      </c>
      <c r="C820" s="2">
        <v>43500</v>
      </c>
      <c r="D820" s="3">
        <v>22019000736</v>
      </c>
      <c r="E820" s="3" t="s">
        <v>570</v>
      </c>
      <c r="F820" s="4">
        <v>9275.67</v>
      </c>
      <c r="G820" s="3" t="s">
        <v>1723</v>
      </c>
      <c r="H820" s="3" t="s">
        <v>573</v>
      </c>
      <c r="I820" s="3" t="s">
        <v>1836</v>
      </c>
      <c r="J820" s="3" t="s">
        <v>1932</v>
      </c>
      <c r="K820" s="3" t="s">
        <v>35</v>
      </c>
      <c r="L820" s="3" t="s">
        <v>10</v>
      </c>
      <c r="M820" s="3" t="s">
        <v>11</v>
      </c>
      <c r="N820" s="11" t="s">
        <v>2556</v>
      </c>
      <c r="O820" s="3" t="s">
        <v>2553</v>
      </c>
      <c r="P820" s="3" t="str">
        <f>MID(Tabla1[[#This Row],[Aplicación]],14,1)</f>
        <v>2</v>
      </c>
      <c r="Q820" s="3" t="s">
        <v>2530</v>
      </c>
      <c r="R820" s="3" t="str">
        <f>MID(Tabla1[[#This Row],[Aplicación]],6,2)</f>
        <v>01</v>
      </c>
      <c r="S820" s="3" t="str">
        <f>VLOOKUP(Tabla1[[#This Row],[AREA]],Hoja1!A:B,2,FALSE)</f>
        <v>01. Alcaldía</v>
      </c>
      <c r="T820" s="3" t="str">
        <f>MID(Tabla1[[#This Row],[Aplicación]],9,4)</f>
        <v>9207</v>
      </c>
      <c r="U820" s="3" t="str">
        <f>VLOOKUP(Tabla1[[#This Row],[PROGRAMA]],Hoja1!A:B,2,FALSE)</f>
        <v>9207. Gobierno y relaciones</v>
      </c>
      <c r="V820" s="3" t="str">
        <f>MID(Tabla1[[#This Row],[Aplicación]],14,2)</f>
        <v>22</v>
      </c>
      <c r="W820" s="3" t="str">
        <f>MID(Tabla1[[#This Row],[Aplicación]],14,6)</f>
        <v>22799</v>
      </c>
    </row>
    <row r="821" spans="1:23" hidden="1" x14ac:dyDescent="0.25">
      <c r="A821" s="1">
        <v>220190000764</v>
      </c>
      <c r="B821" s="3" t="s">
        <v>9</v>
      </c>
      <c r="C821" s="2">
        <v>43500</v>
      </c>
      <c r="D821" s="3">
        <v>22019000735</v>
      </c>
      <c r="E821" s="3" t="s">
        <v>570</v>
      </c>
      <c r="F821" s="4">
        <v>10645.48</v>
      </c>
      <c r="G821" s="3" t="s">
        <v>1722</v>
      </c>
      <c r="H821" s="3" t="s">
        <v>572</v>
      </c>
      <c r="I821" s="3" t="s">
        <v>1836</v>
      </c>
      <c r="J821" s="3" t="s">
        <v>1837</v>
      </c>
      <c r="K821" s="3" t="s">
        <v>35</v>
      </c>
      <c r="L821" s="3" t="s">
        <v>10</v>
      </c>
      <c r="M821" s="3" t="s">
        <v>11</v>
      </c>
      <c r="N821" s="11" t="s">
        <v>2556</v>
      </c>
      <c r="O821" s="3" t="s">
        <v>2553</v>
      </c>
      <c r="P821" s="3" t="str">
        <f>MID(Tabla1[[#This Row],[Aplicación]],14,1)</f>
        <v>2</v>
      </c>
      <c r="Q821" s="3" t="s">
        <v>2530</v>
      </c>
      <c r="R821" s="3" t="str">
        <f>MID(Tabla1[[#This Row],[Aplicación]],6,2)</f>
        <v>01</v>
      </c>
      <c r="S821" s="3" t="str">
        <f>VLOOKUP(Tabla1[[#This Row],[AREA]],Hoja1!A:B,2,FALSE)</f>
        <v>01. Alcaldía</v>
      </c>
      <c r="T821" s="3" t="str">
        <f>MID(Tabla1[[#This Row],[Aplicación]],9,4)</f>
        <v>9207</v>
      </c>
      <c r="U821" s="3" t="str">
        <f>VLOOKUP(Tabla1[[#This Row],[PROGRAMA]],Hoja1!A:B,2,FALSE)</f>
        <v>9207. Gobierno y relaciones</v>
      </c>
      <c r="V821" s="3" t="str">
        <f>MID(Tabla1[[#This Row],[Aplicación]],14,2)</f>
        <v>22</v>
      </c>
      <c r="W821" s="3" t="str">
        <f>MID(Tabla1[[#This Row],[Aplicación]],14,6)</f>
        <v>22799</v>
      </c>
    </row>
    <row r="822" spans="1:23" hidden="1" x14ac:dyDescent="0.25">
      <c r="A822" s="1">
        <v>220190004004</v>
      </c>
      <c r="B822" s="3" t="s">
        <v>9</v>
      </c>
      <c r="C822" s="2">
        <v>43524</v>
      </c>
      <c r="D822" s="3">
        <v>22019002039</v>
      </c>
      <c r="E822" s="3" t="s">
        <v>686</v>
      </c>
      <c r="F822" s="4">
        <v>394.8</v>
      </c>
      <c r="G822" s="3" t="s">
        <v>1788</v>
      </c>
      <c r="H822" s="3" t="s">
        <v>1147</v>
      </c>
      <c r="I822" s="3" t="s">
        <v>1836</v>
      </c>
      <c r="J822" s="3" t="s">
        <v>1837</v>
      </c>
      <c r="K822" s="3" t="s">
        <v>14</v>
      </c>
      <c r="L822" s="3" t="s">
        <v>10</v>
      </c>
      <c r="M822" s="3" t="s">
        <v>11</v>
      </c>
      <c r="N822" s="11" t="s">
        <v>2556</v>
      </c>
      <c r="O822" s="3" t="s">
        <v>2553</v>
      </c>
      <c r="P822" s="3" t="str">
        <f>MID(Tabla1[[#This Row],[Aplicación]],14,1)</f>
        <v>2</v>
      </c>
      <c r="Q822" s="3" t="s">
        <v>2530</v>
      </c>
      <c r="R822" s="3" t="str">
        <f>MID(Tabla1[[#This Row],[Aplicación]],6,2)</f>
        <v>04</v>
      </c>
      <c r="S822" s="3" t="str">
        <f>VLOOKUP(Tabla1[[#This Row],[AREA]],Hoja1!A:B,2,FALSE)</f>
        <v>04. Hacienda, función pública y promoción económica</v>
      </c>
      <c r="T822" s="3" t="str">
        <f>MID(Tabla1[[#This Row],[Aplicación]],9,4)</f>
        <v>2411</v>
      </c>
      <c r="U822" s="3" t="str">
        <f>VLOOKUP(Tabla1[[#This Row],[PROGRAMA]],Hoja1!A:B,2,FALSE)</f>
        <v>2411. Agencia de innovación y desarrollo económico</v>
      </c>
      <c r="V822" s="3" t="str">
        <f>MID(Tabla1[[#This Row],[Aplicación]],14,2)</f>
        <v>20</v>
      </c>
      <c r="W822" s="3" t="str">
        <f>MID(Tabla1[[#This Row],[Aplicación]],14,6)</f>
        <v>203</v>
      </c>
    </row>
    <row r="823" spans="1:23" hidden="1" x14ac:dyDescent="0.25">
      <c r="A823" s="1">
        <v>220179000081</v>
      </c>
      <c r="B823" s="3" t="s">
        <v>9</v>
      </c>
      <c r="C823" s="2">
        <v>43467</v>
      </c>
      <c r="D823" s="3">
        <v>22019000038</v>
      </c>
      <c r="E823" s="3" t="s">
        <v>55</v>
      </c>
      <c r="F823" s="4">
        <v>27563.64</v>
      </c>
      <c r="G823" s="3" t="s">
        <v>1842</v>
      </c>
      <c r="H823" s="3" t="s">
        <v>56</v>
      </c>
      <c r="I823" s="3" t="s">
        <v>1836</v>
      </c>
      <c r="J823" s="3" t="s">
        <v>1837</v>
      </c>
      <c r="K823" s="3" t="s">
        <v>35</v>
      </c>
      <c r="L823" s="3" t="s">
        <v>15</v>
      </c>
      <c r="M823" s="3" t="s">
        <v>39</v>
      </c>
      <c r="N823" s="11" t="s">
        <v>2554</v>
      </c>
      <c r="O823" s="3" t="s">
        <v>2553</v>
      </c>
      <c r="P823" s="3" t="str">
        <f>MID(Tabla1[[#This Row],[Aplicación]],14,1)</f>
        <v>2</v>
      </c>
      <c r="Q823" s="3" t="s">
        <v>2530</v>
      </c>
      <c r="R823" s="3" t="str">
        <f>MID(Tabla1[[#This Row],[Aplicación]],6,2)</f>
        <v>08</v>
      </c>
      <c r="S823" s="3" t="str">
        <f>VLOOKUP(Tabla1[[#This Row],[AREA]],Hoja1!A:B,2,FALSE)</f>
        <v>08. Seguridad y movilidad</v>
      </c>
      <c r="T823" s="3" t="str">
        <f>MID(Tabla1[[#This Row],[Aplicación]],9,4)</f>
        <v>1321</v>
      </c>
      <c r="U823" s="3" t="str">
        <f>VLOOKUP(Tabla1[[#This Row],[PROGRAMA]],Hoja1!A:B,2,FALSE)</f>
        <v>1321. Policía municipal</v>
      </c>
      <c r="V823" s="3" t="str">
        <f>MID(Tabla1[[#This Row],[Aplicación]],14,2)</f>
        <v>20</v>
      </c>
      <c r="W823" s="3" t="str">
        <f>MID(Tabla1[[#This Row],[Aplicación]],14,6)</f>
        <v>204</v>
      </c>
    </row>
    <row r="824" spans="1:23" hidden="1" x14ac:dyDescent="0.25">
      <c r="A824" s="1">
        <v>220190001029</v>
      </c>
      <c r="B824" s="3" t="s">
        <v>9</v>
      </c>
      <c r="C824" s="2">
        <v>43502</v>
      </c>
      <c r="D824" s="3">
        <v>22019001625</v>
      </c>
      <c r="E824" s="3" t="s">
        <v>577</v>
      </c>
      <c r="F824" s="4">
        <v>1320</v>
      </c>
      <c r="G824" s="3" t="s">
        <v>1730</v>
      </c>
      <c r="H824" s="3" t="s">
        <v>580</v>
      </c>
      <c r="I824" s="3" t="s">
        <v>1836</v>
      </c>
      <c r="J824" s="3" t="s">
        <v>1838</v>
      </c>
      <c r="K824" s="3" t="s">
        <v>14</v>
      </c>
      <c r="L824" s="3" t="s">
        <v>10</v>
      </c>
      <c r="M824" s="3" t="s">
        <v>11</v>
      </c>
      <c r="N824" s="11" t="s">
        <v>2556</v>
      </c>
      <c r="O824" s="3" t="s">
        <v>2553</v>
      </c>
      <c r="P824" s="3" t="str">
        <f>MID(Tabla1[[#This Row],[Aplicación]],14,1)</f>
        <v>2</v>
      </c>
      <c r="Q824" s="3" t="s">
        <v>2530</v>
      </c>
      <c r="R824" s="3" t="str">
        <f>MID(Tabla1[[#This Row],[Aplicación]],6,2)</f>
        <v>03</v>
      </c>
      <c r="S824" s="3" t="str">
        <f>VLOOKUP(Tabla1[[#This Row],[AREA]],Hoja1!A:B,2,FALSE)</f>
        <v>03. Participación ciudadana, juventud y deportes</v>
      </c>
      <c r="T824" s="3" t="str">
        <f>MID(Tabla1[[#This Row],[Aplicación]],9,4)</f>
        <v>9241</v>
      </c>
      <c r="U824" s="3" t="str">
        <f>VLOOKUP(Tabla1[[#This Row],[PROGRAMA]],Hoja1!A:B,2,FALSE)</f>
        <v>9241. Participación ciudadana</v>
      </c>
      <c r="V824" s="3" t="str">
        <f>MID(Tabla1[[#This Row],[Aplicación]],14,2)</f>
        <v>22</v>
      </c>
      <c r="W824" s="3" t="str">
        <f>MID(Tabla1[[#This Row],[Aplicación]],14,6)</f>
        <v>22609</v>
      </c>
    </row>
    <row r="825" spans="1:23" hidden="1" x14ac:dyDescent="0.25">
      <c r="A825" s="1">
        <v>220179000622</v>
      </c>
      <c r="B825" s="3" t="s">
        <v>9</v>
      </c>
      <c r="C825" s="2">
        <v>43467</v>
      </c>
      <c r="D825" s="3">
        <v>22019000170</v>
      </c>
      <c r="E825" s="3" t="s">
        <v>146</v>
      </c>
      <c r="F825" s="4">
        <v>181500</v>
      </c>
      <c r="G825" s="3" t="s">
        <v>1875</v>
      </c>
      <c r="H825" s="3" t="s">
        <v>147</v>
      </c>
      <c r="I825" s="3" t="s">
        <v>1836</v>
      </c>
      <c r="J825" s="3" t="s">
        <v>1838</v>
      </c>
      <c r="K825" s="3" t="s">
        <v>14</v>
      </c>
      <c r="L825" s="3" t="s">
        <v>15</v>
      </c>
      <c r="M825" s="3" t="s">
        <v>16</v>
      </c>
      <c r="N825" s="11" t="s">
        <v>2554</v>
      </c>
      <c r="O825" s="3" t="s">
        <v>2553</v>
      </c>
      <c r="P825" s="3" t="str">
        <f>MID(Tabla1[[#This Row],[Aplicación]],14,1)</f>
        <v>2</v>
      </c>
      <c r="Q825" s="3" t="s">
        <v>2530</v>
      </c>
      <c r="R825" s="3" t="str">
        <f>MID(Tabla1[[#This Row],[Aplicación]],6,2)</f>
        <v>03</v>
      </c>
      <c r="S825" s="3" t="str">
        <f>VLOOKUP(Tabla1[[#This Row],[AREA]],Hoja1!A:B,2,FALSE)</f>
        <v>03. Participación ciudadana, juventud y deportes</v>
      </c>
      <c r="T825" s="3" t="str">
        <f>MID(Tabla1[[#This Row],[Aplicación]],9,4)</f>
        <v>2314</v>
      </c>
      <c r="U825" s="3" t="str">
        <f>VLOOKUP(Tabla1[[#This Row],[PROGRAMA]],Hoja1!A:B,2,FALSE)</f>
        <v>2314. Centro de programas juveniles</v>
      </c>
      <c r="V825" s="3" t="str">
        <f>MID(Tabla1[[#This Row],[Aplicación]],14,2)</f>
        <v>22</v>
      </c>
      <c r="W825" s="3" t="str">
        <f>MID(Tabla1[[#This Row],[Aplicación]],14,6)</f>
        <v>22799</v>
      </c>
    </row>
    <row r="826" spans="1:23" hidden="1" x14ac:dyDescent="0.25">
      <c r="A826" s="1">
        <v>220190001694</v>
      </c>
      <c r="B826" s="3" t="s">
        <v>9</v>
      </c>
      <c r="C826" s="2">
        <v>43511</v>
      </c>
      <c r="D826" s="3">
        <v>22019001835</v>
      </c>
      <c r="E826" s="3" t="s">
        <v>534</v>
      </c>
      <c r="F826" s="4">
        <v>4250</v>
      </c>
      <c r="G826" s="3" t="s">
        <v>1731</v>
      </c>
      <c r="H826" s="3" t="s">
        <v>1761</v>
      </c>
      <c r="I826" s="3" t="s">
        <v>1836</v>
      </c>
      <c r="J826" s="3" t="s">
        <v>1838</v>
      </c>
      <c r="K826" s="3" t="s">
        <v>14</v>
      </c>
      <c r="L826" s="3" t="s">
        <v>10</v>
      </c>
      <c r="M826" s="3" t="s">
        <v>11</v>
      </c>
      <c r="N826" s="11" t="s">
        <v>2556</v>
      </c>
      <c r="O826" s="3" t="s">
        <v>2553</v>
      </c>
      <c r="P826" s="3" t="str">
        <f>MID(Tabla1[[#This Row],[Aplicación]],14,1)</f>
        <v>2</v>
      </c>
      <c r="Q826" s="3" t="s">
        <v>2530</v>
      </c>
      <c r="R826" s="3" t="str">
        <f>MID(Tabla1[[#This Row],[Aplicación]],6,2)</f>
        <v>10</v>
      </c>
      <c r="S826" s="3" t="str">
        <f>VLOOKUP(Tabla1[[#This Row],[AREA]],Hoja1!A:B,2,FALSE)</f>
        <v>10. Servicios sociales</v>
      </c>
      <c r="T826" s="3" t="str">
        <f>MID(Tabla1[[#This Row],[Aplicación]],9,4)</f>
        <v>2311</v>
      </c>
      <c r="U826" s="3" t="str">
        <f>VLOOKUP(Tabla1[[#This Row],[PROGRAMA]],Hoja1!A:B,2,FALSE)</f>
        <v>2311. Intervención social</v>
      </c>
      <c r="V826" s="3" t="str">
        <f>MID(Tabla1[[#This Row],[Aplicación]],14,2)</f>
        <v>21</v>
      </c>
      <c r="W826" s="3" t="str">
        <f>MID(Tabla1[[#This Row],[Aplicación]],14,6)</f>
        <v>213</v>
      </c>
    </row>
    <row r="827" spans="1:23" hidden="1" x14ac:dyDescent="0.25">
      <c r="A827" s="1">
        <v>220190001030</v>
      </c>
      <c r="B827" s="3" t="s">
        <v>9</v>
      </c>
      <c r="C827" s="2">
        <v>43502</v>
      </c>
      <c r="D827" s="3">
        <v>22019001626</v>
      </c>
      <c r="E827" s="3" t="s">
        <v>581</v>
      </c>
      <c r="F827" s="4">
        <v>2260</v>
      </c>
      <c r="G827" s="3" t="s">
        <v>1731</v>
      </c>
      <c r="H827" s="3" t="s">
        <v>582</v>
      </c>
      <c r="I827" s="3" t="s">
        <v>1836</v>
      </c>
      <c r="J827" s="3" t="s">
        <v>1838</v>
      </c>
      <c r="K827" s="3" t="s">
        <v>14</v>
      </c>
      <c r="L827" s="3" t="s">
        <v>10</v>
      </c>
      <c r="M827" s="3" t="s">
        <v>11</v>
      </c>
      <c r="N827" s="11" t="s">
        <v>2556</v>
      </c>
      <c r="O827" s="3" t="s">
        <v>2553</v>
      </c>
      <c r="P827" s="3" t="str">
        <f>MID(Tabla1[[#This Row],[Aplicación]],14,1)</f>
        <v>2</v>
      </c>
      <c r="Q827" s="3" t="s">
        <v>2530</v>
      </c>
      <c r="R827" s="3" t="str">
        <f>MID(Tabla1[[#This Row],[Aplicación]],6,2)</f>
        <v>02</v>
      </c>
      <c r="S827" s="3" t="str">
        <f>VLOOKUP(Tabla1[[#This Row],[AREA]],Hoja1!A:B,2,FALSE)</f>
        <v>02. Urbanismo, infraestructura y vivienda</v>
      </c>
      <c r="T827" s="3" t="str">
        <f>MID(Tabla1[[#This Row],[Aplicación]],9,4)</f>
        <v>9332</v>
      </c>
      <c r="U827" s="3" t="str">
        <f>VLOOKUP(Tabla1[[#This Row],[PROGRAMA]],Hoja1!A:B,2,FALSE)</f>
        <v>9332. Mantenimiento de edificios e instalaciones municipales</v>
      </c>
      <c r="V827" s="3" t="str">
        <f>MID(Tabla1[[#This Row],[Aplicación]],14,2)</f>
        <v>20</v>
      </c>
      <c r="W827" s="3" t="str">
        <f>MID(Tabla1[[#This Row],[Aplicación]],14,6)</f>
        <v>203</v>
      </c>
    </row>
    <row r="828" spans="1:23" hidden="1" x14ac:dyDescent="0.25">
      <c r="A828" s="1">
        <v>220190001694</v>
      </c>
      <c r="B828" s="3" t="s">
        <v>9</v>
      </c>
      <c r="C828" s="2">
        <v>43511</v>
      </c>
      <c r="D828" s="3">
        <v>22019001834</v>
      </c>
      <c r="E828" s="3" t="s">
        <v>534</v>
      </c>
      <c r="F828" s="4">
        <v>100</v>
      </c>
      <c r="G828" s="3" t="s">
        <v>1731</v>
      </c>
      <c r="H828" s="3" t="s">
        <v>1761</v>
      </c>
      <c r="I828" s="3" t="s">
        <v>1836</v>
      </c>
      <c r="J828" s="3" t="s">
        <v>1838</v>
      </c>
      <c r="K828" s="3" t="s">
        <v>14</v>
      </c>
      <c r="L828" s="3" t="s">
        <v>10</v>
      </c>
      <c r="M828" s="3" t="s">
        <v>11</v>
      </c>
      <c r="N828" s="11" t="s">
        <v>2556</v>
      </c>
      <c r="O828" s="3" t="s">
        <v>2553</v>
      </c>
      <c r="P828" s="3" t="str">
        <f>MID(Tabla1[[#This Row],[Aplicación]],14,1)</f>
        <v>2</v>
      </c>
      <c r="Q828" s="3" t="s">
        <v>2530</v>
      </c>
      <c r="R828" s="3" t="str">
        <f>MID(Tabla1[[#This Row],[Aplicación]],6,2)</f>
        <v>10</v>
      </c>
      <c r="S828" s="3" t="str">
        <f>VLOOKUP(Tabla1[[#This Row],[AREA]],Hoja1!A:B,2,FALSE)</f>
        <v>10. Servicios sociales</v>
      </c>
      <c r="T828" s="3" t="str">
        <f>MID(Tabla1[[#This Row],[Aplicación]],9,4)</f>
        <v>2311</v>
      </c>
      <c r="U828" s="3" t="str">
        <f>VLOOKUP(Tabla1[[#This Row],[PROGRAMA]],Hoja1!A:B,2,FALSE)</f>
        <v>2311. Intervención social</v>
      </c>
      <c r="V828" s="3" t="str">
        <f>MID(Tabla1[[#This Row],[Aplicación]],14,2)</f>
        <v>21</v>
      </c>
      <c r="W828" s="3" t="str">
        <f>MID(Tabla1[[#This Row],[Aplicación]],14,6)</f>
        <v>213</v>
      </c>
    </row>
    <row r="829" spans="1:23" hidden="1" x14ac:dyDescent="0.25">
      <c r="A829" s="1">
        <v>220190001701</v>
      </c>
      <c r="B829" s="3" t="s">
        <v>9</v>
      </c>
      <c r="C829" s="2">
        <v>43511</v>
      </c>
      <c r="D829" s="3">
        <v>22019001709</v>
      </c>
      <c r="E829" s="3" t="s">
        <v>828</v>
      </c>
      <c r="F829" s="4">
        <v>7223.7</v>
      </c>
      <c r="G829" s="3" t="s">
        <v>1764</v>
      </c>
      <c r="H829" s="3" t="s">
        <v>829</v>
      </c>
      <c r="I829" s="3" t="s">
        <v>1836</v>
      </c>
      <c r="J829" s="3" t="s">
        <v>1881</v>
      </c>
      <c r="K829" s="3" t="s">
        <v>14</v>
      </c>
      <c r="L829" s="3" t="s">
        <v>10</v>
      </c>
      <c r="M829" s="3" t="s">
        <v>11</v>
      </c>
      <c r="N829" s="11" t="s">
        <v>2556</v>
      </c>
      <c r="O829" s="3" t="s">
        <v>2553</v>
      </c>
      <c r="P829" s="3" t="str">
        <f>MID(Tabla1[[#This Row],[Aplicación]],14,1)</f>
        <v>2</v>
      </c>
      <c r="Q829" s="3" t="s">
        <v>2530</v>
      </c>
      <c r="R829" s="3" t="str">
        <f>MID(Tabla1[[#This Row],[Aplicación]],6,2)</f>
        <v>08</v>
      </c>
      <c r="S829" s="3" t="str">
        <f>VLOOKUP(Tabla1[[#This Row],[AREA]],Hoja1!A:B,2,FALSE)</f>
        <v>08. Seguridad y movilidad</v>
      </c>
      <c r="T829" s="3" t="str">
        <f>MID(Tabla1[[#This Row],[Aplicación]],9,4)</f>
        <v>1321</v>
      </c>
      <c r="U829" s="3" t="str">
        <f>VLOOKUP(Tabla1[[#This Row],[PROGRAMA]],Hoja1!A:B,2,FALSE)</f>
        <v>1321. Policía municipal</v>
      </c>
      <c r="V829" s="3" t="str">
        <f>MID(Tabla1[[#This Row],[Aplicación]],14,2)</f>
        <v>22</v>
      </c>
      <c r="W829" s="3" t="str">
        <f>MID(Tabla1[[#This Row],[Aplicación]],14,6)</f>
        <v>22706</v>
      </c>
    </row>
    <row r="830" spans="1:23" hidden="1" x14ac:dyDescent="0.25">
      <c r="A830" s="1">
        <v>220189000104</v>
      </c>
      <c r="B830" s="3" t="s">
        <v>9</v>
      </c>
      <c r="C830" s="2">
        <v>43467</v>
      </c>
      <c r="D830" s="3">
        <v>22019000474</v>
      </c>
      <c r="E830" s="3" t="s">
        <v>115</v>
      </c>
      <c r="F830" s="4">
        <v>61729.89</v>
      </c>
      <c r="G830" s="3" t="s">
        <v>2045</v>
      </c>
      <c r="H830" s="3" t="s">
        <v>184</v>
      </c>
      <c r="I830" s="3" t="s">
        <v>1836</v>
      </c>
      <c r="J830" s="3" t="s">
        <v>1838</v>
      </c>
      <c r="K830" s="3" t="s">
        <v>14</v>
      </c>
      <c r="L830" s="3" t="s">
        <v>15</v>
      </c>
      <c r="M830" s="3" t="s">
        <v>16</v>
      </c>
      <c r="N830" s="11" t="s">
        <v>2554</v>
      </c>
      <c r="O830" s="3" t="s">
        <v>2553</v>
      </c>
      <c r="P830" s="3" t="str">
        <f>MID(Tabla1[[#This Row],[Aplicación]],14,1)</f>
        <v>6</v>
      </c>
      <c r="Q830" s="3" t="s">
        <v>2531</v>
      </c>
      <c r="R830" s="3" t="str">
        <f>MID(Tabla1[[#This Row],[Aplicación]],6,2)</f>
        <v>03</v>
      </c>
      <c r="S830" s="3" t="str">
        <f>VLOOKUP(Tabla1[[#This Row],[AREA]],Hoja1!A:B,2,FALSE)</f>
        <v>03. Participación ciudadana, juventud y deportes</v>
      </c>
      <c r="T830" s="3" t="str">
        <f>MID(Tabla1[[#This Row],[Aplicación]],9,4)</f>
        <v>9204</v>
      </c>
      <c r="U830" s="3" t="str">
        <f>VLOOKUP(Tabla1[[#This Row],[PROGRAMA]],Hoja1!A:B,2,FALSE)</f>
        <v>9204. Tecnologías de la información y comunicación</v>
      </c>
      <c r="V830" s="3" t="str">
        <f>MID(Tabla1[[#This Row],[Aplicación]],14,2)</f>
        <v>63</v>
      </c>
      <c r="W830" s="3" t="str">
        <f>MID(Tabla1[[#This Row],[Aplicación]],14,6)</f>
        <v>636</v>
      </c>
    </row>
    <row r="831" spans="1:23" hidden="1" x14ac:dyDescent="0.25">
      <c r="A831" s="1">
        <v>220190001295</v>
      </c>
      <c r="B831" s="3" t="s">
        <v>9</v>
      </c>
      <c r="C831" s="2">
        <v>43507</v>
      </c>
      <c r="D831" s="3">
        <v>22019000585</v>
      </c>
      <c r="E831" s="3" t="s">
        <v>693</v>
      </c>
      <c r="F831" s="4">
        <v>7398.12</v>
      </c>
      <c r="G831" s="3" t="s">
        <v>1743</v>
      </c>
      <c r="H831" s="3" t="s">
        <v>694</v>
      </c>
      <c r="I831" s="3" t="s">
        <v>1836</v>
      </c>
      <c r="J831" s="3" t="s">
        <v>1838</v>
      </c>
      <c r="K831" s="3" t="s">
        <v>14</v>
      </c>
      <c r="L831" s="3" t="s">
        <v>10</v>
      </c>
      <c r="M831" s="3" t="s">
        <v>11</v>
      </c>
      <c r="N831" s="11" t="s">
        <v>2556</v>
      </c>
      <c r="O831" s="3" t="s">
        <v>2553</v>
      </c>
      <c r="P831" s="3" t="str">
        <f>MID(Tabla1[[#This Row],[Aplicación]],14,1)</f>
        <v>2</v>
      </c>
      <c r="Q831" s="3" t="s">
        <v>2530</v>
      </c>
      <c r="R831" s="3" t="str">
        <f>MID(Tabla1[[#This Row],[Aplicación]],6,2)</f>
        <v>04</v>
      </c>
      <c r="S831" s="3" t="str">
        <f>VLOOKUP(Tabla1[[#This Row],[AREA]],Hoja1!A:B,2,FALSE)</f>
        <v>04. Hacienda, función pública y promoción económica</v>
      </c>
      <c r="T831" s="3" t="str">
        <f>MID(Tabla1[[#This Row],[Aplicación]],9,4)</f>
        <v>2411</v>
      </c>
      <c r="U831" s="3" t="str">
        <f>VLOOKUP(Tabla1[[#This Row],[PROGRAMA]],Hoja1!A:B,2,FALSE)</f>
        <v>2411. Agencia de innovación y desarrollo económico</v>
      </c>
      <c r="V831" s="3" t="str">
        <f>MID(Tabla1[[#This Row],[Aplicación]],14,2)</f>
        <v>22</v>
      </c>
      <c r="W831" s="3" t="str">
        <f>MID(Tabla1[[#This Row],[Aplicación]],14,6)</f>
        <v>22699</v>
      </c>
    </row>
    <row r="832" spans="1:23" hidden="1" x14ac:dyDescent="0.25">
      <c r="A832" s="1">
        <v>220190001039</v>
      </c>
      <c r="B832" s="3" t="s">
        <v>9</v>
      </c>
      <c r="C832" s="2">
        <v>43502</v>
      </c>
      <c r="D832" s="3">
        <v>22019001490</v>
      </c>
      <c r="E832" s="3" t="s">
        <v>577</v>
      </c>
      <c r="F832" s="4">
        <v>1760</v>
      </c>
      <c r="G832" s="3" t="s">
        <v>1735</v>
      </c>
      <c r="H832" s="3" t="s">
        <v>587</v>
      </c>
      <c r="I832" s="3" t="s">
        <v>1836</v>
      </c>
      <c r="J832" s="3" t="s">
        <v>1932</v>
      </c>
      <c r="K832" s="3" t="s">
        <v>14</v>
      </c>
      <c r="L832" s="3" t="s">
        <v>10</v>
      </c>
      <c r="M832" s="3" t="s">
        <v>11</v>
      </c>
      <c r="N832" s="11" t="s">
        <v>2556</v>
      </c>
      <c r="O832" s="3" t="s">
        <v>2553</v>
      </c>
      <c r="P832" s="3" t="str">
        <f>MID(Tabla1[[#This Row],[Aplicación]],14,1)</f>
        <v>2</v>
      </c>
      <c r="Q832" s="3" t="s">
        <v>2530</v>
      </c>
      <c r="R832" s="3" t="str">
        <f>MID(Tabla1[[#This Row],[Aplicación]],6,2)</f>
        <v>03</v>
      </c>
      <c r="S832" s="3" t="str">
        <f>VLOOKUP(Tabla1[[#This Row],[AREA]],Hoja1!A:B,2,FALSE)</f>
        <v>03. Participación ciudadana, juventud y deportes</v>
      </c>
      <c r="T832" s="3" t="str">
        <f>MID(Tabla1[[#This Row],[Aplicación]],9,4)</f>
        <v>9241</v>
      </c>
      <c r="U832" s="3" t="str">
        <f>VLOOKUP(Tabla1[[#This Row],[PROGRAMA]],Hoja1!A:B,2,FALSE)</f>
        <v>9241. Participación ciudadana</v>
      </c>
      <c r="V832" s="3" t="str">
        <f>MID(Tabla1[[#This Row],[Aplicación]],14,2)</f>
        <v>22</v>
      </c>
      <c r="W832" s="3" t="str">
        <f>MID(Tabla1[[#This Row],[Aplicación]],14,6)</f>
        <v>22609</v>
      </c>
    </row>
    <row r="833" spans="1:23" hidden="1" x14ac:dyDescent="0.25">
      <c r="A833" s="1">
        <v>220189000356</v>
      </c>
      <c r="B833" s="3" t="s">
        <v>9</v>
      </c>
      <c r="C833" s="2">
        <v>43467</v>
      </c>
      <c r="D833" s="3">
        <v>22019000144</v>
      </c>
      <c r="E833" s="3" t="s">
        <v>292</v>
      </c>
      <c r="F833" s="4">
        <v>24969.78</v>
      </c>
      <c r="G833" s="3" t="s">
        <v>1927</v>
      </c>
      <c r="H833" s="3" t="s">
        <v>298</v>
      </c>
      <c r="I833" s="3" t="s">
        <v>1836</v>
      </c>
      <c r="J833" s="3" t="s">
        <v>1838</v>
      </c>
      <c r="K833" s="3" t="s">
        <v>14</v>
      </c>
      <c r="L833" s="3" t="s">
        <v>15</v>
      </c>
      <c r="M833" s="3" t="s">
        <v>16</v>
      </c>
      <c r="N833" s="11" t="s">
        <v>2554</v>
      </c>
      <c r="O833" s="3" t="s">
        <v>2553</v>
      </c>
      <c r="P833" s="3" t="str">
        <f>MID(Tabla1[[#This Row],[Aplicación]],14,1)</f>
        <v>2</v>
      </c>
      <c r="Q833" s="3" t="s">
        <v>2530</v>
      </c>
      <c r="R833" s="3" t="str">
        <f>MID(Tabla1[[#This Row],[Aplicación]],6,2)</f>
        <v>02</v>
      </c>
      <c r="S833" s="3" t="str">
        <f>VLOOKUP(Tabla1[[#This Row],[AREA]],Hoja1!A:B,2,FALSE)</f>
        <v>02. Urbanismo, infraestructura y vivienda</v>
      </c>
      <c r="T833" s="3" t="str">
        <f>MID(Tabla1[[#This Row],[Aplicación]],9,4)</f>
        <v>9332</v>
      </c>
      <c r="U833" s="3" t="str">
        <f>VLOOKUP(Tabla1[[#This Row],[PROGRAMA]],Hoja1!A:B,2,FALSE)</f>
        <v>9332. Mantenimiento de edificios e instalaciones municipales</v>
      </c>
      <c r="V833" s="3" t="str">
        <f>MID(Tabla1[[#This Row],[Aplicación]],14,2)</f>
        <v>22</v>
      </c>
      <c r="W833" s="3" t="str">
        <f>MID(Tabla1[[#This Row],[Aplicación]],14,6)</f>
        <v>22700</v>
      </c>
    </row>
    <row r="834" spans="1:23" hidden="1" x14ac:dyDescent="0.25">
      <c r="A834" s="1">
        <v>220189000357</v>
      </c>
      <c r="B834" s="3" t="s">
        <v>9</v>
      </c>
      <c r="C834" s="2">
        <v>43467</v>
      </c>
      <c r="D834" s="3">
        <v>22019000145</v>
      </c>
      <c r="E834" s="3" t="s">
        <v>292</v>
      </c>
      <c r="F834" s="4">
        <v>8814.24</v>
      </c>
      <c r="G834" s="3" t="s">
        <v>1927</v>
      </c>
      <c r="H834" s="3" t="s">
        <v>299</v>
      </c>
      <c r="I834" s="3" t="s">
        <v>1836</v>
      </c>
      <c r="J834" s="3" t="s">
        <v>1838</v>
      </c>
      <c r="K834" s="3" t="s">
        <v>14</v>
      </c>
      <c r="L834" s="3" t="s">
        <v>15</v>
      </c>
      <c r="M834" s="3" t="s">
        <v>16</v>
      </c>
      <c r="N834" s="11" t="s">
        <v>2554</v>
      </c>
      <c r="O834" s="3" t="s">
        <v>2553</v>
      </c>
      <c r="P834" s="3" t="str">
        <f>MID(Tabla1[[#This Row],[Aplicación]],14,1)</f>
        <v>2</v>
      </c>
      <c r="Q834" s="3" t="s">
        <v>2530</v>
      </c>
      <c r="R834" s="3" t="str">
        <f>MID(Tabla1[[#This Row],[Aplicación]],6,2)</f>
        <v>02</v>
      </c>
      <c r="S834" s="3" t="str">
        <f>VLOOKUP(Tabla1[[#This Row],[AREA]],Hoja1!A:B,2,FALSE)</f>
        <v>02. Urbanismo, infraestructura y vivienda</v>
      </c>
      <c r="T834" s="3" t="str">
        <f>MID(Tabla1[[#This Row],[Aplicación]],9,4)</f>
        <v>9332</v>
      </c>
      <c r="U834" s="3" t="str">
        <f>VLOOKUP(Tabla1[[#This Row],[PROGRAMA]],Hoja1!A:B,2,FALSE)</f>
        <v>9332. Mantenimiento de edificios e instalaciones municipales</v>
      </c>
      <c r="V834" s="3" t="str">
        <f>MID(Tabla1[[#This Row],[Aplicación]],14,2)</f>
        <v>22</v>
      </c>
      <c r="W834" s="3" t="str">
        <f>MID(Tabla1[[#This Row],[Aplicación]],14,6)</f>
        <v>22700</v>
      </c>
    </row>
    <row r="835" spans="1:23" hidden="1" x14ac:dyDescent="0.25">
      <c r="A835" s="1">
        <v>220189000358</v>
      </c>
      <c r="B835" s="3" t="s">
        <v>9</v>
      </c>
      <c r="C835" s="2">
        <v>43467</v>
      </c>
      <c r="D835" s="3">
        <v>22019000261</v>
      </c>
      <c r="E835" s="3" t="s">
        <v>292</v>
      </c>
      <c r="F835" s="4">
        <v>4056.84</v>
      </c>
      <c r="G835" s="3" t="s">
        <v>1927</v>
      </c>
      <c r="H835" s="3" t="s">
        <v>300</v>
      </c>
      <c r="I835" s="3" t="s">
        <v>1836</v>
      </c>
      <c r="J835" s="3" t="s">
        <v>1838</v>
      </c>
      <c r="K835" s="3" t="s">
        <v>14</v>
      </c>
      <c r="L835" s="3" t="s">
        <v>15</v>
      </c>
      <c r="M835" s="3" t="s">
        <v>16</v>
      </c>
      <c r="N835" s="11" t="s">
        <v>2554</v>
      </c>
      <c r="O835" s="3" t="s">
        <v>2553</v>
      </c>
      <c r="P835" s="3" t="str">
        <f>MID(Tabla1[[#This Row],[Aplicación]],14,1)</f>
        <v>2</v>
      </c>
      <c r="Q835" s="3" t="s">
        <v>2530</v>
      </c>
      <c r="R835" s="3" t="str">
        <f>MID(Tabla1[[#This Row],[Aplicación]],6,2)</f>
        <v>02</v>
      </c>
      <c r="S835" s="3" t="str">
        <f>VLOOKUP(Tabla1[[#This Row],[AREA]],Hoja1!A:B,2,FALSE)</f>
        <v>02. Urbanismo, infraestructura y vivienda</v>
      </c>
      <c r="T835" s="3" t="str">
        <f>MID(Tabla1[[#This Row],[Aplicación]],9,4)</f>
        <v>9332</v>
      </c>
      <c r="U835" s="3" t="str">
        <f>VLOOKUP(Tabla1[[#This Row],[PROGRAMA]],Hoja1!A:B,2,FALSE)</f>
        <v>9332. Mantenimiento de edificios e instalaciones municipales</v>
      </c>
      <c r="V835" s="3" t="str">
        <f>MID(Tabla1[[#This Row],[Aplicación]],14,2)</f>
        <v>22</v>
      </c>
      <c r="W835" s="3" t="str">
        <f>MID(Tabla1[[#This Row],[Aplicación]],14,6)</f>
        <v>22700</v>
      </c>
    </row>
    <row r="836" spans="1:23" hidden="1" x14ac:dyDescent="0.25">
      <c r="A836" s="1">
        <v>220189000360</v>
      </c>
      <c r="B836" s="3" t="s">
        <v>9</v>
      </c>
      <c r="C836" s="2">
        <v>43467</v>
      </c>
      <c r="D836" s="3">
        <v>22019001852</v>
      </c>
      <c r="E836" s="3" t="s">
        <v>12</v>
      </c>
      <c r="F836" s="4">
        <v>250000</v>
      </c>
      <c r="G836" s="3" t="s">
        <v>2034</v>
      </c>
      <c r="H836" s="3" t="s">
        <v>303</v>
      </c>
      <c r="I836" s="3" t="s">
        <v>1836</v>
      </c>
      <c r="J836" s="3" t="s">
        <v>1838</v>
      </c>
      <c r="K836" s="3" t="s">
        <v>14</v>
      </c>
      <c r="L836" s="3" t="s">
        <v>15</v>
      </c>
      <c r="M836" s="3" t="s">
        <v>16</v>
      </c>
      <c r="N836" s="11" t="s">
        <v>2554</v>
      </c>
      <c r="O836" s="3" t="s">
        <v>2553</v>
      </c>
      <c r="P836" s="3" t="str">
        <f>MID(Tabla1[[#This Row],[Aplicación]],14,1)</f>
        <v>6</v>
      </c>
      <c r="Q836" s="3" t="s">
        <v>2531</v>
      </c>
      <c r="R836" s="3" t="str">
        <f>MID(Tabla1[[#This Row],[Aplicación]],6,2)</f>
        <v>08</v>
      </c>
      <c r="S836" s="3" t="str">
        <f>VLOOKUP(Tabla1[[#This Row],[AREA]],Hoja1!A:B,2,FALSE)</f>
        <v>08. Seguridad y movilidad</v>
      </c>
      <c r="T836" s="3" t="str">
        <f>MID(Tabla1[[#This Row],[Aplicación]],9,4)</f>
        <v>1341</v>
      </c>
      <c r="U836" s="3" t="str">
        <f>VLOOKUP(Tabla1[[#This Row],[PROGRAMA]],Hoja1!A:B,2,FALSE)</f>
        <v>1341. Movilidad</v>
      </c>
      <c r="V836" s="3" t="str">
        <f>MID(Tabla1[[#This Row],[Aplicación]],14,2)</f>
        <v>61</v>
      </c>
      <c r="W836" s="3" t="str">
        <f>MID(Tabla1[[#This Row],[Aplicación]],14,6)</f>
        <v>619</v>
      </c>
    </row>
    <row r="837" spans="1:23" hidden="1" x14ac:dyDescent="0.25">
      <c r="A837" s="1">
        <v>220189000074</v>
      </c>
      <c r="B837" s="3" t="s">
        <v>9</v>
      </c>
      <c r="C837" s="2">
        <v>43467</v>
      </c>
      <c r="D837" s="3">
        <v>22019000198</v>
      </c>
      <c r="E837" s="3" t="s">
        <v>69</v>
      </c>
      <c r="F837" s="4">
        <v>159069.9</v>
      </c>
      <c r="G837" s="3" t="s">
        <v>1882</v>
      </c>
      <c r="H837" s="3" t="s">
        <v>163</v>
      </c>
      <c r="I837" s="3" t="s">
        <v>1836</v>
      </c>
      <c r="J837" s="3" t="s">
        <v>1838</v>
      </c>
      <c r="K837" s="3" t="s">
        <v>14</v>
      </c>
      <c r="L837" s="3" t="s">
        <v>15</v>
      </c>
      <c r="M837" s="3" t="s">
        <v>16</v>
      </c>
      <c r="N837" s="11" t="s">
        <v>2554</v>
      </c>
      <c r="O837" s="3" t="s">
        <v>2553</v>
      </c>
      <c r="P837" s="3" t="str">
        <f>MID(Tabla1[[#This Row],[Aplicación]],14,1)</f>
        <v>2</v>
      </c>
      <c r="Q837" s="3" t="s">
        <v>2530</v>
      </c>
      <c r="R837" s="3" t="str">
        <f>MID(Tabla1[[#This Row],[Aplicación]],6,2)</f>
        <v>06</v>
      </c>
      <c r="S837" s="3" t="str">
        <f>VLOOKUP(Tabla1[[#This Row],[AREA]],Hoja1!A:B,2,FALSE)</f>
        <v>06. Educación, infancia e igualdad</v>
      </c>
      <c r="T837" s="3" t="str">
        <f>MID(Tabla1[[#This Row],[Aplicación]],9,4)</f>
        <v>3231</v>
      </c>
      <c r="U837" s="3" t="str">
        <f>VLOOKUP(Tabla1[[#This Row],[PROGRAMA]],Hoja1!A:B,2,FALSE)</f>
        <v>3231. Escuelas infantiles</v>
      </c>
      <c r="V837" s="3" t="str">
        <f>MID(Tabla1[[#This Row],[Aplicación]],14,2)</f>
        <v>22</v>
      </c>
      <c r="W837" s="3" t="str">
        <f>MID(Tabla1[[#This Row],[Aplicación]],14,6)</f>
        <v>22799</v>
      </c>
    </row>
    <row r="838" spans="1:23" hidden="1" x14ac:dyDescent="0.25">
      <c r="A838" s="1">
        <v>220189000119</v>
      </c>
      <c r="B838" s="3" t="s">
        <v>9</v>
      </c>
      <c r="C838" s="2">
        <v>43467</v>
      </c>
      <c r="D838" s="3">
        <v>22019000222</v>
      </c>
      <c r="E838" s="3" t="s">
        <v>69</v>
      </c>
      <c r="F838" s="4">
        <v>128812</v>
      </c>
      <c r="G838" s="3" t="s">
        <v>1882</v>
      </c>
      <c r="H838" s="3" t="s">
        <v>194</v>
      </c>
      <c r="I838" s="3" t="s">
        <v>1836</v>
      </c>
      <c r="J838" s="3" t="s">
        <v>1838</v>
      </c>
      <c r="K838" s="3" t="s">
        <v>14</v>
      </c>
      <c r="L838" s="3" t="s">
        <v>15</v>
      </c>
      <c r="M838" s="3" t="s">
        <v>16</v>
      </c>
      <c r="N838" s="11" t="s">
        <v>2554</v>
      </c>
      <c r="O838" s="3" t="s">
        <v>2553</v>
      </c>
      <c r="P838" s="3" t="str">
        <f>MID(Tabla1[[#This Row],[Aplicación]],14,1)</f>
        <v>2</v>
      </c>
      <c r="Q838" s="3" t="s">
        <v>2530</v>
      </c>
      <c r="R838" s="3" t="str">
        <f>MID(Tabla1[[#This Row],[Aplicación]],6,2)</f>
        <v>06</v>
      </c>
      <c r="S838" s="3" t="str">
        <f>VLOOKUP(Tabla1[[#This Row],[AREA]],Hoja1!A:B,2,FALSE)</f>
        <v>06. Educación, infancia e igualdad</v>
      </c>
      <c r="T838" s="3" t="str">
        <f>MID(Tabla1[[#This Row],[Aplicación]],9,4)</f>
        <v>3231</v>
      </c>
      <c r="U838" s="3" t="str">
        <f>VLOOKUP(Tabla1[[#This Row],[PROGRAMA]],Hoja1!A:B,2,FALSE)</f>
        <v>3231. Escuelas infantiles</v>
      </c>
      <c r="V838" s="3" t="str">
        <f>MID(Tabla1[[#This Row],[Aplicación]],14,2)</f>
        <v>22</v>
      </c>
      <c r="W838" s="3" t="str">
        <f>MID(Tabla1[[#This Row],[Aplicación]],14,6)</f>
        <v>22799</v>
      </c>
    </row>
    <row r="839" spans="1:23" hidden="1" x14ac:dyDescent="0.25">
      <c r="A839" s="1">
        <v>220189000449</v>
      </c>
      <c r="B839" s="3" t="s">
        <v>9</v>
      </c>
      <c r="C839" s="2">
        <v>43467</v>
      </c>
      <c r="D839" s="3">
        <v>22019000273</v>
      </c>
      <c r="E839" s="3" t="s">
        <v>408</v>
      </c>
      <c r="F839" s="4">
        <v>44535</v>
      </c>
      <c r="G839" s="3" t="s">
        <v>1702</v>
      </c>
      <c r="H839" s="3" t="s">
        <v>409</v>
      </c>
      <c r="I839" s="3" t="s">
        <v>1836</v>
      </c>
      <c r="J839" s="3" t="s">
        <v>1838</v>
      </c>
      <c r="K839" s="3" t="s">
        <v>14</v>
      </c>
      <c r="L839" s="3" t="s">
        <v>15</v>
      </c>
      <c r="M839" s="3" t="s">
        <v>11</v>
      </c>
      <c r="N839" s="11" t="s">
        <v>2554</v>
      </c>
      <c r="O839" s="3" t="s">
        <v>2553</v>
      </c>
      <c r="P839" s="3" t="str">
        <f>MID(Tabla1[[#This Row],[Aplicación]],14,1)</f>
        <v>2</v>
      </c>
      <c r="Q839" s="3" t="s">
        <v>2530</v>
      </c>
      <c r="R839" s="3" t="str">
        <f>MID(Tabla1[[#This Row],[Aplicación]],6,2)</f>
        <v>01</v>
      </c>
      <c r="S839" s="3" t="str">
        <f>VLOOKUP(Tabla1[[#This Row],[AREA]],Hoja1!A:B,2,FALSE)</f>
        <v>01. Alcaldía</v>
      </c>
      <c r="T839" s="3" t="str">
        <f>MID(Tabla1[[#This Row],[Aplicación]],9,4)</f>
        <v>9206</v>
      </c>
      <c r="U839" s="3" t="str">
        <f>VLOOKUP(Tabla1[[#This Row],[PROGRAMA]],Hoja1!A:B,2,FALSE)</f>
        <v>9206. Archivo municipal</v>
      </c>
      <c r="V839" s="3" t="str">
        <f>MID(Tabla1[[#This Row],[Aplicación]],14,2)</f>
        <v>22</v>
      </c>
      <c r="W839" s="3" t="str">
        <f>MID(Tabla1[[#This Row],[Aplicación]],14,6)</f>
        <v>22706</v>
      </c>
    </row>
    <row r="840" spans="1:23" hidden="1" x14ac:dyDescent="0.25">
      <c r="A840" s="1">
        <v>220179000082</v>
      </c>
      <c r="B840" s="3" t="s">
        <v>9</v>
      </c>
      <c r="C840" s="2">
        <v>43467</v>
      </c>
      <c r="D840" s="3">
        <v>22019000039</v>
      </c>
      <c r="E840" s="3" t="s">
        <v>55</v>
      </c>
      <c r="F840" s="4">
        <v>82764</v>
      </c>
      <c r="G840" s="3" t="s">
        <v>1843</v>
      </c>
      <c r="H840" s="3" t="s">
        <v>57</v>
      </c>
      <c r="I840" s="3" t="s">
        <v>1836</v>
      </c>
      <c r="J840" s="3" t="s">
        <v>1844</v>
      </c>
      <c r="K840" s="3" t="s">
        <v>35</v>
      </c>
      <c r="L840" s="3" t="s">
        <v>15</v>
      </c>
      <c r="M840" s="3" t="s">
        <v>39</v>
      </c>
      <c r="N840" s="11" t="s">
        <v>2554</v>
      </c>
      <c r="O840" s="3" t="s">
        <v>2553</v>
      </c>
      <c r="P840" s="3" t="str">
        <f>MID(Tabla1[[#This Row],[Aplicación]],14,1)</f>
        <v>2</v>
      </c>
      <c r="Q840" s="3" t="s">
        <v>2530</v>
      </c>
      <c r="R840" s="3" t="str">
        <f>MID(Tabla1[[#This Row],[Aplicación]],6,2)</f>
        <v>08</v>
      </c>
      <c r="S840" s="3" t="str">
        <f>VLOOKUP(Tabla1[[#This Row],[AREA]],Hoja1!A:B,2,FALSE)</f>
        <v>08. Seguridad y movilidad</v>
      </c>
      <c r="T840" s="3" t="str">
        <f>MID(Tabla1[[#This Row],[Aplicación]],9,4)</f>
        <v>1321</v>
      </c>
      <c r="U840" s="3" t="str">
        <f>VLOOKUP(Tabla1[[#This Row],[PROGRAMA]],Hoja1!A:B,2,FALSE)</f>
        <v>1321. Policía municipal</v>
      </c>
      <c r="V840" s="3" t="str">
        <f>MID(Tabla1[[#This Row],[Aplicación]],14,2)</f>
        <v>20</v>
      </c>
      <c r="W840" s="3" t="str">
        <f>MID(Tabla1[[#This Row],[Aplicación]],14,6)</f>
        <v>204</v>
      </c>
    </row>
    <row r="841" spans="1:23" hidden="1" x14ac:dyDescent="0.25">
      <c r="A841" s="1">
        <v>220179000190</v>
      </c>
      <c r="B841" s="3" t="s">
        <v>9</v>
      </c>
      <c r="C841" s="2">
        <v>43467</v>
      </c>
      <c r="D841" s="3">
        <v>22019000053</v>
      </c>
      <c r="E841" s="3" t="s">
        <v>69</v>
      </c>
      <c r="F841" s="4">
        <v>167333.32999999999</v>
      </c>
      <c r="G841" s="3" t="s">
        <v>1851</v>
      </c>
      <c r="H841" s="3" t="s">
        <v>70</v>
      </c>
      <c r="I841" s="3" t="s">
        <v>1836</v>
      </c>
      <c r="J841" s="3" t="s">
        <v>1838</v>
      </c>
      <c r="K841" s="3" t="s">
        <v>14</v>
      </c>
      <c r="L841" s="3" t="s">
        <v>15</v>
      </c>
      <c r="M841" s="3" t="s">
        <v>16</v>
      </c>
      <c r="N841" s="11" t="s">
        <v>2554</v>
      </c>
      <c r="O841" s="3" t="s">
        <v>2553</v>
      </c>
      <c r="P841" s="3" t="str">
        <f>MID(Tabla1[[#This Row],[Aplicación]],14,1)</f>
        <v>2</v>
      </c>
      <c r="Q841" s="3" t="s">
        <v>2530</v>
      </c>
      <c r="R841" s="3" t="str">
        <f>MID(Tabla1[[#This Row],[Aplicación]],6,2)</f>
        <v>06</v>
      </c>
      <c r="S841" s="3" t="str">
        <f>VLOOKUP(Tabla1[[#This Row],[AREA]],Hoja1!A:B,2,FALSE)</f>
        <v>06. Educación, infancia e igualdad</v>
      </c>
      <c r="T841" s="3" t="str">
        <f>MID(Tabla1[[#This Row],[Aplicación]],9,4)</f>
        <v>3231</v>
      </c>
      <c r="U841" s="3" t="str">
        <f>VLOOKUP(Tabla1[[#This Row],[PROGRAMA]],Hoja1!A:B,2,FALSE)</f>
        <v>3231. Escuelas infantiles</v>
      </c>
      <c r="V841" s="3" t="str">
        <f>MID(Tabla1[[#This Row],[Aplicación]],14,2)</f>
        <v>22</v>
      </c>
      <c r="W841" s="3" t="str">
        <f>MID(Tabla1[[#This Row],[Aplicación]],14,6)</f>
        <v>22799</v>
      </c>
    </row>
    <row r="842" spans="1:23" hidden="1" x14ac:dyDescent="0.25">
      <c r="A842" s="1">
        <v>220179000192</v>
      </c>
      <c r="B842" s="3" t="s">
        <v>9</v>
      </c>
      <c r="C842" s="2">
        <v>43467</v>
      </c>
      <c r="D842" s="3">
        <v>22019000055</v>
      </c>
      <c r="E842" s="3" t="s">
        <v>69</v>
      </c>
      <c r="F842" s="4">
        <v>238746.67</v>
      </c>
      <c r="G842" s="3" t="s">
        <v>1851</v>
      </c>
      <c r="H842" s="3" t="s">
        <v>72</v>
      </c>
      <c r="I842" s="3" t="s">
        <v>1836</v>
      </c>
      <c r="J842" s="3" t="s">
        <v>1838</v>
      </c>
      <c r="K842" s="3" t="s">
        <v>14</v>
      </c>
      <c r="L842" s="3" t="s">
        <v>15</v>
      </c>
      <c r="M842" s="3" t="s">
        <v>16</v>
      </c>
      <c r="N842" s="11" t="s">
        <v>2554</v>
      </c>
      <c r="O842" s="3" t="s">
        <v>2553</v>
      </c>
      <c r="P842" s="3" t="str">
        <f>MID(Tabla1[[#This Row],[Aplicación]],14,1)</f>
        <v>2</v>
      </c>
      <c r="Q842" s="3" t="s">
        <v>2530</v>
      </c>
      <c r="R842" s="3" t="str">
        <f>MID(Tabla1[[#This Row],[Aplicación]],6,2)</f>
        <v>06</v>
      </c>
      <c r="S842" s="3" t="str">
        <f>VLOOKUP(Tabla1[[#This Row],[AREA]],Hoja1!A:B,2,FALSE)</f>
        <v>06. Educación, infancia e igualdad</v>
      </c>
      <c r="T842" s="3" t="str">
        <f>MID(Tabla1[[#This Row],[Aplicación]],9,4)</f>
        <v>3231</v>
      </c>
      <c r="U842" s="3" t="str">
        <f>VLOOKUP(Tabla1[[#This Row],[PROGRAMA]],Hoja1!A:B,2,FALSE)</f>
        <v>3231. Escuelas infantiles</v>
      </c>
      <c r="V842" s="3" t="str">
        <f>MID(Tabla1[[#This Row],[Aplicación]],14,2)</f>
        <v>22</v>
      </c>
      <c r="W842" s="3" t="str">
        <f>MID(Tabla1[[#This Row],[Aplicación]],14,6)</f>
        <v>22799</v>
      </c>
    </row>
    <row r="843" spans="1:23" hidden="1" x14ac:dyDescent="0.25">
      <c r="A843" s="1">
        <v>220190005219</v>
      </c>
      <c r="B843" s="3" t="s">
        <v>9</v>
      </c>
      <c r="C843" s="2">
        <v>43536</v>
      </c>
      <c r="D843" s="3">
        <v>22019001655</v>
      </c>
      <c r="E843" s="3" t="s">
        <v>871</v>
      </c>
      <c r="F843" s="4">
        <v>4000</v>
      </c>
      <c r="G843" s="3" t="s">
        <v>1808</v>
      </c>
      <c r="H843" s="3" t="s">
        <v>1303</v>
      </c>
      <c r="I843" s="3" t="s">
        <v>1836</v>
      </c>
      <c r="J843" s="3" t="s">
        <v>1838</v>
      </c>
      <c r="K843" s="3" t="s">
        <v>14</v>
      </c>
      <c r="L843" s="3" t="s">
        <v>10</v>
      </c>
      <c r="M843" s="3" t="s">
        <v>11</v>
      </c>
      <c r="N843" s="11" t="s">
        <v>2556</v>
      </c>
      <c r="O843" s="3" t="s">
        <v>2553</v>
      </c>
      <c r="P843" s="3" t="str">
        <f>MID(Tabla1[[#This Row],[Aplicación]],14,1)</f>
        <v>2</v>
      </c>
      <c r="Q843" s="3" t="s">
        <v>2530</v>
      </c>
      <c r="R843" s="3" t="str">
        <f>MID(Tabla1[[#This Row],[Aplicación]],6,2)</f>
        <v>07</v>
      </c>
      <c r="S843" s="3" t="str">
        <f>VLOOKUP(Tabla1[[#This Row],[AREA]],Hoja1!A:B,2,FALSE)</f>
        <v>07. Medio Ambiente sostenibilidad</v>
      </c>
      <c r="T843" s="3" t="str">
        <f>MID(Tabla1[[#This Row],[Aplicación]],9,4)</f>
        <v>1621</v>
      </c>
      <c r="U843" s="3" t="str">
        <f>VLOOKUP(Tabla1[[#This Row],[PROGRAMA]],Hoja1!A:B,2,FALSE)</f>
        <v>1621. Servicio de limpieza</v>
      </c>
      <c r="V843" s="3" t="str">
        <f>MID(Tabla1[[#This Row],[Aplicación]],14,2)</f>
        <v>21</v>
      </c>
      <c r="W843" s="3" t="str">
        <f>MID(Tabla1[[#This Row],[Aplicación]],14,6)</f>
        <v>214</v>
      </c>
    </row>
    <row r="844" spans="1:23" hidden="1" x14ac:dyDescent="0.25">
      <c r="A844" s="1">
        <v>220189000509</v>
      </c>
      <c r="B844" s="3" t="s">
        <v>9</v>
      </c>
      <c r="C844" s="2">
        <v>43467</v>
      </c>
      <c r="D844" s="3">
        <v>22019000346</v>
      </c>
      <c r="E844" s="3" t="s">
        <v>432</v>
      </c>
      <c r="F844" s="4">
        <v>8228.5</v>
      </c>
      <c r="G844" s="3" t="s">
        <v>1752</v>
      </c>
      <c r="H844" s="3" t="s">
        <v>434</v>
      </c>
      <c r="I844" s="3" t="s">
        <v>1836</v>
      </c>
      <c r="J844" s="3" t="s">
        <v>1943</v>
      </c>
      <c r="K844" s="3" t="s">
        <v>14</v>
      </c>
      <c r="L844" s="3" t="s">
        <v>15</v>
      </c>
      <c r="M844" s="3" t="s">
        <v>39</v>
      </c>
      <c r="N844" s="11" t="s">
        <v>2554</v>
      </c>
      <c r="O844" s="3" t="s">
        <v>2553</v>
      </c>
      <c r="P844" s="3" t="str">
        <f>MID(Tabla1[[#This Row],[Aplicación]],14,1)</f>
        <v>2</v>
      </c>
      <c r="Q844" s="3" t="s">
        <v>2530</v>
      </c>
      <c r="R844" s="3" t="str">
        <f>MID(Tabla1[[#This Row],[Aplicación]],6,2)</f>
        <v>06</v>
      </c>
      <c r="S844" s="3" t="str">
        <f>VLOOKUP(Tabla1[[#This Row],[AREA]],Hoja1!A:B,2,FALSE)</f>
        <v>06. Educación, infancia e igualdad</v>
      </c>
      <c r="T844" s="3" t="str">
        <f>MID(Tabla1[[#This Row],[Aplicación]],9,4)</f>
        <v>3232</v>
      </c>
      <c r="U844" s="3" t="str">
        <f>VLOOKUP(Tabla1[[#This Row],[PROGRAMA]],Hoja1!A:B,2,FALSE)</f>
        <v>3232. Conservación y mantenimiento centros educación infantil y primaria</v>
      </c>
      <c r="V844" s="3" t="str">
        <f>MID(Tabla1[[#This Row],[Aplicación]],14,2)</f>
        <v>21</v>
      </c>
      <c r="W844" s="3" t="str">
        <f>MID(Tabla1[[#This Row],[Aplicación]],14,6)</f>
        <v>213</v>
      </c>
    </row>
    <row r="845" spans="1:23" hidden="1" x14ac:dyDescent="0.25">
      <c r="A845" s="1">
        <v>220190001683</v>
      </c>
      <c r="B845" s="3" t="s">
        <v>9</v>
      </c>
      <c r="C845" s="2">
        <v>43511</v>
      </c>
      <c r="D845" s="3">
        <v>22019001702</v>
      </c>
      <c r="E845" s="3" t="s">
        <v>99</v>
      </c>
      <c r="F845" s="4">
        <v>3484.8</v>
      </c>
      <c r="G845" s="3" t="s">
        <v>1752</v>
      </c>
      <c r="H845" s="3" t="s">
        <v>813</v>
      </c>
      <c r="I845" s="3" t="s">
        <v>1836</v>
      </c>
      <c r="J845" s="3" t="s">
        <v>1943</v>
      </c>
      <c r="K845" s="3" t="s">
        <v>14</v>
      </c>
      <c r="L845" s="3" t="s">
        <v>10</v>
      </c>
      <c r="M845" s="3" t="s">
        <v>11</v>
      </c>
      <c r="N845" s="11" t="s">
        <v>2556</v>
      </c>
      <c r="O845" s="3" t="s">
        <v>2553</v>
      </c>
      <c r="P845" s="3" t="str">
        <f>MID(Tabla1[[#This Row],[Aplicación]],14,1)</f>
        <v>2</v>
      </c>
      <c r="Q845" s="3" t="s">
        <v>2530</v>
      </c>
      <c r="R845" s="3" t="str">
        <f>MID(Tabla1[[#This Row],[Aplicación]],6,2)</f>
        <v>08</v>
      </c>
      <c r="S845" s="3" t="str">
        <f>VLOOKUP(Tabla1[[#This Row],[AREA]],Hoja1!A:B,2,FALSE)</f>
        <v>08. Seguridad y movilidad</v>
      </c>
      <c r="T845" s="3" t="str">
        <f>MID(Tabla1[[#This Row],[Aplicación]],9,4)</f>
        <v>1321</v>
      </c>
      <c r="U845" s="3" t="str">
        <f>VLOOKUP(Tabla1[[#This Row],[PROGRAMA]],Hoja1!A:B,2,FALSE)</f>
        <v>1321. Policía municipal</v>
      </c>
      <c r="V845" s="3" t="str">
        <f>MID(Tabla1[[#This Row],[Aplicación]],14,2)</f>
        <v>21</v>
      </c>
      <c r="W845" s="3" t="str">
        <f>MID(Tabla1[[#This Row],[Aplicación]],14,6)</f>
        <v>213</v>
      </c>
    </row>
    <row r="846" spans="1:23" hidden="1" x14ac:dyDescent="0.25">
      <c r="A846" s="1">
        <v>220179000201</v>
      </c>
      <c r="B846" s="3" t="s">
        <v>9</v>
      </c>
      <c r="C846" s="2">
        <v>43467</v>
      </c>
      <c r="D846" s="3">
        <v>22019000060</v>
      </c>
      <c r="E846" s="3" t="s">
        <v>76</v>
      </c>
      <c r="F846" s="4">
        <v>0.01</v>
      </c>
      <c r="G846" s="3" t="s">
        <v>1690</v>
      </c>
      <c r="H846" s="3" t="s">
        <v>78</v>
      </c>
      <c r="I846" s="3" t="s">
        <v>1836</v>
      </c>
      <c r="J846" s="3" t="s">
        <v>1838</v>
      </c>
      <c r="K846" s="3" t="s">
        <v>14</v>
      </c>
      <c r="L846" s="3" t="s">
        <v>15</v>
      </c>
      <c r="M846" s="3" t="s">
        <v>16</v>
      </c>
      <c r="N846" s="11" t="s">
        <v>2554</v>
      </c>
      <c r="O846" s="3" t="s">
        <v>2553</v>
      </c>
      <c r="P846" s="3" t="str">
        <f>MID(Tabla1[[#This Row],[Aplicación]],14,1)</f>
        <v>2</v>
      </c>
      <c r="Q846" s="3" t="s">
        <v>2530</v>
      </c>
      <c r="R846" s="3" t="str">
        <f>MID(Tabla1[[#This Row],[Aplicación]],6,2)</f>
        <v>02</v>
      </c>
      <c r="S846" s="3" t="str">
        <f>VLOOKUP(Tabla1[[#This Row],[AREA]],Hoja1!A:B,2,FALSE)</f>
        <v>02. Urbanismo, infraestructura y vivienda</v>
      </c>
      <c r="T846" s="3" t="str">
        <f>MID(Tabla1[[#This Row],[Aplicación]],9,4)</f>
        <v>9332</v>
      </c>
      <c r="U846" s="3" t="str">
        <f>VLOOKUP(Tabla1[[#This Row],[PROGRAMA]],Hoja1!A:B,2,FALSE)</f>
        <v>9332. Mantenimiento de edificios e instalaciones municipales</v>
      </c>
      <c r="V846" s="3" t="str">
        <f>MID(Tabla1[[#This Row],[Aplicación]],14,2)</f>
        <v>21</v>
      </c>
      <c r="W846" s="3" t="str">
        <f>MID(Tabla1[[#This Row],[Aplicación]],14,6)</f>
        <v>213</v>
      </c>
    </row>
    <row r="847" spans="1:23" hidden="1" x14ac:dyDescent="0.25">
      <c r="A847" s="1">
        <v>220179000202</v>
      </c>
      <c r="B847" s="3" t="s">
        <v>9</v>
      </c>
      <c r="C847" s="2">
        <v>43467</v>
      </c>
      <c r="D847" s="3">
        <v>22019000061</v>
      </c>
      <c r="E847" s="3" t="s">
        <v>76</v>
      </c>
      <c r="F847" s="4">
        <v>0.01</v>
      </c>
      <c r="G847" s="3" t="s">
        <v>1690</v>
      </c>
      <c r="H847" s="3" t="s">
        <v>79</v>
      </c>
      <c r="I847" s="3" t="s">
        <v>1836</v>
      </c>
      <c r="J847" s="3" t="s">
        <v>1838</v>
      </c>
      <c r="K847" s="3" t="s">
        <v>14</v>
      </c>
      <c r="L847" s="3" t="s">
        <v>15</v>
      </c>
      <c r="M847" s="3" t="s">
        <v>16</v>
      </c>
      <c r="N847" s="11" t="s">
        <v>2554</v>
      </c>
      <c r="O847" s="3" t="s">
        <v>2553</v>
      </c>
      <c r="P847" s="3" t="str">
        <f>MID(Tabla1[[#This Row],[Aplicación]],14,1)</f>
        <v>2</v>
      </c>
      <c r="Q847" s="3" t="s">
        <v>2530</v>
      </c>
      <c r="R847" s="3" t="str">
        <f>MID(Tabla1[[#This Row],[Aplicación]],6,2)</f>
        <v>02</v>
      </c>
      <c r="S847" s="3" t="str">
        <f>VLOOKUP(Tabla1[[#This Row],[AREA]],Hoja1!A:B,2,FALSE)</f>
        <v>02. Urbanismo, infraestructura y vivienda</v>
      </c>
      <c r="T847" s="3" t="str">
        <f>MID(Tabla1[[#This Row],[Aplicación]],9,4)</f>
        <v>9332</v>
      </c>
      <c r="U847" s="3" t="str">
        <f>VLOOKUP(Tabla1[[#This Row],[PROGRAMA]],Hoja1!A:B,2,FALSE)</f>
        <v>9332. Mantenimiento de edificios e instalaciones municipales</v>
      </c>
      <c r="V847" s="3" t="str">
        <f>MID(Tabla1[[#This Row],[Aplicación]],14,2)</f>
        <v>21</v>
      </c>
      <c r="W847" s="3" t="str">
        <f>MID(Tabla1[[#This Row],[Aplicación]],14,6)</f>
        <v>213</v>
      </c>
    </row>
    <row r="848" spans="1:23" hidden="1" x14ac:dyDescent="0.25">
      <c r="A848" s="1">
        <v>220189000117</v>
      </c>
      <c r="B848" s="3" t="s">
        <v>9</v>
      </c>
      <c r="C848" s="2">
        <v>43467</v>
      </c>
      <c r="D848" s="3">
        <v>22019001176</v>
      </c>
      <c r="E848" s="3" t="s">
        <v>76</v>
      </c>
      <c r="F848" s="4">
        <v>1009.14</v>
      </c>
      <c r="G848" s="3" t="s">
        <v>1690</v>
      </c>
      <c r="H848" s="3" t="s">
        <v>192</v>
      </c>
      <c r="I848" s="3" t="s">
        <v>1836</v>
      </c>
      <c r="J848" s="3" t="s">
        <v>1838</v>
      </c>
      <c r="K848" s="3" t="s">
        <v>14</v>
      </c>
      <c r="L848" s="3" t="s">
        <v>15</v>
      </c>
      <c r="M848" s="3" t="s">
        <v>16</v>
      </c>
      <c r="N848" s="11" t="s">
        <v>2554</v>
      </c>
      <c r="O848" s="3" t="s">
        <v>2553</v>
      </c>
      <c r="P848" s="3" t="str">
        <f>MID(Tabla1[[#This Row],[Aplicación]],14,1)</f>
        <v>2</v>
      </c>
      <c r="Q848" s="3" t="s">
        <v>2530</v>
      </c>
      <c r="R848" s="3" t="str">
        <f>MID(Tabla1[[#This Row],[Aplicación]],6,2)</f>
        <v>02</v>
      </c>
      <c r="S848" s="3" t="str">
        <f>VLOOKUP(Tabla1[[#This Row],[AREA]],Hoja1!A:B,2,FALSE)</f>
        <v>02. Urbanismo, infraestructura y vivienda</v>
      </c>
      <c r="T848" s="3" t="str">
        <f>MID(Tabla1[[#This Row],[Aplicación]],9,4)</f>
        <v>9332</v>
      </c>
      <c r="U848" s="3" t="str">
        <f>VLOOKUP(Tabla1[[#This Row],[PROGRAMA]],Hoja1!A:B,2,FALSE)</f>
        <v>9332. Mantenimiento de edificios e instalaciones municipales</v>
      </c>
      <c r="V848" s="3" t="str">
        <f>MID(Tabla1[[#This Row],[Aplicación]],14,2)</f>
        <v>21</v>
      </c>
      <c r="W848" s="3" t="str">
        <f>MID(Tabla1[[#This Row],[Aplicación]],14,6)</f>
        <v>213</v>
      </c>
    </row>
    <row r="849" spans="1:23" hidden="1" x14ac:dyDescent="0.25">
      <c r="A849" s="1">
        <v>220189000508</v>
      </c>
      <c r="B849" s="3" t="s">
        <v>9</v>
      </c>
      <c r="C849" s="2">
        <v>43467</v>
      </c>
      <c r="D849" s="3">
        <v>22019000345</v>
      </c>
      <c r="E849" s="3" t="s">
        <v>432</v>
      </c>
      <c r="F849" s="4">
        <v>8087.93</v>
      </c>
      <c r="G849" s="3" t="s">
        <v>1690</v>
      </c>
      <c r="H849" s="3" t="s">
        <v>433</v>
      </c>
      <c r="I849" s="3" t="s">
        <v>1836</v>
      </c>
      <c r="J849" s="3" t="s">
        <v>1838</v>
      </c>
      <c r="K849" s="3" t="s">
        <v>14</v>
      </c>
      <c r="L849" s="3" t="s">
        <v>15</v>
      </c>
      <c r="M849" s="3" t="s">
        <v>39</v>
      </c>
      <c r="N849" s="11" t="s">
        <v>2554</v>
      </c>
      <c r="O849" s="3" t="s">
        <v>2553</v>
      </c>
      <c r="P849" s="3" t="str">
        <f>MID(Tabla1[[#This Row],[Aplicación]],14,1)</f>
        <v>2</v>
      </c>
      <c r="Q849" s="3" t="s">
        <v>2530</v>
      </c>
      <c r="R849" s="3" t="str">
        <f>MID(Tabla1[[#This Row],[Aplicación]],6,2)</f>
        <v>06</v>
      </c>
      <c r="S849" s="3" t="str">
        <f>VLOOKUP(Tabla1[[#This Row],[AREA]],Hoja1!A:B,2,FALSE)</f>
        <v>06. Educación, infancia e igualdad</v>
      </c>
      <c r="T849" s="3" t="str">
        <f>MID(Tabla1[[#This Row],[Aplicación]],9,4)</f>
        <v>3232</v>
      </c>
      <c r="U849" s="3" t="str">
        <f>VLOOKUP(Tabla1[[#This Row],[PROGRAMA]],Hoja1!A:B,2,FALSE)</f>
        <v>3232. Conservación y mantenimiento centros educación infantil y primaria</v>
      </c>
      <c r="V849" s="3" t="str">
        <f>MID(Tabla1[[#This Row],[Aplicación]],14,2)</f>
        <v>21</v>
      </c>
      <c r="W849" s="3" t="str">
        <f>MID(Tabla1[[#This Row],[Aplicación]],14,6)</f>
        <v>213</v>
      </c>
    </row>
    <row r="850" spans="1:23" hidden="1" x14ac:dyDescent="0.25">
      <c r="A850" s="1">
        <v>220190000010</v>
      </c>
      <c r="B850" s="3" t="s">
        <v>1968</v>
      </c>
      <c r="C850" s="2">
        <v>43486</v>
      </c>
      <c r="D850" s="3">
        <v>22019000424</v>
      </c>
      <c r="E850" s="3" t="s">
        <v>415</v>
      </c>
      <c r="F850" s="4">
        <v>7311.96</v>
      </c>
      <c r="G850" s="3" t="s">
        <v>1690</v>
      </c>
      <c r="H850" s="3" t="s">
        <v>418</v>
      </c>
      <c r="I850" s="3" t="s">
        <v>1969</v>
      </c>
      <c r="J850" s="3" t="s">
        <v>1838</v>
      </c>
      <c r="K850" s="3" t="s">
        <v>14</v>
      </c>
      <c r="L850" s="3" t="s">
        <v>15</v>
      </c>
      <c r="M850" s="3" t="s">
        <v>39</v>
      </c>
      <c r="N850" s="11" t="s">
        <v>2554</v>
      </c>
      <c r="O850" s="3" t="s">
        <v>2553</v>
      </c>
      <c r="P850" s="3" t="str">
        <f>MID(Tabla1[[#This Row],[Aplicación]],14,1)</f>
        <v>2</v>
      </c>
      <c r="Q850" s="3" t="s">
        <v>2530</v>
      </c>
      <c r="R850" s="3" t="str">
        <f>MID(Tabla1[[#This Row],[Aplicación]],6,2)</f>
        <v>03</v>
      </c>
      <c r="S850" s="3" t="str">
        <f>VLOOKUP(Tabla1[[#This Row],[AREA]],Hoja1!A:B,2,FALSE)</f>
        <v>03. Participación ciudadana, juventud y deportes</v>
      </c>
      <c r="T850" s="3" t="str">
        <f>MID(Tabla1[[#This Row],[Aplicación]],9,4)</f>
        <v>9241</v>
      </c>
      <c r="U850" s="3" t="str">
        <f>VLOOKUP(Tabla1[[#This Row],[PROGRAMA]],Hoja1!A:B,2,FALSE)</f>
        <v>9241. Participación ciudadana</v>
      </c>
      <c r="V850" s="3" t="str">
        <f>MID(Tabla1[[#This Row],[Aplicación]],14,2)</f>
        <v>21</v>
      </c>
      <c r="W850" s="3" t="str">
        <f>MID(Tabla1[[#This Row],[Aplicación]],14,6)</f>
        <v>213</v>
      </c>
    </row>
    <row r="851" spans="1:23" hidden="1" x14ac:dyDescent="0.25">
      <c r="A851" s="1">
        <v>220190000249</v>
      </c>
      <c r="B851" s="3" t="s">
        <v>9</v>
      </c>
      <c r="C851" s="2">
        <v>43489</v>
      </c>
      <c r="D851" s="3">
        <v>22019000153</v>
      </c>
      <c r="E851" s="3" t="s">
        <v>785</v>
      </c>
      <c r="F851" s="4">
        <v>1289.8699999999999</v>
      </c>
      <c r="G851" s="3" t="s">
        <v>1690</v>
      </c>
      <c r="H851" s="3" t="s">
        <v>1974</v>
      </c>
      <c r="I851" s="3" t="s">
        <v>1836</v>
      </c>
      <c r="J851" s="3" t="s">
        <v>1838</v>
      </c>
      <c r="K851" s="3" t="s">
        <v>14</v>
      </c>
      <c r="L851" s="3" t="s">
        <v>15</v>
      </c>
      <c r="M851" s="3" t="s">
        <v>16</v>
      </c>
      <c r="N851" s="11" t="s">
        <v>2554</v>
      </c>
      <c r="O851" s="3" t="s">
        <v>2553</v>
      </c>
      <c r="P851" s="3" t="str">
        <f>MID(Tabla1[[#This Row],[Aplicación]],14,1)</f>
        <v>2</v>
      </c>
      <c r="Q851" s="3" t="s">
        <v>2530</v>
      </c>
      <c r="R851" s="3" t="str">
        <f>MID(Tabla1[[#This Row],[Aplicación]],6,2)</f>
        <v>10</v>
      </c>
      <c r="S851" s="3" t="str">
        <f>VLOOKUP(Tabla1[[#This Row],[AREA]],Hoja1!A:B,2,FALSE)</f>
        <v>10. Servicios sociales</v>
      </c>
      <c r="T851" s="3" t="str">
        <f>MID(Tabla1[[#This Row],[Aplicación]],9,4)</f>
        <v>2312</v>
      </c>
      <c r="U851" s="3" t="str">
        <f>VLOOKUP(Tabla1[[#This Row],[PROGRAMA]],Hoja1!A:B,2,FALSE)</f>
        <v>2312. Iniciativas sociales</v>
      </c>
      <c r="V851" s="3" t="str">
        <f>MID(Tabla1[[#This Row],[Aplicación]],14,2)</f>
        <v>21</v>
      </c>
      <c r="W851" s="3" t="str">
        <f>MID(Tabla1[[#This Row],[Aplicación]],14,6)</f>
        <v>213</v>
      </c>
    </row>
    <row r="852" spans="1:23" hidden="1" x14ac:dyDescent="0.25">
      <c r="A852" s="1">
        <v>220190000249</v>
      </c>
      <c r="B852" s="3" t="s">
        <v>9</v>
      </c>
      <c r="C852" s="2">
        <v>43489</v>
      </c>
      <c r="D852" s="3">
        <v>22019000154</v>
      </c>
      <c r="E852" s="3" t="s">
        <v>785</v>
      </c>
      <c r="F852" s="4">
        <v>2588.1799999999998</v>
      </c>
      <c r="G852" s="3" t="s">
        <v>1690</v>
      </c>
      <c r="H852" s="3" t="s">
        <v>1974</v>
      </c>
      <c r="I852" s="3" t="s">
        <v>1836</v>
      </c>
      <c r="J852" s="3" t="s">
        <v>1838</v>
      </c>
      <c r="K852" s="3" t="s">
        <v>14</v>
      </c>
      <c r="L852" s="3" t="s">
        <v>15</v>
      </c>
      <c r="M852" s="3" t="s">
        <v>16</v>
      </c>
      <c r="N852" s="11" t="s">
        <v>2554</v>
      </c>
      <c r="O852" s="3" t="s">
        <v>2553</v>
      </c>
      <c r="P852" s="3" t="str">
        <f>MID(Tabla1[[#This Row],[Aplicación]],14,1)</f>
        <v>2</v>
      </c>
      <c r="Q852" s="3" t="s">
        <v>2530</v>
      </c>
      <c r="R852" s="3" t="str">
        <f>MID(Tabla1[[#This Row],[Aplicación]],6,2)</f>
        <v>10</v>
      </c>
      <c r="S852" s="3" t="str">
        <f>VLOOKUP(Tabla1[[#This Row],[AREA]],Hoja1!A:B,2,FALSE)</f>
        <v>10. Servicios sociales</v>
      </c>
      <c r="T852" s="3" t="str">
        <f>MID(Tabla1[[#This Row],[Aplicación]],9,4)</f>
        <v>2312</v>
      </c>
      <c r="U852" s="3" t="str">
        <f>VLOOKUP(Tabla1[[#This Row],[PROGRAMA]],Hoja1!A:B,2,FALSE)</f>
        <v>2312. Iniciativas sociales</v>
      </c>
      <c r="V852" s="3" t="str">
        <f>MID(Tabla1[[#This Row],[Aplicación]],14,2)</f>
        <v>21</v>
      </c>
      <c r="W852" s="3" t="str">
        <f>MID(Tabla1[[#This Row],[Aplicación]],14,6)</f>
        <v>213</v>
      </c>
    </row>
    <row r="853" spans="1:23" hidden="1" x14ac:dyDescent="0.25">
      <c r="A853" s="1">
        <v>220179000554</v>
      </c>
      <c r="B853" s="3" t="s">
        <v>9</v>
      </c>
      <c r="C853" s="2">
        <v>43467</v>
      </c>
      <c r="D853" s="3">
        <v>22019000469</v>
      </c>
      <c r="E853" s="3" t="s">
        <v>134</v>
      </c>
      <c r="F853" s="4">
        <v>13794</v>
      </c>
      <c r="G853" s="3" t="s">
        <v>2039</v>
      </c>
      <c r="H853" s="3" t="s">
        <v>137</v>
      </c>
      <c r="I853" s="3" t="s">
        <v>1836</v>
      </c>
      <c r="J853" s="3" t="s">
        <v>1848</v>
      </c>
      <c r="K853" s="3" t="s">
        <v>35</v>
      </c>
      <c r="L853" s="3" t="s">
        <v>15</v>
      </c>
      <c r="M853" s="3" t="s">
        <v>16</v>
      </c>
      <c r="N853" s="11" t="s">
        <v>2554</v>
      </c>
      <c r="O853" s="3" t="s">
        <v>2553</v>
      </c>
      <c r="P853" s="3" t="str">
        <f>MID(Tabla1[[#This Row],[Aplicación]],14,1)</f>
        <v>6</v>
      </c>
      <c r="Q853" s="3" t="s">
        <v>2531</v>
      </c>
      <c r="R853" s="3" t="str">
        <f>MID(Tabla1[[#This Row],[Aplicación]],6,2)</f>
        <v>08</v>
      </c>
      <c r="S853" s="3" t="str">
        <f>VLOOKUP(Tabla1[[#This Row],[AREA]],Hoja1!A:B,2,FALSE)</f>
        <v>08. Seguridad y movilidad</v>
      </c>
      <c r="T853" s="3" t="str">
        <f>MID(Tabla1[[#This Row],[Aplicación]],9,4)</f>
        <v>1361</v>
      </c>
      <c r="U853" s="3" t="str">
        <f>VLOOKUP(Tabla1[[#This Row],[PROGRAMA]],Hoja1!A:B,2,FALSE)</f>
        <v>1361. Prevención y extinción de incencios</v>
      </c>
      <c r="V853" s="3" t="str">
        <f>MID(Tabla1[[#This Row],[Aplicación]],14,2)</f>
        <v>62</v>
      </c>
      <c r="W853" s="3" t="str">
        <f>MID(Tabla1[[#This Row],[Aplicación]],14,6)</f>
        <v>623</v>
      </c>
    </row>
    <row r="854" spans="1:23" hidden="1" x14ac:dyDescent="0.25">
      <c r="A854" s="1">
        <v>220190002568</v>
      </c>
      <c r="B854" s="3" t="s">
        <v>9</v>
      </c>
      <c r="C854" s="2">
        <v>43516</v>
      </c>
      <c r="D854" s="3">
        <v>22019001866</v>
      </c>
      <c r="E854" s="3" t="s">
        <v>588</v>
      </c>
      <c r="F854" s="4">
        <v>4113</v>
      </c>
      <c r="G854" s="3" t="s">
        <v>1775</v>
      </c>
      <c r="H854" s="3" t="s">
        <v>945</v>
      </c>
      <c r="I854" s="3" t="s">
        <v>1836</v>
      </c>
      <c r="J854" s="3" t="s">
        <v>1837</v>
      </c>
      <c r="K854" s="3" t="s">
        <v>35</v>
      </c>
      <c r="L854" s="3" t="s">
        <v>10</v>
      </c>
      <c r="M854" s="3" t="s">
        <v>11</v>
      </c>
      <c r="N854" s="11" t="s">
        <v>2556</v>
      </c>
      <c r="O854" s="3" t="s">
        <v>2553</v>
      </c>
      <c r="P854" s="3" t="str">
        <f>MID(Tabla1[[#This Row],[Aplicación]],14,1)</f>
        <v>2</v>
      </c>
      <c r="Q854" s="3" t="s">
        <v>2530</v>
      </c>
      <c r="R854" s="3" t="str">
        <f>MID(Tabla1[[#This Row],[Aplicación]],6,2)</f>
        <v>06</v>
      </c>
      <c r="S854" s="3" t="str">
        <f>VLOOKUP(Tabla1[[#This Row],[AREA]],Hoja1!A:B,2,FALSE)</f>
        <v>06. Educación, infancia e igualdad</v>
      </c>
      <c r="T854" s="3" t="str">
        <f>MID(Tabla1[[#This Row],[Aplicación]],9,4)</f>
        <v>3321</v>
      </c>
      <c r="U854" s="3" t="str">
        <f>VLOOKUP(Tabla1[[#This Row],[PROGRAMA]],Hoja1!A:B,2,FALSE)</f>
        <v>3321. Bibliotecas públicas</v>
      </c>
      <c r="V854" s="3" t="str">
        <f>MID(Tabla1[[#This Row],[Aplicación]],14,2)</f>
        <v>22</v>
      </c>
      <c r="W854" s="3" t="str">
        <f>MID(Tabla1[[#This Row],[Aplicación]],14,6)</f>
        <v>22001</v>
      </c>
    </row>
    <row r="855" spans="1:23" hidden="1" x14ac:dyDescent="0.25">
      <c r="A855" s="1">
        <v>220190005202</v>
      </c>
      <c r="B855" s="3" t="s">
        <v>9</v>
      </c>
      <c r="C855" s="2">
        <v>43536</v>
      </c>
      <c r="D855" s="3">
        <v>22019001611</v>
      </c>
      <c r="E855" s="3" t="s">
        <v>415</v>
      </c>
      <c r="F855" s="4">
        <v>7250</v>
      </c>
      <c r="G855" s="3" t="s">
        <v>1796</v>
      </c>
      <c r="H855" s="3" t="s">
        <v>1288</v>
      </c>
      <c r="I855" s="3" t="s">
        <v>2024</v>
      </c>
      <c r="J855" s="3" t="s">
        <v>1838</v>
      </c>
      <c r="K855" s="3" t="s">
        <v>35</v>
      </c>
      <c r="L855" s="3" t="s">
        <v>10</v>
      </c>
      <c r="M855" s="3" t="s">
        <v>11</v>
      </c>
      <c r="N855" s="3" t="s">
        <v>2555</v>
      </c>
      <c r="O855" s="3" t="s">
        <v>2553</v>
      </c>
      <c r="P855" s="3" t="str">
        <f>MID(Tabla1[[#This Row],[Aplicación]],14,1)</f>
        <v>2</v>
      </c>
      <c r="Q855" s="3" t="s">
        <v>2530</v>
      </c>
      <c r="R855" s="3" t="str">
        <f>MID(Tabla1[[#This Row],[Aplicación]],6,2)</f>
        <v>03</v>
      </c>
      <c r="S855" s="3" t="str">
        <f>VLOOKUP(Tabla1[[#This Row],[AREA]],Hoja1!A:B,2,FALSE)</f>
        <v>03. Participación ciudadana, juventud y deportes</v>
      </c>
      <c r="T855" s="3" t="str">
        <f>MID(Tabla1[[#This Row],[Aplicación]],9,4)</f>
        <v>9241</v>
      </c>
      <c r="U855" s="3" t="str">
        <f>VLOOKUP(Tabla1[[#This Row],[PROGRAMA]],Hoja1!A:B,2,FALSE)</f>
        <v>9241. Participación ciudadana</v>
      </c>
      <c r="V855" s="3" t="str">
        <f>MID(Tabla1[[#This Row],[Aplicación]],14,2)</f>
        <v>21</v>
      </c>
      <c r="W855" s="3" t="str">
        <f>MID(Tabla1[[#This Row],[Aplicación]],14,6)</f>
        <v>213</v>
      </c>
    </row>
    <row r="856" spans="1:23" hidden="1" x14ac:dyDescent="0.25">
      <c r="A856" s="1">
        <v>220190001280</v>
      </c>
      <c r="B856" s="3" t="s">
        <v>9</v>
      </c>
      <c r="C856" s="2">
        <v>43507</v>
      </c>
      <c r="D856" s="3">
        <v>22019000634</v>
      </c>
      <c r="E856" s="3" t="s">
        <v>667</v>
      </c>
      <c r="F856" s="4">
        <v>3000</v>
      </c>
      <c r="G856" s="3" t="s">
        <v>1744</v>
      </c>
      <c r="H856" s="3" t="s">
        <v>668</v>
      </c>
      <c r="I856" s="3" t="s">
        <v>1836</v>
      </c>
      <c r="J856" s="3" t="s">
        <v>1837</v>
      </c>
      <c r="K856" s="3" t="s">
        <v>14</v>
      </c>
      <c r="L856" s="3" t="s">
        <v>15</v>
      </c>
      <c r="M856" s="3" t="s">
        <v>16</v>
      </c>
      <c r="N856" s="11" t="s">
        <v>2554</v>
      </c>
      <c r="O856" s="3" t="s">
        <v>2553</v>
      </c>
      <c r="P856" s="3" t="str">
        <f>MID(Tabla1[[#This Row],[Aplicación]],14,1)</f>
        <v>2</v>
      </c>
      <c r="Q856" s="3" t="s">
        <v>2530</v>
      </c>
      <c r="R856" s="3" t="str">
        <f>MID(Tabla1[[#This Row],[Aplicación]],6,2)</f>
        <v>03</v>
      </c>
      <c r="S856" s="3" t="str">
        <f>VLOOKUP(Tabla1[[#This Row],[AREA]],Hoja1!A:B,2,FALSE)</f>
        <v>03. Participación ciudadana, juventud y deportes</v>
      </c>
      <c r="T856" s="3" t="str">
        <f>MID(Tabla1[[#This Row],[Aplicación]],9,4)</f>
        <v>9231</v>
      </c>
      <c r="U856" s="3" t="str">
        <f>VLOOKUP(Tabla1[[#This Row],[PROGRAMA]],Hoja1!A:B,2,FALSE)</f>
        <v>9231. Información, registro y gestión del padrón</v>
      </c>
      <c r="V856" s="3" t="str">
        <f>MID(Tabla1[[#This Row],[Aplicación]],14,2)</f>
        <v>21</v>
      </c>
      <c r="W856" s="3" t="str">
        <f>MID(Tabla1[[#This Row],[Aplicación]],14,6)</f>
        <v>213</v>
      </c>
    </row>
    <row r="857" spans="1:23" hidden="1" x14ac:dyDescent="0.25">
      <c r="A857" s="1">
        <v>220190000733</v>
      </c>
      <c r="B857" s="3" t="s">
        <v>9</v>
      </c>
      <c r="C857" s="2">
        <v>43497</v>
      </c>
      <c r="D857" s="3">
        <v>22019000620</v>
      </c>
      <c r="E857" s="3" t="s">
        <v>1983</v>
      </c>
      <c r="F857" s="4">
        <v>234.7</v>
      </c>
      <c r="G857" s="3" t="s">
        <v>1690</v>
      </c>
      <c r="H857" s="3" t="s">
        <v>1984</v>
      </c>
      <c r="I857" s="3" t="s">
        <v>1836</v>
      </c>
      <c r="J857" s="3" t="s">
        <v>1838</v>
      </c>
      <c r="K857" s="3" t="s">
        <v>14</v>
      </c>
      <c r="L857" s="3" t="s">
        <v>15</v>
      </c>
      <c r="M857" s="3" t="s">
        <v>16</v>
      </c>
      <c r="N857" s="11" t="s">
        <v>2554</v>
      </c>
      <c r="O857" s="3" t="s">
        <v>2553</v>
      </c>
      <c r="P857" s="3" t="str">
        <f>MID(Tabla1[[#This Row],[Aplicación]],14,1)</f>
        <v>2</v>
      </c>
      <c r="Q857" s="3" t="s">
        <v>2530</v>
      </c>
      <c r="R857" s="3" t="str">
        <f>MID(Tabla1[[#This Row],[Aplicación]],6,2)</f>
        <v>10</v>
      </c>
      <c r="S857" s="3" t="str">
        <f>VLOOKUP(Tabla1[[#This Row],[AREA]],Hoja1!A:B,2,FALSE)</f>
        <v>10. Servicios sociales</v>
      </c>
      <c r="T857" s="3" t="str">
        <f>MID(Tabla1[[#This Row],[Aplicación]],9,4)</f>
        <v>2412</v>
      </c>
      <c r="U857" s="3" t="str">
        <f>VLOOKUP(Tabla1[[#This Row],[PROGRAMA]],Hoja1!A:B,2,FALSE)</f>
        <v>2412. Formación para el empleo</v>
      </c>
      <c r="V857" s="3" t="str">
        <f>MID(Tabla1[[#This Row],[Aplicación]],14,2)</f>
        <v>21</v>
      </c>
      <c r="W857" s="3" t="str">
        <f>MID(Tabla1[[#This Row],[Aplicación]],14,6)</f>
        <v>213</v>
      </c>
    </row>
    <row r="858" spans="1:23" hidden="1" x14ac:dyDescent="0.25">
      <c r="A858" s="1">
        <v>220190001281</v>
      </c>
      <c r="B858" s="3" t="s">
        <v>9</v>
      </c>
      <c r="C858" s="2">
        <v>43507</v>
      </c>
      <c r="D858" s="3">
        <v>22019000726</v>
      </c>
      <c r="E858" s="3" t="s">
        <v>669</v>
      </c>
      <c r="F858" s="4">
        <v>1653.08</v>
      </c>
      <c r="G858" s="3" t="s">
        <v>1744</v>
      </c>
      <c r="H858" s="3" t="s">
        <v>670</v>
      </c>
      <c r="I858" s="3" t="s">
        <v>1836</v>
      </c>
      <c r="J858" s="3" t="s">
        <v>1837</v>
      </c>
      <c r="K858" s="3" t="s">
        <v>14</v>
      </c>
      <c r="L858" s="3" t="s">
        <v>15</v>
      </c>
      <c r="M858" s="3" t="s">
        <v>16</v>
      </c>
      <c r="N858" s="11" t="s">
        <v>2554</v>
      </c>
      <c r="O858" s="3" t="s">
        <v>2553</v>
      </c>
      <c r="P858" s="3" t="str">
        <f>MID(Tabla1[[#This Row],[Aplicación]],14,1)</f>
        <v>2</v>
      </c>
      <c r="Q858" s="3" t="s">
        <v>2530</v>
      </c>
      <c r="R858" s="3" t="str">
        <f>MID(Tabla1[[#This Row],[Aplicación]],6,2)</f>
        <v>01</v>
      </c>
      <c r="S858" s="3" t="str">
        <f>VLOOKUP(Tabla1[[#This Row],[AREA]],Hoja1!A:B,2,FALSE)</f>
        <v>01. Alcaldía</v>
      </c>
      <c r="T858" s="3" t="str">
        <f>MID(Tabla1[[#This Row],[Aplicación]],9,4)</f>
        <v>9207</v>
      </c>
      <c r="U858" s="3" t="str">
        <f>VLOOKUP(Tabla1[[#This Row],[PROGRAMA]],Hoja1!A:B,2,FALSE)</f>
        <v>9207. Gobierno y relaciones</v>
      </c>
      <c r="V858" s="3" t="str">
        <f>MID(Tabla1[[#This Row],[Aplicación]],14,2)</f>
        <v>20</v>
      </c>
      <c r="W858" s="3" t="str">
        <f>MID(Tabla1[[#This Row],[Aplicación]],14,6)</f>
        <v>203</v>
      </c>
    </row>
    <row r="859" spans="1:23" hidden="1" x14ac:dyDescent="0.25">
      <c r="A859" s="1">
        <v>220190000733</v>
      </c>
      <c r="B859" s="3" t="s">
        <v>9</v>
      </c>
      <c r="C859" s="2">
        <v>43497</v>
      </c>
      <c r="D859" s="3">
        <v>22019000621</v>
      </c>
      <c r="E859" s="3" t="s">
        <v>1983</v>
      </c>
      <c r="F859" s="4">
        <v>107.73</v>
      </c>
      <c r="G859" s="3" t="s">
        <v>1690</v>
      </c>
      <c r="H859" s="3" t="s">
        <v>1984</v>
      </c>
      <c r="I859" s="3" t="s">
        <v>1836</v>
      </c>
      <c r="J859" s="3" t="s">
        <v>1838</v>
      </c>
      <c r="K859" s="3" t="s">
        <v>14</v>
      </c>
      <c r="L859" s="3" t="s">
        <v>15</v>
      </c>
      <c r="M859" s="3" t="s">
        <v>16</v>
      </c>
      <c r="N859" s="11" t="s">
        <v>2554</v>
      </c>
      <c r="O859" s="3" t="s">
        <v>2553</v>
      </c>
      <c r="P859" s="3" t="str">
        <f>MID(Tabla1[[#This Row],[Aplicación]],14,1)</f>
        <v>2</v>
      </c>
      <c r="Q859" s="3" t="s">
        <v>2530</v>
      </c>
      <c r="R859" s="3" t="str">
        <f>MID(Tabla1[[#This Row],[Aplicación]],6,2)</f>
        <v>10</v>
      </c>
      <c r="S859" s="3" t="str">
        <f>VLOOKUP(Tabla1[[#This Row],[AREA]],Hoja1!A:B,2,FALSE)</f>
        <v>10. Servicios sociales</v>
      </c>
      <c r="T859" s="3" t="str">
        <f>MID(Tabla1[[#This Row],[Aplicación]],9,4)</f>
        <v>2412</v>
      </c>
      <c r="U859" s="3" t="str">
        <f>VLOOKUP(Tabla1[[#This Row],[PROGRAMA]],Hoja1!A:B,2,FALSE)</f>
        <v>2412. Formación para el empleo</v>
      </c>
      <c r="V859" s="3" t="str">
        <f>MID(Tabla1[[#This Row],[Aplicación]],14,2)</f>
        <v>21</v>
      </c>
      <c r="W859" s="3" t="str">
        <f>MID(Tabla1[[#This Row],[Aplicación]],14,6)</f>
        <v>213</v>
      </c>
    </row>
    <row r="860" spans="1:23" hidden="1" x14ac:dyDescent="0.25">
      <c r="A860" s="1">
        <v>220190000733</v>
      </c>
      <c r="B860" s="3" t="s">
        <v>9</v>
      </c>
      <c r="C860" s="2">
        <v>43497</v>
      </c>
      <c r="D860" s="3">
        <v>22019000622</v>
      </c>
      <c r="E860" s="3" t="s">
        <v>1983</v>
      </c>
      <c r="F860" s="4">
        <v>80.8</v>
      </c>
      <c r="G860" s="3" t="s">
        <v>1690</v>
      </c>
      <c r="H860" s="3" t="s">
        <v>1984</v>
      </c>
      <c r="I860" s="3" t="s">
        <v>1836</v>
      </c>
      <c r="J860" s="3" t="s">
        <v>1838</v>
      </c>
      <c r="K860" s="3" t="s">
        <v>14</v>
      </c>
      <c r="L860" s="3" t="s">
        <v>15</v>
      </c>
      <c r="M860" s="3" t="s">
        <v>16</v>
      </c>
      <c r="N860" s="11" t="s">
        <v>2554</v>
      </c>
      <c r="O860" s="3" t="s">
        <v>2553</v>
      </c>
      <c r="P860" s="3" t="str">
        <f>MID(Tabla1[[#This Row],[Aplicación]],14,1)</f>
        <v>2</v>
      </c>
      <c r="Q860" s="3" t="s">
        <v>2530</v>
      </c>
      <c r="R860" s="3" t="str">
        <f>MID(Tabla1[[#This Row],[Aplicación]],6,2)</f>
        <v>10</v>
      </c>
      <c r="S860" s="3" t="str">
        <f>VLOOKUP(Tabla1[[#This Row],[AREA]],Hoja1!A:B,2,FALSE)</f>
        <v>10. Servicios sociales</v>
      </c>
      <c r="T860" s="3" t="str">
        <f>MID(Tabla1[[#This Row],[Aplicación]],9,4)</f>
        <v>2412</v>
      </c>
      <c r="U860" s="3" t="str">
        <f>VLOOKUP(Tabla1[[#This Row],[PROGRAMA]],Hoja1!A:B,2,FALSE)</f>
        <v>2412. Formación para el empleo</v>
      </c>
      <c r="V860" s="3" t="str">
        <f>MID(Tabla1[[#This Row],[Aplicación]],14,2)</f>
        <v>21</v>
      </c>
      <c r="W860" s="3" t="str">
        <f>MID(Tabla1[[#This Row],[Aplicación]],14,6)</f>
        <v>213</v>
      </c>
    </row>
    <row r="861" spans="1:23" hidden="1" x14ac:dyDescent="0.25">
      <c r="A861" s="1">
        <v>220190000733</v>
      </c>
      <c r="B861" s="3" t="s">
        <v>9</v>
      </c>
      <c r="C861" s="2">
        <v>43497</v>
      </c>
      <c r="D861" s="3">
        <v>22019000623</v>
      </c>
      <c r="E861" s="3" t="s">
        <v>1983</v>
      </c>
      <c r="F861" s="4">
        <v>84.64</v>
      </c>
      <c r="G861" s="3" t="s">
        <v>1690</v>
      </c>
      <c r="H861" s="3" t="s">
        <v>1984</v>
      </c>
      <c r="I861" s="3" t="s">
        <v>1836</v>
      </c>
      <c r="J861" s="3" t="s">
        <v>1838</v>
      </c>
      <c r="K861" s="3" t="s">
        <v>14</v>
      </c>
      <c r="L861" s="3" t="s">
        <v>15</v>
      </c>
      <c r="M861" s="3" t="s">
        <v>16</v>
      </c>
      <c r="N861" s="11" t="s">
        <v>2554</v>
      </c>
      <c r="O861" s="3" t="s">
        <v>2553</v>
      </c>
      <c r="P861" s="3" t="str">
        <f>MID(Tabla1[[#This Row],[Aplicación]],14,1)</f>
        <v>2</v>
      </c>
      <c r="Q861" s="3" t="s">
        <v>2530</v>
      </c>
      <c r="R861" s="3" t="str">
        <f>MID(Tabla1[[#This Row],[Aplicación]],6,2)</f>
        <v>10</v>
      </c>
      <c r="S861" s="3" t="str">
        <f>VLOOKUP(Tabla1[[#This Row],[AREA]],Hoja1!A:B,2,FALSE)</f>
        <v>10. Servicios sociales</v>
      </c>
      <c r="T861" s="3" t="str">
        <f>MID(Tabla1[[#This Row],[Aplicación]],9,4)</f>
        <v>2412</v>
      </c>
      <c r="U861" s="3" t="str">
        <f>VLOOKUP(Tabla1[[#This Row],[PROGRAMA]],Hoja1!A:B,2,FALSE)</f>
        <v>2412. Formación para el empleo</v>
      </c>
      <c r="V861" s="3" t="str">
        <f>MID(Tabla1[[#This Row],[Aplicación]],14,2)</f>
        <v>21</v>
      </c>
      <c r="W861" s="3" t="str">
        <f>MID(Tabla1[[#This Row],[Aplicación]],14,6)</f>
        <v>213</v>
      </c>
    </row>
    <row r="862" spans="1:23" hidden="1" x14ac:dyDescent="0.25">
      <c r="A862" s="1">
        <v>220190001282</v>
      </c>
      <c r="B862" s="3" t="s">
        <v>9</v>
      </c>
      <c r="C862" s="2">
        <v>43507</v>
      </c>
      <c r="D862" s="3">
        <v>22019000749</v>
      </c>
      <c r="E862" s="3" t="s">
        <v>671</v>
      </c>
      <c r="F862" s="4">
        <v>724.73</v>
      </c>
      <c r="G862" s="3" t="s">
        <v>1744</v>
      </c>
      <c r="H862" s="3" t="s">
        <v>672</v>
      </c>
      <c r="I862" s="3" t="s">
        <v>1836</v>
      </c>
      <c r="J862" s="3" t="s">
        <v>1837</v>
      </c>
      <c r="K862" s="3" t="s">
        <v>14</v>
      </c>
      <c r="L862" s="3" t="s">
        <v>15</v>
      </c>
      <c r="M862" s="3" t="s">
        <v>16</v>
      </c>
      <c r="N862" s="11" t="s">
        <v>2554</v>
      </c>
      <c r="O862" s="3" t="s">
        <v>2553</v>
      </c>
      <c r="P862" s="3" t="str">
        <f>MID(Tabla1[[#This Row],[Aplicación]],14,1)</f>
        <v>2</v>
      </c>
      <c r="Q862" s="3" t="s">
        <v>2530</v>
      </c>
      <c r="R862" s="3" t="str">
        <f>MID(Tabla1[[#This Row],[Aplicación]],6,2)</f>
        <v>04</v>
      </c>
      <c r="S862" s="3" t="str">
        <f>VLOOKUP(Tabla1[[#This Row],[AREA]],Hoja1!A:B,2,FALSE)</f>
        <v>04. Hacienda, función pública y promoción económica</v>
      </c>
      <c r="T862" s="3" t="str">
        <f>MID(Tabla1[[#This Row],[Aplicación]],9,4)</f>
        <v>9331</v>
      </c>
      <c r="U862" s="3" t="str">
        <f>VLOOKUP(Tabla1[[#This Row],[PROGRAMA]],Hoja1!A:B,2,FALSE)</f>
        <v>9331. Gestión del patrimonio</v>
      </c>
      <c r="V862" s="3" t="str">
        <f>MID(Tabla1[[#This Row],[Aplicación]],14,2)</f>
        <v>20</v>
      </c>
      <c r="W862" s="3" t="str">
        <f>MID(Tabla1[[#This Row],[Aplicación]],14,6)</f>
        <v>203</v>
      </c>
    </row>
    <row r="863" spans="1:23" hidden="1" x14ac:dyDescent="0.25">
      <c r="A863" s="1">
        <v>220190001283</v>
      </c>
      <c r="B863" s="3" t="s">
        <v>9</v>
      </c>
      <c r="C863" s="2">
        <v>43507</v>
      </c>
      <c r="D863" s="3">
        <v>22019000753</v>
      </c>
      <c r="E863" s="3" t="s">
        <v>673</v>
      </c>
      <c r="F863" s="4">
        <v>5800</v>
      </c>
      <c r="G863" s="3" t="s">
        <v>1744</v>
      </c>
      <c r="H863" s="3" t="s">
        <v>674</v>
      </c>
      <c r="I863" s="3" t="s">
        <v>1836</v>
      </c>
      <c r="J863" s="3" t="s">
        <v>1837</v>
      </c>
      <c r="K863" s="3" t="s">
        <v>14</v>
      </c>
      <c r="L863" s="3" t="s">
        <v>15</v>
      </c>
      <c r="M863" s="3" t="s">
        <v>16</v>
      </c>
      <c r="N863" s="11" t="s">
        <v>2554</v>
      </c>
      <c r="O863" s="3" t="s">
        <v>2553</v>
      </c>
      <c r="P863" s="3" t="str">
        <f>MID(Tabla1[[#This Row],[Aplicación]],14,1)</f>
        <v>2</v>
      </c>
      <c r="Q863" s="3" t="s">
        <v>2530</v>
      </c>
      <c r="R863" s="3" t="str">
        <f>MID(Tabla1[[#This Row],[Aplicación]],6,2)</f>
        <v>04</v>
      </c>
      <c r="S863" s="3" t="str">
        <f>VLOOKUP(Tabla1[[#This Row],[AREA]],Hoja1!A:B,2,FALSE)</f>
        <v>04. Hacienda, función pública y promoción económica</v>
      </c>
      <c r="T863" s="3" t="str">
        <f>MID(Tabla1[[#This Row],[Aplicación]],9,4)</f>
        <v>9331</v>
      </c>
      <c r="U863" s="3" t="str">
        <f>VLOOKUP(Tabla1[[#This Row],[PROGRAMA]],Hoja1!A:B,2,FALSE)</f>
        <v>9331. Gestión del patrimonio</v>
      </c>
      <c r="V863" s="3" t="str">
        <f>MID(Tabla1[[#This Row],[Aplicación]],14,2)</f>
        <v>21</v>
      </c>
      <c r="W863" s="3" t="str">
        <f>MID(Tabla1[[#This Row],[Aplicación]],14,6)</f>
        <v>213</v>
      </c>
    </row>
    <row r="864" spans="1:23" hidden="1" x14ac:dyDescent="0.25">
      <c r="A864" s="1">
        <v>220190000240</v>
      </c>
      <c r="B864" s="3" t="s">
        <v>9</v>
      </c>
      <c r="C864" s="2">
        <v>43489</v>
      </c>
      <c r="D864" s="3">
        <v>22019000653</v>
      </c>
      <c r="E864" s="3" t="s">
        <v>534</v>
      </c>
      <c r="F864" s="4">
        <v>486.42</v>
      </c>
      <c r="G864" s="3" t="s">
        <v>1690</v>
      </c>
      <c r="H864" s="3" t="s">
        <v>1718</v>
      </c>
      <c r="I864" s="3" t="s">
        <v>1836</v>
      </c>
      <c r="J864" s="3" t="s">
        <v>1838</v>
      </c>
      <c r="K864" s="3" t="s">
        <v>14</v>
      </c>
      <c r="L864" s="3" t="s">
        <v>10</v>
      </c>
      <c r="M864" s="3" t="s">
        <v>11</v>
      </c>
      <c r="N864" s="11" t="s">
        <v>2556</v>
      </c>
      <c r="O864" s="3" t="s">
        <v>2553</v>
      </c>
      <c r="P864" s="3" t="str">
        <f>MID(Tabla1[[#This Row],[Aplicación]],14,1)</f>
        <v>2</v>
      </c>
      <c r="Q864" s="3" t="s">
        <v>2530</v>
      </c>
      <c r="R864" s="3" t="str">
        <f>MID(Tabla1[[#This Row],[Aplicación]],6,2)</f>
        <v>10</v>
      </c>
      <c r="S864" s="3" t="str">
        <f>VLOOKUP(Tabla1[[#This Row],[AREA]],Hoja1!A:B,2,FALSE)</f>
        <v>10. Servicios sociales</v>
      </c>
      <c r="T864" s="3" t="str">
        <f>MID(Tabla1[[#This Row],[Aplicación]],9,4)</f>
        <v>2311</v>
      </c>
      <c r="U864" s="3" t="str">
        <f>VLOOKUP(Tabla1[[#This Row],[PROGRAMA]],Hoja1!A:B,2,FALSE)</f>
        <v>2311. Intervención social</v>
      </c>
      <c r="V864" s="3" t="str">
        <f>MID(Tabla1[[#This Row],[Aplicación]],14,2)</f>
        <v>21</v>
      </c>
      <c r="W864" s="3" t="str">
        <f>MID(Tabla1[[#This Row],[Aplicación]],14,6)</f>
        <v>213</v>
      </c>
    </row>
    <row r="865" spans="1:23" hidden="1" x14ac:dyDescent="0.25">
      <c r="A865" s="1">
        <v>220190001285</v>
      </c>
      <c r="B865" s="3" t="s">
        <v>9</v>
      </c>
      <c r="C865" s="2">
        <v>43507</v>
      </c>
      <c r="D865" s="3">
        <v>22019001228</v>
      </c>
      <c r="E865" s="3" t="s">
        <v>676</v>
      </c>
      <c r="F865" s="4">
        <v>2750</v>
      </c>
      <c r="G865" s="3" t="s">
        <v>1744</v>
      </c>
      <c r="H865" s="3" t="s">
        <v>677</v>
      </c>
      <c r="I865" s="3" t="s">
        <v>1836</v>
      </c>
      <c r="J865" s="3" t="s">
        <v>1837</v>
      </c>
      <c r="K865" s="3" t="s">
        <v>14</v>
      </c>
      <c r="L865" s="3" t="s">
        <v>15</v>
      </c>
      <c r="M865" s="3" t="s">
        <v>39</v>
      </c>
      <c r="N865" s="11" t="s">
        <v>2554</v>
      </c>
      <c r="O865" s="3" t="s">
        <v>2553</v>
      </c>
      <c r="P865" s="3" t="str">
        <f>MID(Tabla1[[#This Row],[Aplicación]],14,1)</f>
        <v>2</v>
      </c>
      <c r="Q865" s="3" t="s">
        <v>2530</v>
      </c>
      <c r="R865" s="3" t="str">
        <f>MID(Tabla1[[#This Row],[Aplicación]],6,2)</f>
        <v>07</v>
      </c>
      <c r="S865" s="3" t="str">
        <f>VLOOKUP(Tabla1[[#This Row],[AREA]],Hoja1!A:B,2,FALSE)</f>
        <v>07. Medio Ambiente sostenibilidad</v>
      </c>
      <c r="T865" s="3" t="str">
        <f>MID(Tabla1[[#This Row],[Aplicación]],9,4)</f>
        <v>3111</v>
      </c>
      <c r="U865" s="3" t="str">
        <f>VLOOKUP(Tabla1[[#This Row],[PROGRAMA]],Hoja1!A:B,2,FALSE)</f>
        <v>3111. Protección de la salubridad pública</v>
      </c>
      <c r="V865" s="3" t="str">
        <f>MID(Tabla1[[#This Row],[Aplicación]],14,2)</f>
        <v>20</v>
      </c>
      <c r="W865" s="3" t="str">
        <f>MID(Tabla1[[#This Row],[Aplicación]],14,6)</f>
        <v>203</v>
      </c>
    </row>
    <row r="866" spans="1:23" hidden="1" x14ac:dyDescent="0.25">
      <c r="A866" s="1">
        <v>220190001289</v>
      </c>
      <c r="B866" s="3" t="s">
        <v>9</v>
      </c>
      <c r="C866" s="2">
        <v>43507</v>
      </c>
      <c r="D866" s="3">
        <v>22019001251</v>
      </c>
      <c r="E866" s="3" t="s">
        <v>682</v>
      </c>
      <c r="F866" s="4">
        <v>1375</v>
      </c>
      <c r="G866" s="3" t="s">
        <v>1744</v>
      </c>
      <c r="H866" s="3" t="s">
        <v>683</v>
      </c>
      <c r="I866" s="3" t="s">
        <v>1836</v>
      </c>
      <c r="J866" s="3" t="s">
        <v>1837</v>
      </c>
      <c r="K866" s="3" t="s">
        <v>14</v>
      </c>
      <c r="L866" s="3" t="s">
        <v>15</v>
      </c>
      <c r="M866" s="3" t="s">
        <v>39</v>
      </c>
      <c r="N866" s="11" t="s">
        <v>2554</v>
      </c>
      <c r="O866" s="3" t="s">
        <v>2553</v>
      </c>
      <c r="P866" s="3" t="str">
        <f>MID(Tabla1[[#This Row],[Aplicación]],14,1)</f>
        <v>2</v>
      </c>
      <c r="Q866" s="3" t="s">
        <v>2530</v>
      </c>
      <c r="R866" s="3" t="str">
        <f>MID(Tabla1[[#This Row],[Aplicación]],6,2)</f>
        <v>07</v>
      </c>
      <c r="S866" s="3" t="str">
        <f>VLOOKUP(Tabla1[[#This Row],[AREA]],Hoja1!A:B,2,FALSE)</f>
        <v>07. Medio Ambiente sostenibilidad</v>
      </c>
      <c r="T866" s="3" t="str">
        <f>MID(Tabla1[[#This Row],[Aplicación]],9,4)</f>
        <v>4312</v>
      </c>
      <c r="U866" s="3" t="str">
        <f>VLOOKUP(Tabla1[[#This Row],[PROGRAMA]],Hoja1!A:B,2,FALSE)</f>
        <v>4312. Mercados, abastos y lonjas</v>
      </c>
      <c r="V866" s="3" t="str">
        <f>MID(Tabla1[[#This Row],[Aplicación]],14,2)</f>
        <v>20</v>
      </c>
      <c r="W866" s="3" t="str">
        <f>MID(Tabla1[[#This Row],[Aplicación]],14,6)</f>
        <v>203</v>
      </c>
    </row>
    <row r="867" spans="1:23" hidden="1" x14ac:dyDescent="0.25">
      <c r="A867" s="1">
        <v>220190001290</v>
      </c>
      <c r="B867" s="3" t="s">
        <v>9</v>
      </c>
      <c r="C867" s="2">
        <v>43507</v>
      </c>
      <c r="D867" s="3">
        <v>22019001432</v>
      </c>
      <c r="E867" s="3" t="s">
        <v>684</v>
      </c>
      <c r="F867" s="4">
        <v>3200</v>
      </c>
      <c r="G867" s="3" t="s">
        <v>1744</v>
      </c>
      <c r="H867" s="3" t="s">
        <v>685</v>
      </c>
      <c r="I867" s="3" t="s">
        <v>1836</v>
      </c>
      <c r="J867" s="3" t="s">
        <v>1837</v>
      </c>
      <c r="K867" s="3" t="s">
        <v>14</v>
      </c>
      <c r="L867" s="3" t="s">
        <v>15</v>
      </c>
      <c r="M867" s="3" t="s">
        <v>39</v>
      </c>
      <c r="N867" s="11" t="s">
        <v>2554</v>
      </c>
      <c r="O867" s="3" t="s">
        <v>2553</v>
      </c>
      <c r="P867" s="3" t="str">
        <f>MID(Tabla1[[#This Row],[Aplicación]],14,1)</f>
        <v>2</v>
      </c>
      <c r="Q867" s="3" t="s">
        <v>2530</v>
      </c>
      <c r="R867" s="3" t="str">
        <f>MID(Tabla1[[#This Row],[Aplicación]],6,2)</f>
        <v>04</v>
      </c>
      <c r="S867" s="3" t="str">
        <f>VLOOKUP(Tabla1[[#This Row],[AREA]],Hoja1!A:B,2,FALSE)</f>
        <v>04. Hacienda, función pública y promoción económica</v>
      </c>
      <c r="T867" s="3" t="str">
        <f>MID(Tabla1[[#This Row],[Aplicación]],9,4)</f>
        <v>9209</v>
      </c>
      <c r="U867" s="3" t="str">
        <f>VLOOKUP(Tabla1[[#This Row],[PROGRAMA]],Hoja1!A:B,2,FALSE)</f>
        <v>9209. Dirección del area de hacienda y función pública</v>
      </c>
      <c r="V867" s="3" t="str">
        <f>MID(Tabla1[[#This Row],[Aplicación]],14,2)</f>
        <v>20</v>
      </c>
      <c r="W867" s="3" t="str">
        <f>MID(Tabla1[[#This Row],[Aplicación]],14,6)</f>
        <v>203</v>
      </c>
    </row>
    <row r="868" spans="1:23" hidden="1" x14ac:dyDescent="0.25">
      <c r="A868" s="1">
        <v>220190001292</v>
      </c>
      <c r="B868" s="3" t="s">
        <v>9</v>
      </c>
      <c r="C868" s="2">
        <v>43507</v>
      </c>
      <c r="D868" s="3">
        <v>22019001496</v>
      </c>
      <c r="E868" s="3" t="s">
        <v>688</v>
      </c>
      <c r="F868" s="4">
        <v>1189.93</v>
      </c>
      <c r="G868" s="3" t="s">
        <v>1744</v>
      </c>
      <c r="H868" s="3" t="s">
        <v>689</v>
      </c>
      <c r="I868" s="3" t="s">
        <v>1836</v>
      </c>
      <c r="J868" s="3" t="s">
        <v>1837</v>
      </c>
      <c r="K868" s="3" t="s">
        <v>14</v>
      </c>
      <c r="L868" s="3" t="s">
        <v>15</v>
      </c>
      <c r="M868" s="3" t="s">
        <v>39</v>
      </c>
      <c r="N868" s="11" t="s">
        <v>2554</v>
      </c>
      <c r="O868" s="3" t="s">
        <v>2553</v>
      </c>
      <c r="P868" s="3" t="str">
        <f>MID(Tabla1[[#This Row],[Aplicación]],14,1)</f>
        <v>2</v>
      </c>
      <c r="Q868" s="3" t="s">
        <v>2530</v>
      </c>
      <c r="R868" s="3" t="str">
        <f>MID(Tabla1[[#This Row],[Aplicación]],6,2)</f>
        <v>06</v>
      </c>
      <c r="S868" s="3" t="str">
        <f>VLOOKUP(Tabla1[[#This Row],[AREA]],Hoja1!A:B,2,FALSE)</f>
        <v>06. Educación, infancia e igualdad</v>
      </c>
      <c r="T868" s="3" t="str">
        <f>MID(Tabla1[[#This Row],[Aplicación]],9,4)</f>
        <v>3202</v>
      </c>
      <c r="U868" s="3" t="str">
        <f>VLOOKUP(Tabla1[[#This Row],[PROGRAMA]],Hoja1!A:B,2,FALSE)</f>
        <v>3202. Dirección del área de educación</v>
      </c>
      <c r="V868" s="3" t="str">
        <f>MID(Tabla1[[#This Row],[Aplicación]],14,2)</f>
        <v>21</v>
      </c>
      <c r="W868" s="3" t="str">
        <f>MID(Tabla1[[#This Row],[Aplicación]],14,6)</f>
        <v>213</v>
      </c>
    </row>
    <row r="869" spans="1:23" hidden="1" x14ac:dyDescent="0.25">
      <c r="A869" s="1">
        <v>220190001293</v>
      </c>
      <c r="B869" s="3" t="s">
        <v>9</v>
      </c>
      <c r="C869" s="2">
        <v>43507</v>
      </c>
      <c r="D869" s="3">
        <v>22019001501</v>
      </c>
      <c r="E869" s="3" t="s">
        <v>690</v>
      </c>
      <c r="F869" s="4">
        <v>1055.03</v>
      </c>
      <c r="G869" s="3" t="s">
        <v>1744</v>
      </c>
      <c r="H869" s="3" t="s">
        <v>691</v>
      </c>
      <c r="I869" s="3" t="s">
        <v>1836</v>
      </c>
      <c r="J869" s="3" t="s">
        <v>1837</v>
      </c>
      <c r="K869" s="3" t="s">
        <v>14</v>
      </c>
      <c r="L869" s="3" t="s">
        <v>15</v>
      </c>
      <c r="M869" s="3" t="s">
        <v>39</v>
      </c>
      <c r="N869" s="11" t="s">
        <v>2554</v>
      </c>
      <c r="O869" s="3" t="s">
        <v>2553</v>
      </c>
      <c r="P869" s="3" t="str">
        <f>MID(Tabla1[[#This Row],[Aplicación]],14,1)</f>
        <v>2</v>
      </c>
      <c r="Q869" s="3" t="s">
        <v>2530</v>
      </c>
      <c r="R869" s="3" t="str">
        <f>MID(Tabla1[[#This Row],[Aplicación]],6,2)</f>
        <v>06</v>
      </c>
      <c r="S869" s="3" t="str">
        <f>VLOOKUP(Tabla1[[#This Row],[AREA]],Hoja1!A:B,2,FALSE)</f>
        <v>06. Educación, infancia e igualdad</v>
      </c>
      <c r="T869" s="3" t="str">
        <f>MID(Tabla1[[#This Row],[Aplicación]],9,4)</f>
        <v>2315</v>
      </c>
      <c r="U869" s="3" t="str">
        <f>VLOOKUP(Tabla1[[#This Row],[PROGRAMA]],Hoja1!A:B,2,FALSE)</f>
        <v>2315. Políticas de Igualdad e infancia</v>
      </c>
      <c r="V869" s="3" t="str">
        <f>MID(Tabla1[[#This Row],[Aplicación]],14,2)</f>
        <v>21</v>
      </c>
      <c r="W869" s="3" t="str">
        <f>MID(Tabla1[[#This Row],[Aplicación]],14,6)</f>
        <v>213</v>
      </c>
    </row>
    <row r="870" spans="1:23" hidden="1" x14ac:dyDescent="0.25">
      <c r="A870" s="1">
        <v>220190000240</v>
      </c>
      <c r="B870" s="3" t="s">
        <v>9</v>
      </c>
      <c r="C870" s="2">
        <v>43489</v>
      </c>
      <c r="D870" s="3">
        <v>22019000654</v>
      </c>
      <c r="E870" s="3" t="s">
        <v>534</v>
      </c>
      <c r="F870" s="4">
        <v>478.14</v>
      </c>
      <c r="G870" s="3" t="s">
        <v>1690</v>
      </c>
      <c r="H870" s="3" t="s">
        <v>1718</v>
      </c>
      <c r="I870" s="3" t="s">
        <v>1836</v>
      </c>
      <c r="J870" s="3" t="s">
        <v>1838</v>
      </c>
      <c r="K870" s="3" t="s">
        <v>14</v>
      </c>
      <c r="L870" s="3" t="s">
        <v>10</v>
      </c>
      <c r="M870" s="3" t="s">
        <v>11</v>
      </c>
      <c r="N870" s="11" t="s">
        <v>2556</v>
      </c>
      <c r="O870" s="3" t="s">
        <v>2553</v>
      </c>
      <c r="P870" s="3" t="str">
        <f>MID(Tabla1[[#This Row],[Aplicación]],14,1)</f>
        <v>2</v>
      </c>
      <c r="Q870" s="3" t="s">
        <v>2530</v>
      </c>
      <c r="R870" s="3" t="str">
        <f>MID(Tabla1[[#This Row],[Aplicación]],6,2)</f>
        <v>10</v>
      </c>
      <c r="S870" s="3" t="str">
        <f>VLOOKUP(Tabla1[[#This Row],[AREA]],Hoja1!A:B,2,FALSE)</f>
        <v>10. Servicios sociales</v>
      </c>
      <c r="T870" s="3" t="str">
        <f>MID(Tabla1[[#This Row],[Aplicación]],9,4)</f>
        <v>2311</v>
      </c>
      <c r="U870" s="3" t="str">
        <f>VLOOKUP(Tabla1[[#This Row],[PROGRAMA]],Hoja1!A:B,2,FALSE)</f>
        <v>2311. Intervención social</v>
      </c>
      <c r="V870" s="3" t="str">
        <f>MID(Tabla1[[#This Row],[Aplicación]],14,2)</f>
        <v>21</v>
      </c>
      <c r="W870" s="3" t="str">
        <f>MID(Tabla1[[#This Row],[Aplicación]],14,6)</f>
        <v>213</v>
      </c>
    </row>
    <row r="871" spans="1:23" hidden="1" x14ac:dyDescent="0.25">
      <c r="A871" s="1">
        <v>220189000116</v>
      </c>
      <c r="B871" s="3" t="s">
        <v>9</v>
      </c>
      <c r="C871" s="2">
        <v>43467</v>
      </c>
      <c r="D871" s="3">
        <v>22019001175</v>
      </c>
      <c r="E871" s="3" t="s">
        <v>76</v>
      </c>
      <c r="F871" s="4">
        <v>936.54</v>
      </c>
      <c r="G871" s="3" t="s">
        <v>1690</v>
      </c>
      <c r="H871" s="3" t="s">
        <v>191</v>
      </c>
      <c r="I871" s="3" t="s">
        <v>1836</v>
      </c>
      <c r="J871" s="3" t="s">
        <v>1838</v>
      </c>
      <c r="K871" s="3" t="s">
        <v>14</v>
      </c>
      <c r="L871" s="3" t="s">
        <v>15</v>
      </c>
      <c r="M871" s="3" t="s">
        <v>11</v>
      </c>
      <c r="N871" s="11" t="s">
        <v>2554</v>
      </c>
      <c r="O871" s="3" t="s">
        <v>2553</v>
      </c>
      <c r="P871" s="3" t="str">
        <f>MID(Tabla1[[#This Row],[Aplicación]],14,1)</f>
        <v>2</v>
      </c>
      <c r="Q871" s="3" t="s">
        <v>2530</v>
      </c>
      <c r="R871" s="3" t="str">
        <f>MID(Tabla1[[#This Row],[Aplicación]],6,2)</f>
        <v>02</v>
      </c>
      <c r="S871" s="3" t="str">
        <f>VLOOKUP(Tabla1[[#This Row],[AREA]],Hoja1!A:B,2,FALSE)</f>
        <v>02. Urbanismo, infraestructura y vivienda</v>
      </c>
      <c r="T871" s="3" t="str">
        <f>MID(Tabla1[[#This Row],[Aplicación]],9,4)</f>
        <v>9332</v>
      </c>
      <c r="U871" s="3" t="str">
        <f>VLOOKUP(Tabla1[[#This Row],[PROGRAMA]],Hoja1!A:B,2,FALSE)</f>
        <v>9332. Mantenimiento de edificios e instalaciones municipales</v>
      </c>
      <c r="V871" s="3" t="str">
        <f>MID(Tabla1[[#This Row],[Aplicación]],14,2)</f>
        <v>21</v>
      </c>
      <c r="W871" s="3" t="str">
        <f>MID(Tabla1[[#This Row],[Aplicación]],14,6)</f>
        <v>213</v>
      </c>
    </row>
    <row r="872" spans="1:23" hidden="1" x14ac:dyDescent="0.25">
      <c r="A872" s="1">
        <v>220190001688</v>
      </c>
      <c r="B872" s="3" t="s">
        <v>9</v>
      </c>
      <c r="C872" s="2">
        <v>43511</v>
      </c>
      <c r="D872" s="3">
        <v>22019001746</v>
      </c>
      <c r="E872" s="3" t="s">
        <v>577</v>
      </c>
      <c r="F872" s="4">
        <v>1600</v>
      </c>
      <c r="G872" s="3" t="s">
        <v>1757</v>
      </c>
      <c r="H872" s="3" t="s">
        <v>819</v>
      </c>
      <c r="I872" s="3" t="s">
        <v>1836</v>
      </c>
      <c r="J872" s="3" t="s">
        <v>1838</v>
      </c>
      <c r="K872" s="3" t="s">
        <v>14</v>
      </c>
      <c r="L872" s="3" t="s">
        <v>10</v>
      </c>
      <c r="M872" s="3" t="s">
        <v>11</v>
      </c>
      <c r="N872" s="11" t="s">
        <v>2556</v>
      </c>
      <c r="O872" s="3" t="s">
        <v>2553</v>
      </c>
      <c r="P872" s="3" t="str">
        <f>MID(Tabla1[[#This Row],[Aplicación]],14,1)</f>
        <v>2</v>
      </c>
      <c r="Q872" s="3" t="s">
        <v>2530</v>
      </c>
      <c r="R872" s="3" t="str">
        <f>MID(Tabla1[[#This Row],[Aplicación]],6,2)</f>
        <v>03</v>
      </c>
      <c r="S872" s="3" t="str">
        <f>VLOOKUP(Tabla1[[#This Row],[AREA]],Hoja1!A:B,2,FALSE)</f>
        <v>03. Participación ciudadana, juventud y deportes</v>
      </c>
      <c r="T872" s="3" t="str">
        <f>MID(Tabla1[[#This Row],[Aplicación]],9,4)</f>
        <v>9241</v>
      </c>
      <c r="U872" s="3" t="str">
        <f>VLOOKUP(Tabla1[[#This Row],[PROGRAMA]],Hoja1!A:B,2,FALSE)</f>
        <v>9241. Participación ciudadana</v>
      </c>
      <c r="V872" s="3" t="str">
        <f>MID(Tabla1[[#This Row],[Aplicación]],14,2)</f>
        <v>22</v>
      </c>
      <c r="W872" s="3" t="str">
        <f>MID(Tabla1[[#This Row],[Aplicación]],14,6)</f>
        <v>22609</v>
      </c>
    </row>
    <row r="873" spans="1:23" hidden="1" x14ac:dyDescent="0.25">
      <c r="A873" s="1">
        <v>220189000424</v>
      </c>
      <c r="B873" s="3" t="s">
        <v>9</v>
      </c>
      <c r="C873" s="2">
        <v>43467</v>
      </c>
      <c r="D873" s="3">
        <v>22019000337</v>
      </c>
      <c r="E873" s="3" t="s">
        <v>67</v>
      </c>
      <c r="F873" s="4">
        <v>4290</v>
      </c>
      <c r="G873" s="3" t="s">
        <v>1700</v>
      </c>
      <c r="H873" s="3" t="s">
        <v>394</v>
      </c>
      <c r="I873" s="3" t="s">
        <v>1836</v>
      </c>
      <c r="J873" s="3" t="s">
        <v>1838</v>
      </c>
      <c r="K873" s="3" t="s">
        <v>14</v>
      </c>
      <c r="L873" s="3" t="s">
        <v>10</v>
      </c>
      <c r="M873" s="3" t="s">
        <v>11</v>
      </c>
      <c r="N873" s="11" t="s">
        <v>2556</v>
      </c>
      <c r="O873" s="3" t="s">
        <v>2553</v>
      </c>
      <c r="P873" s="3" t="str">
        <f>MID(Tabla1[[#This Row],[Aplicación]],14,1)</f>
        <v>2</v>
      </c>
      <c r="Q873" s="3" t="s">
        <v>2530</v>
      </c>
      <c r="R873" s="3" t="str">
        <f>MID(Tabla1[[#This Row],[Aplicación]],6,2)</f>
        <v>06</v>
      </c>
      <c r="S873" s="3" t="str">
        <f>VLOOKUP(Tabla1[[#This Row],[AREA]],Hoja1!A:B,2,FALSE)</f>
        <v>06. Educación, infancia e igualdad</v>
      </c>
      <c r="T873" s="3" t="str">
        <f>MID(Tabla1[[#This Row],[Aplicación]],9,4)</f>
        <v>3261</v>
      </c>
      <c r="U873" s="3" t="str">
        <f>VLOOKUP(Tabla1[[#This Row],[PROGRAMA]],Hoja1!A:B,2,FALSE)</f>
        <v>3261. Servicios complementarios de educación</v>
      </c>
      <c r="V873" s="3" t="str">
        <f>MID(Tabla1[[#This Row],[Aplicación]],14,2)</f>
        <v>22</v>
      </c>
      <c r="W873" s="3" t="str">
        <f>MID(Tabla1[[#This Row],[Aplicación]],14,6)</f>
        <v>22799</v>
      </c>
    </row>
    <row r="874" spans="1:23" hidden="1" x14ac:dyDescent="0.25">
      <c r="A874" s="1">
        <v>220190001028</v>
      </c>
      <c r="B874" s="3" t="s">
        <v>9</v>
      </c>
      <c r="C874" s="2">
        <v>43502</v>
      </c>
      <c r="D874" s="3">
        <v>22019001616</v>
      </c>
      <c r="E874" s="3" t="s">
        <v>577</v>
      </c>
      <c r="F874" s="4">
        <v>1600</v>
      </c>
      <c r="G874" s="3" t="s">
        <v>1729</v>
      </c>
      <c r="H874" s="3" t="s">
        <v>579</v>
      </c>
      <c r="I874" s="3" t="s">
        <v>1836</v>
      </c>
      <c r="J874" s="3" t="s">
        <v>1838</v>
      </c>
      <c r="K874" s="3" t="s">
        <v>14</v>
      </c>
      <c r="L874" s="3" t="s">
        <v>10</v>
      </c>
      <c r="M874" s="3" t="s">
        <v>11</v>
      </c>
      <c r="N874" s="11" t="s">
        <v>2556</v>
      </c>
      <c r="O874" s="3" t="s">
        <v>2553</v>
      </c>
      <c r="P874" s="3" t="str">
        <f>MID(Tabla1[[#This Row],[Aplicación]],14,1)</f>
        <v>2</v>
      </c>
      <c r="Q874" s="3" t="s">
        <v>2530</v>
      </c>
      <c r="R874" s="3" t="str">
        <f>MID(Tabla1[[#This Row],[Aplicación]],6,2)</f>
        <v>03</v>
      </c>
      <c r="S874" s="3" t="str">
        <f>VLOOKUP(Tabla1[[#This Row],[AREA]],Hoja1!A:B,2,FALSE)</f>
        <v>03. Participación ciudadana, juventud y deportes</v>
      </c>
      <c r="T874" s="3" t="str">
        <f>MID(Tabla1[[#This Row],[Aplicación]],9,4)</f>
        <v>9241</v>
      </c>
      <c r="U874" s="3" t="str">
        <f>VLOOKUP(Tabla1[[#This Row],[PROGRAMA]],Hoja1!A:B,2,FALSE)</f>
        <v>9241. Participación ciudadana</v>
      </c>
      <c r="V874" s="3" t="str">
        <f>MID(Tabla1[[#This Row],[Aplicación]],14,2)</f>
        <v>22</v>
      </c>
      <c r="W874" s="3" t="str">
        <f>MID(Tabla1[[#This Row],[Aplicación]],14,6)</f>
        <v>22609</v>
      </c>
    </row>
    <row r="875" spans="1:23" hidden="1" x14ac:dyDescent="0.25">
      <c r="A875" s="1">
        <v>220190000014</v>
      </c>
      <c r="B875" s="3" t="s">
        <v>1968</v>
      </c>
      <c r="C875" s="2">
        <v>43486</v>
      </c>
      <c r="D875" s="3">
        <v>22019000427</v>
      </c>
      <c r="E875" s="3" t="s">
        <v>420</v>
      </c>
      <c r="F875" s="4">
        <v>3382.07</v>
      </c>
      <c r="G875" s="3" t="s">
        <v>1971</v>
      </c>
      <c r="H875" s="3" t="s">
        <v>422</v>
      </c>
      <c r="I875" s="3" t="s">
        <v>1969</v>
      </c>
      <c r="J875" s="3" t="s">
        <v>1838</v>
      </c>
      <c r="K875" s="3" t="s">
        <v>14</v>
      </c>
      <c r="L875" s="3" t="s">
        <v>15</v>
      </c>
      <c r="M875" s="3" t="s">
        <v>39</v>
      </c>
      <c r="N875" s="11" t="s">
        <v>2554</v>
      </c>
      <c r="O875" s="3" t="s">
        <v>2553</v>
      </c>
      <c r="P875" s="3" t="str">
        <f>MID(Tabla1[[#This Row],[Aplicación]],14,1)</f>
        <v>2</v>
      </c>
      <c r="Q875" s="3" t="s">
        <v>2530</v>
      </c>
      <c r="R875" s="3" t="str">
        <f>MID(Tabla1[[#This Row],[Aplicación]],6,2)</f>
        <v>03</v>
      </c>
      <c r="S875" s="3" t="str">
        <f>VLOOKUP(Tabla1[[#This Row],[AREA]],Hoja1!A:B,2,FALSE)</f>
        <v>03. Participación ciudadana, juventud y deportes</v>
      </c>
      <c r="T875" s="3" t="str">
        <f>MID(Tabla1[[#This Row],[Aplicación]],9,4)</f>
        <v>9241</v>
      </c>
      <c r="U875" s="3" t="str">
        <f>VLOOKUP(Tabla1[[#This Row],[PROGRAMA]],Hoja1!A:B,2,FALSE)</f>
        <v>9241. Participación ciudadana</v>
      </c>
      <c r="V875" s="3" t="str">
        <f>MID(Tabla1[[#This Row],[Aplicación]],14,2)</f>
        <v>22</v>
      </c>
      <c r="W875" s="3" t="str">
        <f>MID(Tabla1[[#This Row],[Aplicación]],14,6)</f>
        <v>22700</v>
      </c>
    </row>
    <row r="876" spans="1:23" hidden="1" x14ac:dyDescent="0.25">
      <c r="A876" s="1">
        <v>220190001268</v>
      </c>
      <c r="B876" s="3" t="s">
        <v>9</v>
      </c>
      <c r="C876" s="2">
        <v>43504</v>
      </c>
      <c r="D876" s="3">
        <v>22019001619</v>
      </c>
      <c r="E876" s="3" t="s">
        <v>577</v>
      </c>
      <c r="F876" s="4">
        <v>1600</v>
      </c>
      <c r="G876" s="3" t="s">
        <v>1740</v>
      </c>
      <c r="H876" s="3" t="s">
        <v>657</v>
      </c>
      <c r="I876" s="3" t="s">
        <v>1836</v>
      </c>
      <c r="J876" s="3" t="s">
        <v>1838</v>
      </c>
      <c r="K876" s="3" t="s">
        <v>14</v>
      </c>
      <c r="L876" s="3" t="s">
        <v>10</v>
      </c>
      <c r="M876" s="3" t="s">
        <v>11</v>
      </c>
      <c r="N876" s="11" t="s">
        <v>2556</v>
      </c>
      <c r="O876" s="3" t="s">
        <v>2553</v>
      </c>
      <c r="P876" s="3" t="str">
        <f>MID(Tabla1[[#This Row],[Aplicación]],14,1)</f>
        <v>2</v>
      </c>
      <c r="Q876" s="3" t="s">
        <v>2530</v>
      </c>
      <c r="R876" s="3" t="str">
        <f>MID(Tabla1[[#This Row],[Aplicación]],6,2)</f>
        <v>03</v>
      </c>
      <c r="S876" s="3" t="str">
        <f>VLOOKUP(Tabla1[[#This Row],[AREA]],Hoja1!A:B,2,FALSE)</f>
        <v>03. Participación ciudadana, juventud y deportes</v>
      </c>
      <c r="T876" s="3" t="str">
        <f>MID(Tabla1[[#This Row],[Aplicación]],9,4)</f>
        <v>9241</v>
      </c>
      <c r="U876" s="3" t="str">
        <f>VLOOKUP(Tabla1[[#This Row],[PROGRAMA]],Hoja1!A:B,2,FALSE)</f>
        <v>9241. Participación ciudadana</v>
      </c>
      <c r="V876" s="3" t="str">
        <f>MID(Tabla1[[#This Row],[Aplicación]],14,2)</f>
        <v>22</v>
      </c>
      <c r="W876" s="3" t="str">
        <f>MID(Tabla1[[#This Row],[Aplicación]],14,6)</f>
        <v>22609</v>
      </c>
    </row>
    <row r="877" spans="1:23" hidden="1" x14ac:dyDescent="0.25">
      <c r="A877" s="1">
        <v>220189000021</v>
      </c>
      <c r="B877" s="3" t="s">
        <v>9</v>
      </c>
      <c r="C877" s="2">
        <v>43467</v>
      </c>
      <c r="D877" s="3">
        <v>22019000473</v>
      </c>
      <c r="E877" s="3" t="s">
        <v>115</v>
      </c>
      <c r="F877" s="4">
        <v>513183.75</v>
      </c>
      <c r="G877" s="3" t="s">
        <v>1952</v>
      </c>
      <c r="H877" s="3" t="s">
        <v>153</v>
      </c>
      <c r="I877" s="3" t="s">
        <v>1836</v>
      </c>
      <c r="J877" s="3" t="s">
        <v>1837</v>
      </c>
      <c r="K877" s="3" t="s">
        <v>14</v>
      </c>
      <c r="L877" s="3" t="s">
        <v>15</v>
      </c>
      <c r="M877" s="3" t="s">
        <v>16</v>
      </c>
      <c r="N877" s="11" t="s">
        <v>2554</v>
      </c>
      <c r="O877" s="3" t="s">
        <v>2553</v>
      </c>
      <c r="P877" s="3" t="str">
        <f>MID(Tabla1[[#This Row],[Aplicación]],14,1)</f>
        <v>6</v>
      </c>
      <c r="Q877" s="3" t="s">
        <v>2531</v>
      </c>
      <c r="R877" s="3" t="str">
        <f>MID(Tabla1[[#This Row],[Aplicación]],6,2)</f>
        <v>03</v>
      </c>
      <c r="S877" s="3" t="str">
        <f>VLOOKUP(Tabla1[[#This Row],[AREA]],Hoja1!A:B,2,FALSE)</f>
        <v>03. Participación ciudadana, juventud y deportes</v>
      </c>
      <c r="T877" s="3" t="str">
        <f>MID(Tabla1[[#This Row],[Aplicación]],9,4)</f>
        <v>9204</v>
      </c>
      <c r="U877" s="3" t="str">
        <f>VLOOKUP(Tabla1[[#This Row],[PROGRAMA]],Hoja1!A:B,2,FALSE)</f>
        <v>9204. Tecnologías de la información y comunicación</v>
      </c>
      <c r="V877" s="3" t="str">
        <f>MID(Tabla1[[#This Row],[Aplicación]],14,2)</f>
        <v>63</v>
      </c>
      <c r="W877" s="3" t="str">
        <f>MID(Tabla1[[#This Row],[Aplicación]],14,6)</f>
        <v>636</v>
      </c>
    </row>
    <row r="878" spans="1:23" hidden="1" x14ac:dyDescent="0.25">
      <c r="A878" s="1">
        <v>220189000569</v>
      </c>
      <c r="B878" s="3" t="s">
        <v>9</v>
      </c>
      <c r="C878" s="2">
        <v>43467</v>
      </c>
      <c r="D878" s="3">
        <v>22019000366</v>
      </c>
      <c r="E878" s="3" t="s">
        <v>58</v>
      </c>
      <c r="F878" s="4">
        <v>272970.84000000003</v>
      </c>
      <c r="G878" s="3" t="s">
        <v>1952</v>
      </c>
      <c r="H878" s="3" t="s">
        <v>463</v>
      </c>
      <c r="I878" s="3" t="s">
        <v>1836</v>
      </c>
      <c r="J878" s="3" t="s">
        <v>1837</v>
      </c>
      <c r="K878" s="3" t="s">
        <v>14</v>
      </c>
      <c r="L878" s="3" t="s">
        <v>15</v>
      </c>
      <c r="M878" s="3" t="s">
        <v>16</v>
      </c>
      <c r="N878" s="11" t="s">
        <v>2554</v>
      </c>
      <c r="O878" s="3" t="s">
        <v>2553</v>
      </c>
      <c r="P878" s="3" t="str">
        <f>MID(Tabla1[[#This Row],[Aplicación]],14,1)</f>
        <v>2</v>
      </c>
      <c r="Q878" s="3" t="s">
        <v>2530</v>
      </c>
      <c r="R878" s="3" t="str">
        <f>MID(Tabla1[[#This Row],[Aplicación]],6,2)</f>
        <v>03</v>
      </c>
      <c r="S878" s="3" t="str">
        <f>VLOOKUP(Tabla1[[#This Row],[AREA]],Hoja1!A:B,2,FALSE)</f>
        <v>03. Participación ciudadana, juventud y deportes</v>
      </c>
      <c r="T878" s="3" t="str">
        <f>MID(Tabla1[[#This Row],[Aplicación]],9,4)</f>
        <v>9204</v>
      </c>
      <c r="U878" s="3" t="str">
        <f>VLOOKUP(Tabla1[[#This Row],[PROGRAMA]],Hoja1!A:B,2,FALSE)</f>
        <v>9204. Tecnologías de la información y comunicación</v>
      </c>
      <c r="V878" s="3" t="str">
        <f>MID(Tabla1[[#This Row],[Aplicación]],14,2)</f>
        <v>21</v>
      </c>
      <c r="W878" s="3" t="str">
        <f>MID(Tabla1[[#This Row],[Aplicación]],14,6)</f>
        <v>216</v>
      </c>
    </row>
    <row r="879" spans="1:23" hidden="1" x14ac:dyDescent="0.25">
      <c r="A879" s="1">
        <v>220190002564</v>
      </c>
      <c r="B879" s="3" t="s">
        <v>9</v>
      </c>
      <c r="C879" s="2">
        <v>43516</v>
      </c>
      <c r="D879" s="3">
        <v>22019001837</v>
      </c>
      <c r="E879" s="3" t="s">
        <v>195</v>
      </c>
      <c r="F879" s="4">
        <v>5600</v>
      </c>
      <c r="G879" s="3" t="s">
        <v>1771</v>
      </c>
      <c r="H879" s="3" t="s">
        <v>941</v>
      </c>
      <c r="I879" s="3" t="s">
        <v>1836</v>
      </c>
      <c r="J879" s="3" t="s">
        <v>1838</v>
      </c>
      <c r="K879" s="3" t="s">
        <v>14</v>
      </c>
      <c r="L879" s="3" t="s">
        <v>10</v>
      </c>
      <c r="M879" s="3" t="s">
        <v>11</v>
      </c>
      <c r="N879" s="11" t="s">
        <v>2556</v>
      </c>
      <c r="O879" s="3" t="s">
        <v>2553</v>
      </c>
      <c r="P879" s="3" t="str">
        <f>MID(Tabla1[[#This Row],[Aplicación]],14,1)</f>
        <v>2</v>
      </c>
      <c r="Q879" s="3" t="s">
        <v>2530</v>
      </c>
      <c r="R879" s="3" t="str">
        <f>MID(Tabla1[[#This Row],[Aplicación]],6,2)</f>
        <v>06</v>
      </c>
      <c r="S879" s="3" t="str">
        <f>VLOOKUP(Tabla1[[#This Row],[AREA]],Hoja1!A:B,2,FALSE)</f>
        <v>06. Educación, infancia e igualdad</v>
      </c>
      <c r="T879" s="3" t="str">
        <f>MID(Tabla1[[#This Row],[Aplicación]],9,4)</f>
        <v>2315</v>
      </c>
      <c r="U879" s="3" t="str">
        <f>VLOOKUP(Tabla1[[#This Row],[PROGRAMA]],Hoja1!A:B,2,FALSE)</f>
        <v>2315. Políticas de Igualdad e infancia</v>
      </c>
      <c r="V879" s="3" t="str">
        <f>MID(Tabla1[[#This Row],[Aplicación]],14,2)</f>
        <v>22</v>
      </c>
      <c r="W879" s="3" t="str">
        <f>MID(Tabla1[[#This Row],[Aplicación]],14,6)</f>
        <v>22799</v>
      </c>
    </row>
    <row r="880" spans="1:23" hidden="1" x14ac:dyDescent="0.25">
      <c r="A880" s="1">
        <v>220189000306</v>
      </c>
      <c r="B880" s="3" t="s">
        <v>9</v>
      </c>
      <c r="C880" s="2">
        <v>43467</v>
      </c>
      <c r="D880" s="3">
        <v>22019000502</v>
      </c>
      <c r="E880" s="3" t="s">
        <v>250</v>
      </c>
      <c r="F880" s="4">
        <v>2505</v>
      </c>
      <c r="G880" s="3" t="s">
        <v>1920</v>
      </c>
      <c r="H880" s="3" t="s">
        <v>263</v>
      </c>
      <c r="I880" s="3" t="s">
        <v>1836</v>
      </c>
      <c r="J880" s="3" t="s">
        <v>1838</v>
      </c>
      <c r="K880" s="3" t="s">
        <v>14</v>
      </c>
      <c r="L880" s="3" t="s">
        <v>15</v>
      </c>
      <c r="M880" s="3" t="s">
        <v>16</v>
      </c>
      <c r="N880" s="11" t="s">
        <v>2554</v>
      </c>
      <c r="O880" s="3" t="s">
        <v>2553</v>
      </c>
      <c r="P880" s="3" t="str">
        <f>MID(Tabla1[[#This Row],[Aplicación]],14,1)</f>
        <v>2</v>
      </c>
      <c r="Q880" s="3" t="s">
        <v>2530</v>
      </c>
      <c r="R880" s="3" t="str">
        <f>MID(Tabla1[[#This Row],[Aplicación]],6,2)</f>
        <v>04</v>
      </c>
      <c r="S880" s="3" t="str">
        <f>VLOOKUP(Tabla1[[#This Row],[AREA]],Hoja1!A:B,2,FALSE)</f>
        <v>04. Hacienda, función pública y promoción económica</v>
      </c>
      <c r="T880" s="3" t="str">
        <f>MID(Tabla1[[#This Row],[Aplicación]],9,4)</f>
        <v>2411</v>
      </c>
      <c r="U880" s="3" t="str">
        <f>VLOOKUP(Tabla1[[#This Row],[PROGRAMA]],Hoja1!A:B,2,FALSE)</f>
        <v>2411. Agencia de innovación y desarrollo económico</v>
      </c>
      <c r="V880" s="3" t="str">
        <f>MID(Tabla1[[#This Row],[Aplicación]],14,2)</f>
        <v>22</v>
      </c>
      <c r="W880" s="3" t="str">
        <f>MID(Tabla1[[#This Row],[Aplicación]],14,6)</f>
        <v>22799</v>
      </c>
    </row>
    <row r="881" spans="1:23" hidden="1" x14ac:dyDescent="0.25">
      <c r="A881" s="1">
        <v>220189000632</v>
      </c>
      <c r="B881" s="3" t="s">
        <v>9</v>
      </c>
      <c r="C881" s="2">
        <v>43467</v>
      </c>
      <c r="D881" s="3">
        <v>22019000397</v>
      </c>
      <c r="E881" s="3" t="s">
        <v>53</v>
      </c>
      <c r="F881" s="4">
        <v>2057</v>
      </c>
      <c r="G881" s="3" t="s">
        <v>1954</v>
      </c>
      <c r="H881" s="3" t="s">
        <v>471</v>
      </c>
      <c r="I881" s="3" t="s">
        <v>1836</v>
      </c>
      <c r="J881" s="3" t="s">
        <v>1838</v>
      </c>
      <c r="K881" s="3" t="s">
        <v>14</v>
      </c>
      <c r="L881" s="3" t="s">
        <v>15</v>
      </c>
      <c r="M881" s="3" t="s">
        <v>16</v>
      </c>
      <c r="N881" s="11" t="s">
        <v>2554</v>
      </c>
      <c r="O881" s="3" t="s">
        <v>2553</v>
      </c>
      <c r="P881" s="3" t="str">
        <f>MID(Tabla1[[#This Row],[Aplicación]],14,1)</f>
        <v>2</v>
      </c>
      <c r="Q881" s="3" t="s">
        <v>2530</v>
      </c>
      <c r="R881" s="3" t="str">
        <f>MID(Tabla1[[#This Row],[Aplicación]],6,2)</f>
        <v>09</v>
      </c>
      <c r="S881" s="3" t="str">
        <f>VLOOKUP(Tabla1[[#This Row],[AREA]],Hoja1!A:B,2,FALSE)</f>
        <v>09. Cultura y turismo</v>
      </c>
      <c r="T881" s="3" t="str">
        <f>MID(Tabla1[[#This Row],[Aplicación]],9,4)</f>
        <v>3301</v>
      </c>
      <c r="U881" s="3" t="str">
        <f>VLOOKUP(Tabla1[[#This Row],[PROGRAMA]],Hoja1!A:B,2,FALSE)</f>
        <v>3301. Dirección del área de cultura</v>
      </c>
      <c r="V881" s="3" t="str">
        <f>MID(Tabla1[[#This Row],[Aplicación]],14,2)</f>
        <v>22</v>
      </c>
      <c r="W881" s="3" t="str">
        <f>MID(Tabla1[[#This Row],[Aplicación]],14,6)</f>
        <v>22799</v>
      </c>
    </row>
    <row r="882" spans="1:23" hidden="1" x14ac:dyDescent="0.25">
      <c r="A882" s="1">
        <v>220189000660</v>
      </c>
      <c r="B882" s="3" t="s">
        <v>9</v>
      </c>
      <c r="C882" s="2">
        <v>43467</v>
      </c>
      <c r="D882" s="3">
        <v>22019000551</v>
      </c>
      <c r="E882" s="3" t="s">
        <v>250</v>
      </c>
      <c r="F882" s="4">
        <v>9070.32</v>
      </c>
      <c r="G882" s="3" t="s">
        <v>1954</v>
      </c>
      <c r="H882" s="3" t="s">
        <v>493</v>
      </c>
      <c r="I882" s="3" t="s">
        <v>1836</v>
      </c>
      <c r="J882" s="3" t="s">
        <v>1838</v>
      </c>
      <c r="K882" s="3" t="s">
        <v>14</v>
      </c>
      <c r="L882" s="3" t="s">
        <v>15</v>
      </c>
      <c r="M882" s="3" t="s">
        <v>16</v>
      </c>
      <c r="N882" s="11" t="s">
        <v>2554</v>
      </c>
      <c r="O882" s="3" t="s">
        <v>2553</v>
      </c>
      <c r="P882" s="3" t="str">
        <f>MID(Tabla1[[#This Row],[Aplicación]],14,1)</f>
        <v>2</v>
      </c>
      <c r="Q882" s="3" t="s">
        <v>2530</v>
      </c>
      <c r="R882" s="3" t="str">
        <f>MID(Tabla1[[#This Row],[Aplicación]],6,2)</f>
        <v>04</v>
      </c>
      <c r="S882" s="3" t="str">
        <f>VLOOKUP(Tabla1[[#This Row],[AREA]],Hoja1!A:B,2,FALSE)</f>
        <v>04. Hacienda, función pública y promoción económica</v>
      </c>
      <c r="T882" s="3" t="str">
        <f>MID(Tabla1[[#This Row],[Aplicación]],9,4)</f>
        <v>2411</v>
      </c>
      <c r="U882" s="3" t="str">
        <f>VLOOKUP(Tabla1[[#This Row],[PROGRAMA]],Hoja1!A:B,2,FALSE)</f>
        <v>2411. Agencia de innovación y desarrollo económico</v>
      </c>
      <c r="V882" s="3" t="str">
        <f>MID(Tabla1[[#This Row],[Aplicación]],14,2)</f>
        <v>22</v>
      </c>
      <c r="W882" s="3" t="str">
        <f>MID(Tabla1[[#This Row],[Aplicación]],14,6)</f>
        <v>22799</v>
      </c>
    </row>
    <row r="883" spans="1:23" hidden="1" x14ac:dyDescent="0.25">
      <c r="A883" s="1">
        <v>220189000682</v>
      </c>
      <c r="B883" s="3" t="s">
        <v>9</v>
      </c>
      <c r="C883" s="2">
        <v>43467</v>
      </c>
      <c r="D883" s="3">
        <v>22019000637</v>
      </c>
      <c r="E883" s="3" t="s">
        <v>261</v>
      </c>
      <c r="F883" s="4">
        <v>19541.5</v>
      </c>
      <c r="G883" s="3" t="s">
        <v>1954</v>
      </c>
      <c r="H883" s="3" t="s">
        <v>507</v>
      </c>
      <c r="I883" s="3" t="s">
        <v>1836</v>
      </c>
      <c r="J883" s="3" t="s">
        <v>1838</v>
      </c>
      <c r="K883" s="3" t="s">
        <v>14</v>
      </c>
      <c r="L883" s="3" t="s">
        <v>15</v>
      </c>
      <c r="M883" s="3" t="s">
        <v>16</v>
      </c>
      <c r="N883" s="11" t="s">
        <v>2554</v>
      </c>
      <c r="O883" s="3" t="s">
        <v>2553</v>
      </c>
      <c r="P883" s="3" t="str">
        <f>MID(Tabla1[[#This Row],[Aplicación]],14,1)</f>
        <v>2</v>
      </c>
      <c r="Q883" s="3" t="s">
        <v>2530</v>
      </c>
      <c r="R883" s="3" t="str">
        <f>MID(Tabla1[[#This Row],[Aplicación]],6,2)</f>
        <v>03</v>
      </c>
      <c r="S883" s="3" t="str">
        <f>VLOOKUP(Tabla1[[#This Row],[AREA]],Hoja1!A:B,2,FALSE)</f>
        <v>03. Participación ciudadana, juventud y deportes</v>
      </c>
      <c r="T883" s="3" t="str">
        <f>MID(Tabla1[[#This Row],[Aplicación]],9,4)</f>
        <v>9231</v>
      </c>
      <c r="U883" s="3" t="str">
        <f>VLOOKUP(Tabla1[[#This Row],[PROGRAMA]],Hoja1!A:B,2,FALSE)</f>
        <v>9231. Información, registro y gestión del padrón</v>
      </c>
      <c r="V883" s="3" t="str">
        <f>MID(Tabla1[[#This Row],[Aplicación]],14,2)</f>
        <v>22</v>
      </c>
      <c r="W883" s="3" t="str">
        <f>MID(Tabla1[[#This Row],[Aplicación]],14,6)</f>
        <v>22799</v>
      </c>
    </row>
    <row r="884" spans="1:23" hidden="1" x14ac:dyDescent="0.25">
      <c r="A884" s="1">
        <v>220189000082</v>
      </c>
      <c r="B884" s="3" t="s">
        <v>9</v>
      </c>
      <c r="C884" s="2">
        <v>43467</v>
      </c>
      <c r="D884" s="3">
        <v>22019000528</v>
      </c>
      <c r="E884" s="3" t="s">
        <v>95</v>
      </c>
      <c r="F884" s="4">
        <v>18194.439999999999</v>
      </c>
      <c r="G884" s="3" t="s">
        <v>2044</v>
      </c>
      <c r="H884" s="3" t="s">
        <v>168</v>
      </c>
      <c r="I884" s="3" t="s">
        <v>1836</v>
      </c>
      <c r="J884" s="3" t="s">
        <v>1848</v>
      </c>
      <c r="K884" s="3" t="s">
        <v>14</v>
      </c>
      <c r="L884" s="3" t="s">
        <v>118</v>
      </c>
      <c r="M884" s="3" t="s">
        <v>11</v>
      </c>
      <c r="N884" s="3" t="s">
        <v>2561</v>
      </c>
      <c r="O884" s="3" t="s">
        <v>2553</v>
      </c>
      <c r="P884" s="3" t="str">
        <f>MID(Tabla1[[#This Row],[Aplicación]],14,1)</f>
        <v>6</v>
      </c>
      <c r="Q884" s="3" t="s">
        <v>2531</v>
      </c>
      <c r="R884" s="3" t="str">
        <f>MID(Tabla1[[#This Row],[Aplicación]],6,2)</f>
        <v>03</v>
      </c>
      <c r="S884" s="3" t="str">
        <f>VLOOKUP(Tabla1[[#This Row],[AREA]],Hoja1!A:B,2,FALSE)</f>
        <v>03. Participación ciudadana, juventud y deportes</v>
      </c>
      <c r="T884" s="3" t="str">
        <f>MID(Tabla1[[#This Row],[Aplicación]],9,4)</f>
        <v>9204</v>
      </c>
      <c r="U884" s="3" t="str">
        <f>VLOOKUP(Tabla1[[#This Row],[PROGRAMA]],Hoja1!A:B,2,FALSE)</f>
        <v>9204. Tecnologías de la información y comunicación</v>
      </c>
      <c r="V884" s="3" t="str">
        <f>MID(Tabla1[[#This Row],[Aplicación]],14,2)</f>
        <v>64</v>
      </c>
      <c r="W884" s="3" t="str">
        <f>MID(Tabla1[[#This Row],[Aplicación]],14,6)</f>
        <v>641</v>
      </c>
    </row>
    <row r="885" spans="1:23" hidden="1" x14ac:dyDescent="0.25">
      <c r="A885" s="1">
        <v>220190001542</v>
      </c>
      <c r="B885" s="3" t="s">
        <v>1968</v>
      </c>
      <c r="C885" s="2">
        <v>43509</v>
      </c>
      <c r="D885" s="3">
        <v>22019001601</v>
      </c>
      <c r="E885" s="3" t="s">
        <v>250</v>
      </c>
      <c r="F885" s="4">
        <v>5104.0200000000004</v>
      </c>
      <c r="G885" s="3" t="s">
        <v>2002</v>
      </c>
      <c r="H885" s="3" t="s">
        <v>2003</v>
      </c>
      <c r="I885" s="3" t="s">
        <v>1969</v>
      </c>
      <c r="J885" s="3" t="s">
        <v>1838</v>
      </c>
      <c r="K885" s="3" t="s">
        <v>14</v>
      </c>
      <c r="L885" s="3" t="s">
        <v>15</v>
      </c>
      <c r="M885" s="3" t="s">
        <v>16</v>
      </c>
      <c r="N885" s="11" t="s">
        <v>2554</v>
      </c>
      <c r="O885" s="3" t="s">
        <v>2553</v>
      </c>
      <c r="P885" s="3" t="str">
        <f>MID(Tabla1[[#This Row],[Aplicación]],14,1)</f>
        <v>2</v>
      </c>
      <c r="Q885" s="3" t="s">
        <v>2530</v>
      </c>
      <c r="R885" s="3" t="str">
        <f>MID(Tabla1[[#This Row],[Aplicación]],6,2)</f>
        <v>04</v>
      </c>
      <c r="S885" s="3" t="str">
        <f>VLOOKUP(Tabla1[[#This Row],[AREA]],Hoja1!A:B,2,FALSE)</f>
        <v>04. Hacienda, función pública y promoción económica</v>
      </c>
      <c r="T885" s="3" t="str">
        <f>MID(Tabla1[[#This Row],[Aplicación]],9,4)</f>
        <v>2411</v>
      </c>
      <c r="U885" s="3" t="str">
        <f>VLOOKUP(Tabla1[[#This Row],[PROGRAMA]],Hoja1!A:B,2,FALSE)</f>
        <v>2411. Agencia de innovación y desarrollo económico</v>
      </c>
      <c r="V885" s="3" t="str">
        <f>MID(Tabla1[[#This Row],[Aplicación]],14,2)</f>
        <v>22</v>
      </c>
      <c r="W885" s="3" t="str">
        <f>MID(Tabla1[[#This Row],[Aplicación]],14,6)</f>
        <v>22799</v>
      </c>
    </row>
    <row r="886" spans="1:23" hidden="1" x14ac:dyDescent="0.25">
      <c r="A886" s="1">
        <v>220190002566</v>
      </c>
      <c r="B886" s="3" t="s">
        <v>9</v>
      </c>
      <c r="C886" s="2">
        <v>43516</v>
      </c>
      <c r="D886" s="3">
        <v>22019001839</v>
      </c>
      <c r="E886" s="3" t="s">
        <v>195</v>
      </c>
      <c r="F886" s="4">
        <v>2500</v>
      </c>
      <c r="G886" s="3" t="s">
        <v>1773</v>
      </c>
      <c r="H886" s="3" t="s">
        <v>943</v>
      </c>
      <c r="I886" s="3" t="s">
        <v>1836</v>
      </c>
      <c r="J886" s="3" t="s">
        <v>1838</v>
      </c>
      <c r="K886" s="3" t="s">
        <v>14</v>
      </c>
      <c r="L886" s="3" t="s">
        <v>10</v>
      </c>
      <c r="M886" s="3" t="s">
        <v>11</v>
      </c>
      <c r="N886" s="11" t="s">
        <v>2556</v>
      </c>
      <c r="O886" s="3" t="s">
        <v>2553</v>
      </c>
      <c r="P886" s="3" t="str">
        <f>MID(Tabla1[[#This Row],[Aplicación]],14,1)</f>
        <v>2</v>
      </c>
      <c r="Q886" s="3" t="s">
        <v>2530</v>
      </c>
      <c r="R886" s="3" t="str">
        <f>MID(Tabla1[[#This Row],[Aplicación]],6,2)</f>
        <v>06</v>
      </c>
      <c r="S886" s="3" t="str">
        <f>VLOOKUP(Tabla1[[#This Row],[AREA]],Hoja1!A:B,2,FALSE)</f>
        <v>06. Educación, infancia e igualdad</v>
      </c>
      <c r="T886" s="3" t="str">
        <f>MID(Tabla1[[#This Row],[Aplicación]],9,4)</f>
        <v>2315</v>
      </c>
      <c r="U886" s="3" t="str">
        <f>VLOOKUP(Tabla1[[#This Row],[PROGRAMA]],Hoja1!A:B,2,FALSE)</f>
        <v>2315. Políticas de Igualdad e infancia</v>
      </c>
      <c r="V886" s="3" t="str">
        <f>MID(Tabla1[[#This Row],[Aplicación]],14,2)</f>
        <v>22</v>
      </c>
      <c r="W886" s="3" t="str">
        <f>MID(Tabla1[[#This Row],[Aplicación]],14,6)</f>
        <v>22799</v>
      </c>
    </row>
    <row r="887" spans="1:23" hidden="1" x14ac:dyDescent="0.25">
      <c r="A887" s="1">
        <v>220190001294</v>
      </c>
      <c r="B887" s="3" t="s">
        <v>9</v>
      </c>
      <c r="C887" s="2">
        <v>43507</v>
      </c>
      <c r="D887" s="3">
        <v>22019001508</v>
      </c>
      <c r="E887" s="3" t="s">
        <v>432</v>
      </c>
      <c r="F887" s="4">
        <v>1104.67</v>
      </c>
      <c r="G887" s="3" t="s">
        <v>1744</v>
      </c>
      <c r="H887" s="3" t="s">
        <v>692</v>
      </c>
      <c r="I887" s="3" t="s">
        <v>1836</v>
      </c>
      <c r="J887" s="3" t="s">
        <v>1837</v>
      </c>
      <c r="K887" s="3" t="s">
        <v>14</v>
      </c>
      <c r="L887" s="3" t="s">
        <v>15</v>
      </c>
      <c r="M887" s="3" t="s">
        <v>39</v>
      </c>
      <c r="N887" s="11" t="s">
        <v>2554</v>
      </c>
      <c r="O887" s="3" t="s">
        <v>2553</v>
      </c>
      <c r="P887" s="3" t="str">
        <f>MID(Tabla1[[#This Row],[Aplicación]],14,1)</f>
        <v>2</v>
      </c>
      <c r="Q887" s="3" t="s">
        <v>2530</v>
      </c>
      <c r="R887" s="3" t="str">
        <f>MID(Tabla1[[#This Row],[Aplicación]],6,2)</f>
        <v>06</v>
      </c>
      <c r="S887" s="3" t="str">
        <f>VLOOKUP(Tabla1[[#This Row],[AREA]],Hoja1!A:B,2,FALSE)</f>
        <v>06. Educación, infancia e igualdad</v>
      </c>
      <c r="T887" s="3" t="str">
        <f>MID(Tabla1[[#This Row],[Aplicación]],9,4)</f>
        <v>3232</v>
      </c>
      <c r="U887" s="3" t="str">
        <f>VLOOKUP(Tabla1[[#This Row],[PROGRAMA]],Hoja1!A:B,2,FALSE)</f>
        <v>3232. Conservación y mantenimiento centros educación infantil y primaria</v>
      </c>
      <c r="V887" s="3" t="str">
        <f>MID(Tabla1[[#This Row],[Aplicación]],14,2)</f>
        <v>21</v>
      </c>
      <c r="W887" s="3" t="str">
        <f>MID(Tabla1[[#This Row],[Aplicación]],14,6)</f>
        <v>213</v>
      </c>
    </row>
    <row r="888" spans="1:23" hidden="1" x14ac:dyDescent="0.25">
      <c r="A888" s="1">
        <v>220189000255</v>
      </c>
      <c r="B888" s="3" t="s">
        <v>9</v>
      </c>
      <c r="C888" s="2">
        <v>43467</v>
      </c>
      <c r="D888" s="3">
        <v>22019000485</v>
      </c>
      <c r="E888" s="3" t="s">
        <v>250</v>
      </c>
      <c r="F888" s="4">
        <v>5010</v>
      </c>
      <c r="G888" s="3" t="s">
        <v>1908</v>
      </c>
      <c r="H888" s="3" t="s">
        <v>252</v>
      </c>
      <c r="I888" s="3" t="s">
        <v>1836</v>
      </c>
      <c r="J888" s="3" t="s">
        <v>1838</v>
      </c>
      <c r="K888" s="3" t="s">
        <v>14</v>
      </c>
      <c r="L888" s="3" t="s">
        <v>15</v>
      </c>
      <c r="M888" s="3" t="s">
        <v>16</v>
      </c>
      <c r="N888" s="11" t="s">
        <v>2554</v>
      </c>
      <c r="O888" s="3" t="s">
        <v>2553</v>
      </c>
      <c r="P888" s="3" t="str">
        <f>MID(Tabla1[[#This Row],[Aplicación]],14,1)</f>
        <v>2</v>
      </c>
      <c r="Q888" s="3" t="s">
        <v>2530</v>
      </c>
      <c r="R888" s="3" t="str">
        <f>MID(Tabla1[[#This Row],[Aplicación]],6,2)</f>
        <v>04</v>
      </c>
      <c r="S888" s="3" t="str">
        <f>VLOOKUP(Tabla1[[#This Row],[AREA]],Hoja1!A:B,2,FALSE)</f>
        <v>04. Hacienda, función pública y promoción económica</v>
      </c>
      <c r="T888" s="3" t="str">
        <f>MID(Tabla1[[#This Row],[Aplicación]],9,4)</f>
        <v>2411</v>
      </c>
      <c r="U888" s="3" t="str">
        <f>VLOOKUP(Tabla1[[#This Row],[PROGRAMA]],Hoja1!A:B,2,FALSE)</f>
        <v>2411. Agencia de innovación y desarrollo económico</v>
      </c>
      <c r="V888" s="3" t="str">
        <f>MID(Tabla1[[#This Row],[Aplicación]],14,2)</f>
        <v>22</v>
      </c>
      <c r="W888" s="3" t="str">
        <f>MID(Tabla1[[#This Row],[Aplicación]],14,6)</f>
        <v>22799</v>
      </c>
    </row>
    <row r="889" spans="1:23" hidden="1" x14ac:dyDescent="0.25">
      <c r="A889" s="1">
        <v>220189000564</v>
      </c>
      <c r="B889" s="3" t="s">
        <v>9</v>
      </c>
      <c r="C889" s="2">
        <v>43467</v>
      </c>
      <c r="D889" s="3">
        <v>22019000363</v>
      </c>
      <c r="E889" s="3" t="s">
        <v>432</v>
      </c>
      <c r="F889" s="4">
        <v>86818.8</v>
      </c>
      <c r="G889" s="3" t="s">
        <v>1765</v>
      </c>
      <c r="H889" s="3" t="s">
        <v>458</v>
      </c>
      <c r="I889" s="3" t="s">
        <v>1836</v>
      </c>
      <c r="J889" s="3" t="s">
        <v>1838</v>
      </c>
      <c r="K889" s="3" t="s">
        <v>14</v>
      </c>
      <c r="L889" s="3" t="s">
        <v>15</v>
      </c>
      <c r="M889" s="3" t="s">
        <v>39</v>
      </c>
      <c r="N889" s="11" t="s">
        <v>2554</v>
      </c>
      <c r="O889" s="3" t="s">
        <v>2553</v>
      </c>
      <c r="P889" s="3" t="str">
        <f>MID(Tabla1[[#This Row],[Aplicación]],14,1)</f>
        <v>2</v>
      </c>
      <c r="Q889" s="3" t="s">
        <v>2530</v>
      </c>
      <c r="R889" s="3" t="str">
        <f>MID(Tabla1[[#This Row],[Aplicación]],6,2)</f>
        <v>06</v>
      </c>
      <c r="S889" s="3" t="str">
        <f>VLOOKUP(Tabla1[[#This Row],[AREA]],Hoja1!A:B,2,FALSE)</f>
        <v>06. Educación, infancia e igualdad</v>
      </c>
      <c r="T889" s="3" t="str">
        <f>MID(Tabla1[[#This Row],[Aplicación]],9,4)</f>
        <v>3232</v>
      </c>
      <c r="U889" s="3" t="str">
        <f>VLOOKUP(Tabla1[[#This Row],[PROGRAMA]],Hoja1!A:B,2,FALSE)</f>
        <v>3232. Conservación y mantenimiento centros educación infantil y primaria</v>
      </c>
      <c r="V889" s="3" t="str">
        <f>MID(Tabla1[[#This Row],[Aplicación]],14,2)</f>
        <v>21</v>
      </c>
      <c r="W889" s="3" t="str">
        <f>MID(Tabla1[[#This Row],[Aplicación]],14,6)</f>
        <v>213</v>
      </c>
    </row>
    <row r="890" spans="1:23" hidden="1" x14ac:dyDescent="0.25">
      <c r="A890" s="1">
        <v>220190000744</v>
      </c>
      <c r="B890" s="3" t="s">
        <v>9</v>
      </c>
      <c r="C890" s="2">
        <v>43497</v>
      </c>
      <c r="D890" s="3">
        <v>22019000430</v>
      </c>
      <c r="E890" s="3" t="s">
        <v>1983</v>
      </c>
      <c r="F890" s="4">
        <v>318.14999999999998</v>
      </c>
      <c r="G890" s="3" t="s">
        <v>1765</v>
      </c>
      <c r="H890" s="3" t="s">
        <v>1987</v>
      </c>
      <c r="I890" s="3" t="s">
        <v>1836</v>
      </c>
      <c r="J890" s="3" t="s">
        <v>1838</v>
      </c>
      <c r="K890" s="3" t="s">
        <v>14</v>
      </c>
      <c r="L890" s="3" t="s">
        <v>15</v>
      </c>
      <c r="M890" s="3" t="s">
        <v>16</v>
      </c>
      <c r="N890" s="11" t="s">
        <v>2554</v>
      </c>
      <c r="O890" s="3" t="s">
        <v>2553</v>
      </c>
      <c r="P890" s="3" t="str">
        <f>MID(Tabla1[[#This Row],[Aplicación]],14,1)</f>
        <v>2</v>
      </c>
      <c r="Q890" s="3" t="s">
        <v>2530</v>
      </c>
      <c r="R890" s="3" t="str">
        <f>MID(Tabla1[[#This Row],[Aplicación]],6,2)</f>
        <v>10</v>
      </c>
      <c r="S890" s="3" t="str">
        <f>VLOOKUP(Tabla1[[#This Row],[AREA]],Hoja1!A:B,2,FALSE)</f>
        <v>10. Servicios sociales</v>
      </c>
      <c r="T890" s="3" t="str">
        <f>MID(Tabla1[[#This Row],[Aplicación]],9,4)</f>
        <v>2412</v>
      </c>
      <c r="U890" s="3" t="str">
        <f>VLOOKUP(Tabla1[[#This Row],[PROGRAMA]],Hoja1!A:B,2,FALSE)</f>
        <v>2412. Formación para el empleo</v>
      </c>
      <c r="V890" s="3" t="str">
        <f>MID(Tabla1[[#This Row],[Aplicación]],14,2)</f>
        <v>21</v>
      </c>
      <c r="W890" s="3" t="str">
        <f>MID(Tabla1[[#This Row],[Aplicación]],14,6)</f>
        <v>213</v>
      </c>
    </row>
    <row r="891" spans="1:23" hidden="1" x14ac:dyDescent="0.25">
      <c r="A891" s="1">
        <v>220190001374</v>
      </c>
      <c r="B891" s="3" t="s">
        <v>9</v>
      </c>
      <c r="C891" s="2">
        <v>43507</v>
      </c>
      <c r="D891" s="3">
        <v>22019001174</v>
      </c>
      <c r="E891" s="3" t="s">
        <v>695</v>
      </c>
      <c r="F891" s="4">
        <v>1192</v>
      </c>
      <c r="G891" s="3" t="s">
        <v>1744</v>
      </c>
      <c r="H891" s="3" t="s">
        <v>696</v>
      </c>
      <c r="I891" s="3" t="s">
        <v>1836</v>
      </c>
      <c r="J891" s="3" t="s">
        <v>1837</v>
      </c>
      <c r="K891" s="3" t="s">
        <v>14</v>
      </c>
      <c r="L891" s="3" t="s">
        <v>15</v>
      </c>
      <c r="M891" s="3" t="s">
        <v>39</v>
      </c>
      <c r="N891" s="11" t="s">
        <v>2554</v>
      </c>
      <c r="O891" s="3" t="s">
        <v>2553</v>
      </c>
      <c r="P891" s="3" t="str">
        <f>MID(Tabla1[[#This Row],[Aplicación]],14,1)</f>
        <v>2</v>
      </c>
      <c r="Q891" s="3" t="s">
        <v>2530</v>
      </c>
      <c r="R891" s="3" t="str">
        <f>MID(Tabla1[[#This Row],[Aplicación]],6,2)</f>
        <v>08</v>
      </c>
      <c r="S891" s="3" t="str">
        <f>VLOOKUP(Tabla1[[#This Row],[AREA]],Hoja1!A:B,2,FALSE)</f>
        <v>08. Seguridad y movilidad</v>
      </c>
      <c r="T891" s="3" t="str">
        <f>MID(Tabla1[[#This Row],[Aplicación]],9,4)</f>
        <v>1301</v>
      </c>
      <c r="U891" s="3" t="str">
        <f>VLOOKUP(Tabla1[[#This Row],[PROGRAMA]],Hoja1!A:B,2,FALSE)</f>
        <v>1301. Dirección del área de seguridad</v>
      </c>
      <c r="V891" s="3" t="str">
        <f>MID(Tabla1[[#This Row],[Aplicación]],14,2)</f>
        <v>20</v>
      </c>
      <c r="W891" s="3" t="str">
        <f>MID(Tabla1[[#This Row],[Aplicación]],14,6)</f>
        <v>203</v>
      </c>
    </row>
    <row r="892" spans="1:23" hidden="1" x14ac:dyDescent="0.25">
      <c r="A892" s="1">
        <v>220190000744</v>
      </c>
      <c r="B892" s="3" t="s">
        <v>9</v>
      </c>
      <c r="C892" s="2">
        <v>43497</v>
      </c>
      <c r="D892" s="3">
        <v>22019000431</v>
      </c>
      <c r="E892" s="3" t="s">
        <v>1983</v>
      </c>
      <c r="F892" s="4">
        <v>693.15</v>
      </c>
      <c r="G892" s="3" t="s">
        <v>1765</v>
      </c>
      <c r="H892" s="3" t="s">
        <v>1987</v>
      </c>
      <c r="I892" s="3" t="s">
        <v>1836</v>
      </c>
      <c r="J892" s="3" t="s">
        <v>1838</v>
      </c>
      <c r="K892" s="3" t="s">
        <v>14</v>
      </c>
      <c r="L892" s="3" t="s">
        <v>15</v>
      </c>
      <c r="M892" s="3" t="s">
        <v>16</v>
      </c>
      <c r="N892" s="11" t="s">
        <v>2554</v>
      </c>
      <c r="O892" s="3" t="s">
        <v>2553</v>
      </c>
      <c r="P892" s="3" t="str">
        <f>MID(Tabla1[[#This Row],[Aplicación]],14,1)</f>
        <v>2</v>
      </c>
      <c r="Q892" s="3" t="s">
        <v>2530</v>
      </c>
      <c r="R892" s="3" t="str">
        <f>MID(Tabla1[[#This Row],[Aplicación]],6,2)</f>
        <v>10</v>
      </c>
      <c r="S892" s="3" t="str">
        <f>VLOOKUP(Tabla1[[#This Row],[AREA]],Hoja1!A:B,2,FALSE)</f>
        <v>10. Servicios sociales</v>
      </c>
      <c r="T892" s="3" t="str">
        <f>MID(Tabla1[[#This Row],[Aplicación]],9,4)</f>
        <v>2412</v>
      </c>
      <c r="U892" s="3" t="str">
        <f>VLOOKUP(Tabla1[[#This Row],[PROGRAMA]],Hoja1!A:B,2,FALSE)</f>
        <v>2412. Formación para el empleo</v>
      </c>
      <c r="V892" s="3" t="str">
        <f>MID(Tabla1[[#This Row],[Aplicación]],14,2)</f>
        <v>21</v>
      </c>
      <c r="W892" s="3" t="str">
        <f>MID(Tabla1[[#This Row],[Aplicación]],14,6)</f>
        <v>213</v>
      </c>
    </row>
    <row r="893" spans="1:23" hidden="1" x14ac:dyDescent="0.25">
      <c r="A893" s="1">
        <v>220190000744</v>
      </c>
      <c r="B893" s="3" t="s">
        <v>9</v>
      </c>
      <c r="C893" s="2">
        <v>43497</v>
      </c>
      <c r="D893" s="3">
        <v>22019000432</v>
      </c>
      <c r="E893" s="3" t="s">
        <v>1983</v>
      </c>
      <c r="F893" s="4">
        <v>238.7</v>
      </c>
      <c r="G893" s="3" t="s">
        <v>1765</v>
      </c>
      <c r="H893" s="3" t="s">
        <v>1987</v>
      </c>
      <c r="I893" s="3" t="s">
        <v>1836</v>
      </c>
      <c r="J893" s="3" t="s">
        <v>1838</v>
      </c>
      <c r="K893" s="3" t="s">
        <v>14</v>
      </c>
      <c r="L893" s="3" t="s">
        <v>15</v>
      </c>
      <c r="M893" s="3" t="s">
        <v>16</v>
      </c>
      <c r="N893" s="11" t="s">
        <v>2554</v>
      </c>
      <c r="O893" s="3" t="s">
        <v>2553</v>
      </c>
      <c r="P893" s="3" t="str">
        <f>MID(Tabla1[[#This Row],[Aplicación]],14,1)</f>
        <v>2</v>
      </c>
      <c r="Q893" s="3" t="s">
        <v>2530</v>
      </c>
      <c r="R893" s="3" t="str">
        <f>MID(Tabla1[[#This Row],[Aplicación]],6,2)</f>
        <v>10</v>
      </c>
      <c r="S893" s="3" t="str">
        <f>VLOOKUP(Tabla1[[#This Row],[AREA]],Hoja1!A:B,2,FALSE)</f>
        <v>10. Servicios sociales</v>
      </c>
      <c r="T893" s="3" t="str">
        <f>MID(Tabla1[[#This Row],[Aplicación]],9,4)</f>
        <v>2412</v>
      </c>
      <c r="U893" s="3" t="str">
        <f>VLOOKUP(Tabla1[[#This Row],[PROGRAMA]],Hoja1!A:B,2,FALSE)</f>
        <v>2412. Formación para el empleo</v>
      </c>
      <c r="V893" s="3" t="str">
        <f>MID(Tabla1[[#This Row],[Aplicación]],14,2)</f>
        <v>21</v>
      </c>
      <c r="W893" s="3" t="str">
        <f>MID(Tabla1[[#This Row],[Aplicación]],14,6)</f>
        <v>213</v>
      </c>
    </row>
    <row r="894" spans="1:23" hidden="1" x14ac:dyDescent="0.25">
      <c r="A894" s="1">
        <v>220190000744</v>
      </c>
      <c r="B894" s="3" t="s">
        <v>9</v>
      </c>
      <c r="C894" s="2">
        <v>43497</v>
      </c>
      <c r="D894" s="3">
        <v>22019000433</v>
      </c>
      <c r="E894" s="3" t="s">
        <v>1983</v>
      </c>
      <c r="F894" s="4">
        <v>250</v>
      </c>
      <c r="G894" s="3" t="s">
        <v>1765</v>
      </c>
      <c r="H894" s="3" t="s">
        <v>1987</v>
      </c>
      <c r="I894" s="3" t="s">
        <v>1836</v>
      </c>
      <c r="J894" s="3" t="s">
        <v>1838</v>
      </c>
      <c r="K894" s="3" t="s">
        <v>14</v>
      </c>
      <c r="L894" s="3" t="s">
        <v>15</v>
      </c>
      <c r="M894" s="3" t="s">
        <v>16</v>
      </c>
      <c r="N894" s="11" t="s">
        <v>2554</v>
      </c>
      <c r="O894" s="3" t="s">
        <v>2553</v>
      </c>
      <c r="P894" s="3" t="str">
        <f>MID(Tabla1[[#This Row],[Aplicación]],14,1)</f>
        <v>2</v>
      </c>
      <c r="Q894" s="3" t="s">
        <v>2530</v>
      </c>
      <c r="R894" s="3" t="str">
        <f>MID(Tabla1[[#This Row],[Aplicación]],6,2)</f>
        <v>10</v>
      </c>
      <c r="S894" s="3" t="str">
        <f>VLOOKUP(Tabla1[[#This Row],[AREA]],Hoja1!A:B,2,FALSE)</f>
        <v>10. Servicios sociales</v>
      </c>
      <c r="T894" s="3" t="str">
        <f>MID(Tabla1[[#This Row],[Aplicación]],9,4)</f>
        <v>2412</v>
      </c>
      <c r="U894" s="3" t="str">
        <f>VLOOKUP(Tabla1[[#This Row],[PROGRAMA]],Hoja1!A:B,2,FALSE)</f>
        <v>2412. Formación para el empleo</v>
      </c>
      <c r="V894" s="3" t="str">
        <f>MID(Tabla1[[#This Row],[Aplicación]],14,2)</f>
        <v>21</v>
      </c>
      <c r="W894" s="3" t="str">
        <f>MID(Tabla1[[#This Row],[Aplicación]],14,6)</f>
        <v>213</v>
      </c>
    </row>
    <row r="895" spans="1:23" hidden="1" x14ac:dyDescent="0.25">
      <c r="A895" s="1">
        <v>220190001703</v>
      </c>
      <c r="B895" s="3" t="s">
        <v>9</v>
      </c>
      <c r="C895" s="2">
        <v>43511</v>
      </c>
      <c r="D895" s="3">
        <v>22019001688</v>
      </c>
      <c r="E895" s="3" t="s">
        <v>432</v>
      </c>
      <c r="F895" s="4">
        <v>18143.95</v>
      </c>
      <c r="G895" s="3" t="s">
        <v>1765</v>
      </c>
      <c r="H895" s="3" t="s">
        <v>830</v>
      </c>
      <c r="I895" s="3" t="s">
        <v>1836</v>
      </c>
      <c r="J895" s="3" t="s">
        <v>1838</v>
      </c>
      <c r="K895" s="3" t="s">
        <v>14</v>
      </c>
      <c r="L895" s="3" t="s">
        <v>10</v>
      </c>
      <c r="M895" s="3" t="s">
        <v>11</v>
      </c>
      <c r="N895" s="11" t="s">
        <v>2556</v>
      </c>
      <c r="O895" s="3" t="s">
        <v>2553</v>
      </c>
      <c r="P895" s="3" t="str">
        <f>MID(Tabla1[[#This Row],[Aplicación]],14,1)</f>
        <v>2</v>
      </c>
      <c r="Q895" s="3" t="s">
        <v>2530</v>
      </c>
      <c r="R895" s="3" t="str">
        <f>MID(Tabla1[[#This Row],[Aplicación]],6,2)</f>
        <v>06</v>
      </c>
      <c r="S895" s="3" t="str">
        <f>VLOOKUP(Tabla1[[#This Row],[AREA]],Hoja1!A:B,2,FALSE)</f>
        <v>06. Educación, infancia e igualdad</v>
      </c>
      <c r="T895" s="3" t="str">
        <f>MID(Tabla1[[#This Row],[Aplicación]],9,4)</f>
        <v>3232</v>
      </c>
      <c r="U895" s="3" t="str">
        <f>VLOOKUP(Tabla1[[#This Row],[PROGRAMA]],Hoja1!A:B,2,FALSE)</f>
        <v>3232. Conservación y mantenimiento centros educación infantil y primaria</v>
      </c>
      <c r="V895" s="3" t="str">
        <f>MID(Tabla1[[#This Row],[Aplicación]],14,2)</f>
        <v>21</v>
      </c>
      <c r="W895" s="3" t="str">
        <f>MID(Tabla1[[#This Row],[Aplicación]],14,6)</f>
        <v>213</v>
      </c>
    </row>
    <row r="896" spans="1:23" hidden="1" x14ac:dyDescent="0.25">
      <c r="A896" s="1">
        <v>220190002574</v>
      </c>
      <c r="B896" s="3" t="s">
        <v>9</v>
      </c>
      <c r="C896" s="2">
        <v>43516</v>
      </c>
      <c r="D896" s="3">
        <v>22019000788</v>
      </c>
      <c r="E896" s="3" t="s">
        <v>562</v>
      </c>
      <c r="F896" s="4">
        <v>16775.330000000002</v>
      </c>
      <c r="G896" s="3" t="s">
        <v>2051</v>
      </c>
      <c r="H896" s="3" t="s">
        <v>951</v>
      </c>
      <c r="I896" s="3" t="s">
        <v>2024</v>
      </c>
      <c r="J896" s="3" t="s">
        <v>1838</v>
      </c>
      <c r="K896" s="3" t="s">
        <v>14</v>
      </c>
      <c r="L896" s="3" t="s">
        <v>15</v>
      </c>
      <c r="M896" s="3" t="s">
        <v>16</v>
      </c>
      <c r="N896" s="3" t="s">
        <v>2555</v>
      </c>
      <c r="O896" s="3" t="s">
        <v>2553</v>
      </c>
      <c r="P896" s="3" t="str">
        <f>MID(Tabla1[[#This Row],[Aplicación]],14,1)</f>
        <v>6</v>
      </c>
      <c r="Q896" s="3" t="s">
        <v>2531</v>
      </c>
      <c r="R896" s="3" t="str">
        <f>MID(Tabla1[[#This Row],[Aplicación]],6,2)</f>
        <v>07</v>
      </c>
      <c r="S896" s="3" t="str">
        <f>VLOOKUP(Tabla1[[#This Row],[AREA]],Hoja1!A:B,2,FALSE)</f>
        <v>07. Medio Ambiente sostenibilidad</v>
      </c>
      <c r="T896" s="3" t="str">
        <f>MID(Tabla1[[#This Row],[Aplicación]],9,4)</f>
        <v>1621</v>
      </c>
      <c r="U896" s="3" t="str">
        <f>VLOOKUP(Tabla1[[#This Row],[PROGRAMA]],Hoja1!A:B,2,FALSE)</f>
        <v>1621. Servicio de limpieza</v>
      </c>
      <c r="V896" s="3" t="str">
        <f>MID(Tabla1[[#This Row],[Aplicación]],14,2)</f>
        <v>63</v>
      </c>
      <c r="W896" s="3" t="str">
        <f>MID(Tabla1[[#This Row],[Aplicación]],14,6)</f>
        <v>634</v>
      </c>
    </row>
    <row r="897" spans="1:23" hidden="1" x14ac:dyDescent="0.25">
      <c r="A897" s="1">
        <v>220190001291</v>
      </c>
      <c r="B897" s="3" t="s">
        <v>9</v>
      </c>
      <c r="C897" s="2">
        <v>43507</v>
      </c>
      <c r="D897" s="3">
        <v>22019001467</v>
      </c>
      <c r="E897" s="3" t="s">
        <v>686</v>
      </c>
      <c r="F897" s="4">
        <v>4500</v>
      </c>
      <c r="G897" s="3" t="s">
        <v>1744</v>
      </c>
      <c r="H897" s="3" t="s">
        <v>687</v>
      </c>
      <c r="I897" s="3" t="s">
        <v>1836</v>
      </c>
      <c r="J897" s="3" t="s">
        <v>1837</v>
      </c>
      <c r="K897" s="3" t="s">
        <v>14</v>
      </c>
      <c r="L897" s="3" t="s">
        <v>15</v>
      </c>
      <c r="M897" s="3" t="s">
        <v>16</v>
      </c>
      <c r="N897" s="11" t="s">
        <v>2554</v>
      </c>
      <c r="O897" s="3" t="s">
        <v>2553</v>
      </c>
      <c r="P897" s="3" t="str">
        <f>MID(Tabla1[[#This Row],[Aplicación]],14,1)</f>
        <v>2</v>
      </c>
      <c r="Q897" s="3" t="s">
        <v>2530</v>
      </c>
      <c r="R897" s="3" t="str">
        <f>MID(Tabla1[[#This Row],[Aplicación]],6,2)</f>
        <v>04</v>
      </c>
      <c r="S897" s="3" t="str">
        <f>VLOOKUP(Tabla1[[#This Row],[AREA]],Hoja1!A:B,2,FALSE)</f>
        <v>04. Hacienda, función pública y promoción económica</v>
      </c>
      <c r="T897" s="3" t="str">
        <f>MID(Tabla1[[#This Row],[Aplicación]],9,4)</f>
        <v>2411</v>
      </c>
      <c r="U897" s="3" t="str">
        <f>VLOOKUP(Tabla1[[#This Row],[PROGRAMA]],Hoja1!A:B,2,FALSE)</f>
        <v>2411. Agencia de innovación y desarrollo económico</v>
      </c>
      <c r="V897" s="3" t="str">
        <f>MID(Tabla1[[#This Row],[Aplicación]],14,2)</f>
        <v>20</v>
      </c>
      <c r="W897" s="3" t="str">
        <f>MID(Tabla1[[#This Row],[Aplicación]],14,6)</f>
        <v>203</v>
      </c>
    </row>
    <row r="898" spans="1:23" hidden="1" x14ac:dyDescent="0.25">
      <c r="A898" s="1">
        <v>220190001376</v>
      </c>
      <c r="B898" s="3" t="s">
        <v>9</v>
      </c>
      <c r="C898" s="2">
        <v>43507</v>
      </c>
      <c r="D898" s="3">
        <v>22019001183</v>
      </c>
      <c r="E898" s="3" t="s">
        <v>699</v>
      </c>
      <c r="F898" s="4">
        <v>11000</v>
      </c>
      <c r="G898" s="3" t="s">
        <v>1744</v>
      </c>
      <c r="H898" s="3" t="s">
        <v>700</v>
      </c>
      <c r="I898" s="3" t="s">
        <v>1836</v>
      </c>
      <c r="J898" s="3" t="s">
        <v>1837</v>
      </c>
      <c r="K898" s="3" t="s">
        <v>14</v>
      </c>
      <c r="L898" s="3" t="s">
        <v>15</v>
      </c>
      <c r="M898" s="3" t="s">
        <v>39</v>
      </c>
      <c r="N898" s="11" t="s">
        <v>2554</v>
      </c>
      <c r="O898" s="3" t="s">
        <v>2553</v>
      </c>
      <c r="P898" s="3" t="str">
        <f>MID(Tabla1[[#This Row],[Aplicación]],14,1)</f>
        <v>2</v>
      </c>
      <c r="Q898" s="3" t="s">
        <v>2530</v>
      </c>
      <c r="R898" s="3" t="str">
        <f>MID(Tabla1[[#This Row],[Aplicación]],6,2)</f>
        <v>03</v>
      </c>
      <c r="S898" s="3" t="str">
        <f>VLOOKUP(Tabla1[[#This Row],[AREA]],Hoja1!A:B,2,FALSE)</f>
        <v>03. Participación ciudadana, juventud y deportes</v>
      </c>
      <c r="T898" s="3" t="str">
        <f>MID(Tabla1[[#This Row],[Aplicación]],9,4)</f>
        <v>9241</v>
      </c>
      <c r="U898" s="3" t="str">
        <f>VLOOKUP(Tabla1[[#This Row],[PROGRAMA]],Hoja1!A:B,2,FALSE)</f>
        <v>9241. Participación ciudadana</v>
      </c>
      <c r="V898" s="3" t="str">
        <f>MID(Tabla1[[#This Row],[Aplicación]],14,2)</f>
        <v>20</v>
      </c>
      <c r="W898" s="3" t="str">
        <f>MID(Tabla1[[#This Row],[Aplicación]],14,6)</f>
        <v>203</v>
      </c>
    </row>
    <row r="899" spans="1:23" hidden="1" x14ac:dyDescent="0.25">
      <c r="A899" s="1">
        <v>220190001377</v>
      </c>
      <c r="B899" s="3" t="s">
        <v>9</v>
      </c>
      <c r="C899" s="2">
        <v>43507</v>
      </c>
      <c r="D899" s="3">
        <v>22019001194</v>
      </c>
      <c r="E899" s="3" t="s">
        <v>701</v>
      </c>
      <c r="F899" s="4">
        <v>688</v>
      </c>
      <c r="G899" s="3" t="s">
        <v>1744</v>
      </c>
      <c r="H899" s="3" t="s">
        <v>702</v>
      </c>
      <c r="I899" s="3" t="s">
        <v>1836</v>
      </c>
      <c r="J899" s="3" t="s">
        <v>1837</v>
      </c>
      <c r="K899" s="3" t="s">
        <v>14</v>
      </c>
      <c r="L899" s="3" t="s">
        <v>15</v>
      </c>
      <c r="M899" s="3" t="s">
        <v>16</v>
      </c>
      <c r="N899" s="11" t="s">
        <v>2554</v>
      </c>
      <c r="O899" s="3" t="s">
        <v>2553</v>
      </c>
      <c r="P899" s="3" t="str">
        <f>MID(Tabla1[[#This Row],[Aplicación]],14,1)</f>
        <v>2</v>
      </c>
      <c r="Q899" s="3" t="s">
        <v>2530</v>
      </c>
      <c r="R899" s="3" t="str">
        <f>MID(Tabla1[[#This Row],[Aplicación]],6,2)</f>
        <v>04</v>
      </c>
      <c r="S899" s="3" t="str">
        <f>VLOOKUP(Tabla1[[#This Row],[AREA]],Hoja1!A:B,2,FALSE)</f>
        <v>04. Hacienda, función pública y promoción económica</v>
      </c>
      <c r="T899" s="3" t="str">
        <f>MID(Tabla1[[#This Row],[Aplicación]],9,4)</f>
        <v>3121</v>
      </c>
      <c r="U899" s="3" t="str">
        <f>VLOOKUP(Tabla1[[#This Row],[PROGRAMA]],Hoja1!A:B,2,FALSE)</f>
        <v>3121. Prevención y salud laboral</v>
      </c>
      <c r="V899" s="3" t="str">
        <f>MID(Tabla1[[#This Row],[Aplicación]],14,2)</f>
        <v>21</v>
      </c>
      <c r="W899" s="3" t="str">
        <f>MID(Tabla1[[#This Row],[Aplicación]],14,6)</f>
        <v>213</v>
      </c>
    </row>
    <row r="900" spans="1:23" hidden="1" x14ac:dyDescent="0.25">
      <c r="A900" s="1">
        <v>220190001378</v>
      </c>
      <c r="B900" s="3" t="s">
        <v>9</v>
      </c>
      <c r="C900" s="2">
        <v>43507</v>
      </c>
      <c r="D900" s="3">
        <v>22019001226</v>
      </c>
      <c r="E900" s="3" t="s">
        <v>703</v>
      </c>
      <c r="F900" s="4">
        <v>3989.12</v>
      </c>
      <c r="G900" s="3" t="s">
        <v>1744</v>
      </c>
      <c r="H900" s="3" t="s">
        <v>704</v>
      </c>
      <c r="I900" s="3" t="s">
        <v>1836</v>
      </c>
      <c r="J900" s="3" t="s">
        <v>1837</v>
      </c>
      <c r="K900" s="3" t="s">
        <v>14</v>
      </c>
      <c r="L900" s="3" t="s">
        <v>15</v>
      </c>
      <c r="M900" s="3" t="s">
        <v>16</v>
      </c>
      <c r="N900" s="11" t="s">
        <v>2554</v>
      </c>
      <c r="O900" s="3" t="s">
        <v>2553</v>
      </c>
      <c r="P900" s="3" t="str">
        <f>MID(Tabla1[[#This Row],[Aplicación]],14,1)</f>
        <v>2</v>
      </c>
      <c r="Q900" s="3" t="s">
        <v>2530</v>
      </c>
      <c r="R900" s="3" t="str">
        <f>MID(Tabla1[[#This Row],[Aplicación]],6,2)</f>
        <v>09</v>
      </c>
      <c r="S900" s="3" t="str">
        <f>VLOOKUP(Tabla1[[#This Row],[AREA]],Hoja1!A:B,2,FALSE)</f>
        <v>09. Cultura y turismo</v>
      </c>
      <c r="T900" s="3" t="str">
        <f>MID(Tabla1[[#This Row],[Aplicación]],9,4)</f>
        <v>3301</v>
      </c>
      <c r="U900" s="3" t="str">
        <f>VLOOKUP(Tabla1[[#This Row],[PROGRAMA]],Hoja1!A:B,2,FALSE)</f>
        <v>3301. Dirección del área de cultura</v>
      </c>
      <c r="V900" s="3" t="str">
        <f>MID(Tabla1[[#This Row],[Aplicación]],14,2)</f>
        <v>21</v>
      </c>
      <c r="W900" s="3" t="str">
        <f>MID(Tabla1[[#This Row],[Aplicación]],14,6)</f>
        <v>213</v>
      </c>
    </row>
    <row r="901" spans="1:23" hidden="1" x14ac:dyDescent="0.25">
      <c r="A901" s="1">
        <v>220190001379</v>
      </c>
      <c r="B901" s="3" t="s">
        <v>9</v>
      </c>
      <c r="C901" s="2">
        <v>43507</v>
      </c>
      <c r="D901" s="3">
        <v>22019001254</v>
      </c>
      <c r="E901" s="3" t="s">
        <v>705</v>
      </c>
      <c r="F901" s="4">
        <v>1800</v>
      </c>
      <c r="G901" s="3" t="s">
        <v>1744</v>
      </c>
      <c r="H901" s="3" t="s">
        <v>706</v>
      </c>
      <c r="I901" s="3" t="s">
        <v>1836</v>
      </c>
      <c r="J901" s="3" t="s">
        <v>1837</v>
      </c>
      <c r="K901" s="3" t="s">
        <v>14</v>
      </c>
      <c r="L901" s="3" t="s">
        <v>15</v>
      </c>
      <c r="M901" s="3" t="s">
        <v>16</v>
      </c>
      <c r="N901" s="11" t="s">
        <v>2554</v>
      </c>
      <c r="O901" s="3" t="s">
        <v>2553</v>
      </c>
      <c r="P901" s="3" t="str">
        <f>MID(Tabla1[[#This Row],[Aplicación]],14,1)</f>
        <v>2</v>
      </c>
      <c r="Q901" s="3" t="s">
        <v>2530</v>
      </c>
      <c r="R901" s="3" t="str">
        <f>MID(Tabla1[[#This Row],[Aplicación]],6,2)</f>
        <v>07</v>
      </c>
      <c r="S901" s="3" t="str">
        <f>VLOOKUP(Tabla1[[#This Row],[AREA]],Hoja1!A:B,2,FALSE)</f>
        <v>07. Medio Ambiente sostenibilidad</v>
      </c>
      <c r="T901" s="3" t="str">
        <f>MID(Tabla1[[#This Row],[Aplicación]],9,4)</f>
        <v>1621</v>
      </c>
      <c r="U901" s="3" t="str">
        <f>VLOOKUP(Tabla1[[#This Row],[PROGRAMA]],Hoja1!A:B,2,FALSE)</f>
        <v>1621. Servicio de limpieza</v>
      </c>
      <c r="V901" s="3" t="str">
        <f>MID(Tabla1[[#This Row],[Aplicación]],14,2)</f>
        <v>21</v>
      </c>
      <c r="W901" s="3" t="str">
        <f>MID(Tabla1[[#This Row],[Aplicación]],14,6)</f>
        <v>213</v>
      </c>
    </row>
    <row r="902" spans="1:23" hidden="1" x14ac:dyDescent="0.25">
      <c r="A902" s="1">
        <v>220190001380</v>
      </c>
      <c r="B902" s="3" t="s">
        <v>9</v>
      </c>
      <c r="C902" s="2">
        <v>43507</v>
      </c>
      <c r="D902" s="3">
        <v>22019001377</v>
      </c>
      <c r="E902" s="3" t="s">
        <v>707</v>
      </c>
      <c r="F902" s="4">
        <v>10000</v>
      </c>
      <c r="G902" s="3" t="s">
        <v>1744</v>
      </c>
      <c r="H902" s="3" t="s">
        <v>708</v>
      </c>
      <c r="I902" s="3" t="s">
        <v>1836</v>
      </c>
      <c r="J902" s="3" t="s">
        <v>1837</v>
      </c>
      <c r="K902" s="3" t="s">
        <v>14</v>
      </c>
      <c r="L902" s="3" t="s">
        <v>15</v>
      </c>
      <c r="M902" s="3" t="s">
        <v>16</v>
      </c>
      <c r="N902" s="11" t="s">
        <v>2554</v>
      </c>
      <c r="O902" s="3" t="s">
        <v>2553</v>
      </c>
      <c r="P902" s="3" t="str">
        <f>MID(Tabla1[[#This Row],[Aplicación]],14,1)</f>
        <v>2</v>
      </c>
      <c r="Q902" s="3" t="s">
        <v>2530</v>
      </c>
      <c r="R902" s="3" t="str">
        <f>MID(Tabla1[[#This Row],[Aplicación]],6,2)</f>
        <v>07</v>
      </c>
      <c r="S902" s="3" t="str">
        <f>VLOOKUP(Tabla1[[#This Row],[AREA]],Hoja1!A:B,2,FALSE)</f>
        <v>07. Medio Ambiente sostenibilidad</v>
      </c>
      <c r="T902" s="3" t="str">
        <f>MID(Tabla1[[#This Row],[Aplicación]],9,4)</f>
        <v>1721</v>
      </c>
      <c r="U902" s="3" t="str">
        <f>VLOOKUP(Tabla1[[#This Row],[PROGRAMA]],Hoja1!A:B,2,FALSE)</f>
        <v>1721. Protección del medio ambiente</v>
      </c>
      <c r="V902" s="3" t="str">
        <f>MID(Tabla1[[#This Row],[Aplicación]],14,2)</f>
        <v>20</v>
      </c>
      <c r="W902" s="3" t="str">
        <f>MID(Tabla1[[#This Row],[Aplicación]],14,6)</f>
        <v>203</v>
      </c>
    </row>
    <row r="903" spans="1:23" hidden="1" x14ac:dyDescent="0.25">
      <c r="A903" s="1">
        <v>220190001381</v>
      </c>
      <c r="B903" s="3" t="s">
        <v>9</v>
      </c>
      <c r="C903" s="2">
        <v>43507</v>
      </c>
      <c r="D903" s="3">
        <v>22019001458</v>
      </c>
      <c r="E903" s="3" t="s">
        <v>709</v>
      </c>
      <c r="F903" s="4">
        <v>4000</v>
      </c>
      <c r="G903" s="3" t="s">
        <v>1744</v>
      </c>
      <c r="H903" s="3" t="s">
        <v>710</v>
      </c>
      <c r="I903" s="3" t="s">
        <v>1836</v>
      </c>
      <c r="J903" s="3" t="s">
        <v>1837</v>
      </c>
      <c r="K903" s="3" t="s">
        <v>14</v>
      </c>
      <c r="L903" s="3" t="s">
        <v>15</v>
      </c>
      <c r="M903" s="3" t="s">
        <v>16</v>
      </c>
      <c r="N903" s="11" t="s">
        <v>2554</v>
      </c>
      <c r="O903" s="3" t="s">
        <v>2553</v>
      </c>
      <c r="P903" s="3" t="str">
        <f>MID(Tabla1[[#This Row],[Aplicación]],14,1)</f>
        <v>2</v>
      </c>
      <c r="Q903" s="3" t="s">
        <v>2530</v>
      </c>
      <c r="R903" s="3" t="str">
        <f>MID(Tabla1[[#This Row],[Aplicación]],6,2)</f>
        <v>04</v>
      </c>
      <c r="S903" s="3" t="str">
        <f>VLOOKUP(Tabla1[[#This Row],[AREA]],Hoja1!A:B,2,FALSE)</f>
        <v>04. Hacienda, función pública y promoción económica</v>
      </c>
      <c r="T903" s="3" t="str">
        <f>MID(Tabla1[[#This Row],[Aplicación]],9,4)</f>
        <v>9321</v>
      </c>
      <c r="U903" s="3" t="str">
        <f>VLOOKUP(Tabla1[[#This Row],[PROGRAMA]],Hoja1!A:B,2,FALSE)</f>
        <v>9321. Gestión de ingresos e inspección</v>
      </c>
      <c r="V903" s="3" t="str">
        <f>MID(Tabla1[[#This Row],[Aplicación]],14,2)</f>
        <v>20</v>
      </c>
      <c r="W903" s="3" t="str">
        <f>MID(Tabla1[[#This Row],[Aplicación]],14,6)</f>
        <v>203</v>
      </c>
    </row>
    <row r="904" spans="1:23" hidden="1" x14ac:dyDescent="0.25">
      <c r="A904" s="1">
        <v>220190001375</v>
      </c>
      <c r="B904" s="3" t="s">
        <v>9</v>
      </c>
      <c r="C904" s="2">
        <v>43507</v>
      </c>
      <c r="D904" s="3">
        <v>22019001181</v>
      </c>
      <c r="E904" s="3" t="s">
        <v>697</v>
      </c>
      <c r="F904" s="4">
        <v>3667</v>
      </c>
      <c r="G904" s="3" t="s">
        <v>1744</v>
      </c>
      <c r="H904" s="3" t="s">
        <v>698</v>
      </c>
      <c r="I904" s="3" t="s">
        <v>1836</v>
      </c>
      <c r="J904" s="3" t="s">
        <v>1837</v>
      </c>
      <c r="K904" s="3" t="s">
        <v>14</v>
      </c>
      <c r="L904" s="3" t="s">
        <v>15</v>
      </c>
      <c r="M904" s="3" t="s">
        <v>39</v>
      </c>
      <c r="N904" s="11" t="s">
        <v>2554</v>
      </c>
      <c r="O904" s="3" t="s">
        <v>2553</v>
      </c>
      <c r="P904" s="3" t="str">
        <f>MID(Tabla1[[#This Row],[Aplicación]],14,1)</f>
        <v>2</v>
      </c>
      <c r="Q904" s="3" t="s">
        <v>2530</v>
      </c>
      <c r="R904" s="3" t="str">
        <f>MID(Tabla1[[#This Row],[Aplicación]],6,2)</f>
        <v>08</v>
      </c>
      <c r="S904" s="3" t="str">
        <f>VLOOKUP(Tabla1[[#This Row],[AREA]],Hoja1!A:B,2,FALSE)</f>
        <v>08. Seguridad y movilidad</v>
      </c>
      <c r="T904" s="3" t="str">
        <f>MID(Tabla1[[#This Row],[Aplicación]],9,4)</f>
        <v>1301</v>
      </c>
      <c r="U904" s="3" t="str">
        <f>VLOOKUP(Tabla1[[#This Row],[PROGRAMA]],Hoja1!A:B,2,FALSE)</f>
        <v>1301. Dirección del área de seguridad</v>
      </c>
      <c r="V904" s="3" t="str">
        <f>MID(Tabla1[[#This Row],[Aplicación]],14,2)</f>
        <v>21</v>
      </c>
      <c r="W904" s="3" t="str">
        <f>MID(Tabla1[[#This Row],[Aplicación]],14,6)</f>
        <v>213</v>
      </c>
    </row>
    <row r="905" spans="1:23" hidden="1" x14ac:dyDescent="0.25">
      <c r="A905" s="1">
        <v>220190001390</v>
      </c>
      <c r="B905" s="3" t="s">
        <v>9</v>
      </c>
      <c r="C905" s="2">
        <v>43507</v>
      </c>
      <c r="D905" s="3">
        <v>22019001534</v>
      </c>
      <c r="E905" s="3" t="s">
        <v>720</v>
      </c>
      <c r="F905" s="4">
        <v>4955</v>
      </c>
      <c r="G905" s="3" t="s">
        <v>1744</v>
      </c>
      <c r="H905" s="3" t="s">
        <v>721</v>
      </c>
      <c r="I905" s="3" t="s">
        <v>1836</v>
      </c>
      <c r="J905" s="3" t="s">
        <v>1837</v>
      </c>
      <c r="K905" s="3" t="s">
        <v>14</v>
      </c>
      <c r="L905" s="3" t="s">
        <v>15</v>
      </c>
      <c r="M905" s="3" t="s">
        <v>16</v>
      </c>
      <c r="N905" s="11" t="s">
        <v>2554</v>
      </c>
      <c r="O905" s="3" t="s">
        <v>2553</v>
      </c>
      <c r="P905" s="3" t="str">
        <f>MID(Tabla1[[#This Row],[Aplicación]],14,1)</f>
        <v>2</v>
      </c>
      <c r="Q905" s="3" t="s">
        <v>2530</v>
      </c>
      <c r="R905" s="3" t="str">
        <f>MID(Tabla1[[#This Row],[Aplicación]],6,2)</f>
        <v>02</v>
      </c>
      <c r="S905" s="3" t="str">
        <f>VLOOKUP(Tabla1[[#This Row],[AREA]],Hoja1!A:B,2,FALSE)</f>
        <v>02. Urbanismo, infraestructura y vivienda</v>
      </c>
      <c r="T905" s="3" t="str">
        <f>MID(Tabla1[[#This Row],[Aplicación]],9,4)</f>
        <v>1501</v>
      </c>
      <c r="U905" s="3" t="str">
        <f>VLOOKUP(Tabla1[[#This Row],[PROGRAMA]],Hoja1!A:B,2,FALSE)</f>
        <v>1501. Dirección del área de urbanismo</v>
      </c>
      <c r="V905" s="3" t="str">
        <f>MID(Tabla1[[#This Row],[Aplicación]],14,2)</f>
        <v>20</v>
      </c>
      <c r="W905" s="3" t="str">
        <f>MID(Tabla1[[#This Row],[Aplicación]],14,6)</f>
        <v>203</v>
      </c>
    </row>
    <row r="906" spans="1:23" hidden="1" x14ac:dyDescent="0.25">
      <c r="A906" s="1">
        <v>220190001395</v>
      </c>
      <c r="B906" s="3" t="s">
        <v>9</v>
      </c>
      <c r="C906" s="2">
        <v>43507</v>
      </c>
      <c r="D906" s="3">
        <v>22019001639</v>
      </c>
      <c r="E906" s="3" t="s">
        <v>728</v>
      </c>
      <c r="F906" s="4">
        <v>285</v>
      </c>
      <c r="G906" s="3" t="s">
        <v>1744</v>
      </c>
      <c r="H906" s="3" t="s">
        <v>729</v>
      </c>
      <c r="I906" s="3" t="s">
        <v>1836</v>
      </c>
      <c r="J906" s="3" t="s">
        <v>1837</v>
      </c>
      <c r="K906" s="3" t="s">
        <v>14</v>
      </c>
      <c r="L906" s="3" t="s">
        <v>15</v>
      </c>
      <c r="M906" s="3" t="s">
        <v>39</v>
      </c>
      <c r="N906" s="11" t="s">
        <v>2554</v>
      </c>
      <c r="O906" s="3" t="s">
        <v>2553</v>
      </c>
      <c r="P906" s="3" t="str">
        <f>MID(Tabla1[[#This Row],[Aplicación]],14,1)</f>
        <v>2</v>
      </c>
      <c r="Q906" s="3" t="s">
        <v>2530</v>
      </c>
      <c r="R906" s="3" t="str">
        <f>MID(Tabla1[[#This Row],[Aplicación]],6,2)</f>
        <v>01</v>
      </c>
      <c r="S906" s="3" t="str">
        <f>VLOOKUP(Tabla1[[#This Row],[AREA]],Hoja1!A:B,2,FALSE)</f>
        <v>01. Alcaldía</v>
      </c>
      <c r="T906" s="3" t="str">
        <f>MID(Tabla1[[#This Row],[Aplicación]],9,4)</f>
        <v>9201</v>
      </c>
      <c r="U906" s="3" t="str">
        <f>VLOOKUP(Tabla1[[#This Row],[PROGRAMA]],Hoja1!A:B,2,FALSE)</f>
        <v>9201. Secretaría General</v>
      </c>
      <c r="V906" s="3" t="str">
        <f>MID(Tabla1[[#This Row],[Aplicación]],14,2)</f>
        <v>20</v>
      </c>
      <c r="W906" s="3" t="str">
        <f>MID(Tabla1[[#This Row],[Aplicación]],14,6)</f>
        <v>203</v>
      </c>
    </row>
    <row r="907" spans="1:23" hidden="1" x14ac:dyDescent="0.25">
      <c r="A907" s="1">
        <v>220190001382</v>
      </c>
      <c r="B907" s="3" t="s">
        <v>9</v>
      </c>
      <c r="C907" s="2">
        <v>43507</v>
      </c>
      <c r="D907" s="3">
        <v>22019001479</v>
      </c>
      <c r="E907" s="3" t="s">
        <v>785</v>
      </c>
      <c r="F907" s="4">
        <v>2012</v>
      </c>
      <c r="G907" s="3" t="s">
        <v>1744</v>
      </c>
      <c r="H907" s="3" t="s">
        <v>1999</v>
      </c>
      <c r="I907" s="3" t="s">
        <v>1836</v>
      </c>
      <c r="J907" s="3" t="s">
        <v>1837</v>
      </c>
      <c r="K907" s="3" t="s">
        <v>14</v>
      </c>
      <c r="L907" s="3" t="s">
        <v>15</v>
      </c>
      <c r="M907" s="3" t="s">
        <v>16</v>
      </c>
      <c r="N907" s="11" t="s">
        <v>2554</v>
      </c>
      <c r="O907" s="3" t="s">
        <v>2553</v>
      </c>
      <c r="P907" s="3" t="str">
        <f>MID(Tabla1[[#This Row],[Aplicación]],14,1)</f>
        <v>2</v>
      </c>
      <c r="Q907" s="3" t="s">
        <v>2530</v>
      </c>
      <c r="R907" s="3" t="str">
        <f>MID(Tabla1[[#This Row],[Aplicación]],6,2)</f>
        <v>10</v>
      </c>
      <c r="S907" s="3" t="str">
        <f>VLOOKUP(Tabla1[[#This Row],[AREA]],Hoja1!A:B,2,FALSE)</f>
        <v>10. Servicios sociales</v>
      </c>
      <c r="T907" s="3" t="str">
        <f>MID(Tabla1[[#This Row],[Aplicación]],9,4)</f>
        <v>2312</v>
      </c>
      <c r="U907" s="3" t="str">
        <f>VLOOKUP(Tabla1[[#This Row],[PROGRAMA]],Hoja1!A:B,2,FALSE)</f>
        <v>2312. Iniciativas sociales</v>
      </c>
      <c r="V907" s="3" t="str">
        <f>MID(Tabla1[[#This Row],[Aplicación]],14,2)</f>
        <v>21</v>
      </c>
      <c r="W907" s="3" t="str">
        <f>MID(Tabla1[[#This Row],[Aplicación]],14,6)</f>
        <v>213</v>
      </c>
    </row>
    <row r="908" spans="1:23" hidden="1" x14ac:dyDescent="0.25">
      <c r="A908" s="1">
        <v>220190001649</v>
      </c>
      <c r="B908" s="3" t="s">
        <v>9</v>
      </c>
      <c r="C908" s="2">
        <v>43509</v>
      </c>
      <c r="D908" s="3">
        <v>22019001745</v>
      </c>
      <c r="E908" s="3" t="s">
        <v>148</v>
      </c>
      <c r="F908" s="4">
        <v>700</v>
      </c>
      <c r="G908" s="3" t="s">
        <v>1744</v>
      </c>
      <c r="H908" s="3" t="s">
        <v>804</v>
      </c>
      <c r="I908" s="3" t="s">
        <v>1836</v>
      </c>
      <c r="J908" s="3" t="s">
        <v>1837</v>
      </c>
      <c r="K908" s="3" t="s">
        <v>14</v>
      </c>
      <c r="L908" s="3" t="s">
        <v>15</v>
      </c>
      <c r="M908" s="3" t="s">
        <v>16</v>
      </c>
      <c r="N908" s="11" t="s">
        <v>2554</v>
      </c>
      <c r="O908" s="3" t="s">
        <v>2553</v>
      </c>
      <c r="P908" s="3" t="str">
        <f>MID(Tabla1[[#This Row],[Aplicación]],14,1)</f>
        <v>2</v>
      </c>
      <c r="Q908" s="3" t="s">
        <v>2530</v>
      </c>
      <c r="R908" s="3" t="str">
        <f>MID(Tabla1[[#This Row],[Aplicación]],6,2)</f>
        <v>08</v>
      </c>
      <c r="S908" s="3" t="str">
        <f>VLOOKUP(Tabla1[[#This Row],[AREA]],Hoja1!A:B,2,FALSE)</f>
        <v>08. Seguridad y movilidad</v>
      </c>
      <c r="T908" s="3" t="str">
        <f>MID(Tabla1[[#This Row],[Aplicación]],9,4)</f>
        <v>1361</v>
      </c>
      <c r="U908" s="3" t="str">
        <f>VLOOKUP(Tabla1[[#This Row],[PROGRAMA]],Hoja1!A:B,2,FALSE)</f>
        <v>1361. Prevención y extinción de incencios</v>
      </c>
      <c r="V908" s="3" t="str">
        <f>MID(Tabla1[[#This Row],[Aplicación]],14,2)</f>
        <v>21</v>
      </c>
      <c r="W908" s="3" t="str">
        <f>MID(Tabla1[[#This Row],[Aplicación]],14,6)</f>
        <v>213</v>
      </c>
    </row>
    <row r="909" spans="1:23" hidden="1" x14ac:dyDescent="0.25">
      <c r="A909" s="1">
        <v>220190001382</v>
      </c>
      <c r="B909" s="3" t="s">
        <v>9</v>
      </c>
      <c r="C909" s="2">
        <v>43507</v>
      </c>
      <c r="D909" s="3">
        <v>22019001480</v>
      </c>
      <c r="E909" s="3" t="s">
        <v>785</v>
      </c>
      <c r="F909" s="4">
        <v>3553</v>
      </c>
      <c r="G909" s="3" t="s">
        <v>1744</v>
      </c>
      <c r="H909" s="3" t="s">
        <v>1999</v>
      </c>
      <c r="I909" s="3" t="s">
        <v>1836</v>
      </c>
      <c r="J909" s="3" t="s">
        <v>1837</v>
      </c>
      <c r="K909" s="3" t="s">
        <v>14</v>
      </c>
      <c r="L909" s="3" t="s">
        <v>15</v>
      </c>
      <c r="M909" s="3" t="s">
        <v>16</v>
      </c>
      <c r="N909" s="11" t="s">
        <v>2554</v>
      </c>
      <c r="O909" s="3" t="s">
        <v>2553</v>
      </c>
      <c r="P909" s="3" t="str">
        <f>MID(Tabla1[[#This Row],[Aplicación]],14,1)</f>
        <v>2</v>
      </c>
      <c r="Q909" s="3" t="s">
        <v>2530</v>
      </c>
      <c r="R909" s="3" t="str">
        <f>MID(Tabla1[[#This Row],[Aplicación]],6,2)</f>
        <v>10</v>
      </c>
      <c r="S909" s="3" t="str">
        <f>VLOOKUP(Tabla1[[#This Row],[AREA]],Hoja1!A:B,2,FALSE)</f>
        <v>10. Servicios sociales</v>
      </c>
      <c r="T909" s="3" t="str">
        <f>MID(Tabla1[[#This Row],[Aplicación]],9,4)</f>
        <v>2312</v>
      </c>
      <c r="U909" s="3" t="str">
        <f>VLOOKUP(Tabla1[[#This Row],[PROGRAMA]],Hoja1!A:B,2,FALSE)</f>
        <v>2312. Iniciativas sociales</v>
      </c>
      <c r="V909" s="3" t="str">
        <f>MID(Tabla1[[#This Row],[Aplicación]],14,2)</f>
        <v>21</v>
      </c>
      <c r="W909" s="3" t="str">
        <f>MID(Tabla1[[#This Row],[Aplicación]],14,6)</f>
        <v>213</v>
      </c>
    </row>
    <row r="910" spans="1:23" hidden="1" x14ac:dyDescent="0.25">
      <c r="A910" s="1">
        <v>220190001383</v>
      </c>
      <c r="B910" s="3" t="s">
        <v>9</v>
      </c>
      <c r="C910" s="2">
        <v>43507</v>
      </c>
      <c r="D910" s="3">
        <v>22019001498</v>
      </c>
      <c r="E910" s="3" t="s">
        <v>711</v>
      </c>
      <c r="F910" s="4">
        <v>1734.22</v>
      </c>
      <c r="G910" s="3" t="s">
        <v>1744</v>
      </c>
      <c r="H910" s="3" t="s">
        <v>712</v>
      </c>
      <c r="I910" s="3" t="s">
        <v>1836</v>
      </c>
      <c r="J910" s="3" t="s">
        <v>1837</v>
      </c>
      <c r="K910" s="3" t="s">
        <v>14</v>
      </c>
      <c r="L910" s="3" t="s">
        <v>15</v>
      </c>
      <c r="M910" s="3" t="s">
        <v>16</v>
      </c>
      <c r="N910" s="11" t="s">
        <v>2554</v>
      </c>
      <c r="O910" s="3" t="s">
        <v>2553</v>
      </c>
      <c r="P910" s="3" t="str">
        <f>MID(Tabla1[[#This Row],[Aplicación]],14,1)</f>
        <v>2</v>
      </c>
      <c r="Q910" s="3" t="s">
        <v>2530</v>
      </c>
      <c r="R910" s="3" t="str">
        <f>MID(Tabla1[[#This Row],[Aplicación]],6,2)</f>
        <v>10</v>
      </c>
      <c r="S910" s="3" t="str">
        <f>VLOOKUP(Tabla1[[#This Row],[AREA]],Hoja1!A:B,2,FALSE)</f>
        <v>10. Servicios sociales</v>
      </c>
      <c r="T910" s="3" t="str">
        <f>MID(Tabla1[[#This Row],[Aplicación]],9,4)</f>
        <v>2313</v>
      </c>
      <c r="U910" s="3" t="str">
        <f>VLOOKUP(Tabla1[[#This Row],[PROGRAMA]],Hoja1!A:B,2,FALSE)</f>
        <v>2313. Dirección del área de servicios sociales</v>
      </c>
      <c r="V910" s="3" t="str">
        <f>MID(Tabla1[[#This Row],[Aplicación]],14,2)</f>
        <v>21</v>
      </c>
      <c r="W910" s="3" t="str">
        <f>MID(Tabla1[[#This Row],[Aplicación]],14,6)</f>
        <v>213</v>
      </c>
    </row>
    <row r="911" spans="1:23" hidden="1" x14ac:dyDescent="0.25">
      <c r="A911" s="1">
        <v>220190001387</v>
      </c>
      <c r="B911" s="3" t="s">
        <v>9</v>
      </c>
      <c r="C911" s="2">
        <v>43507</v>
      </c>
      <c r="D911" s="3">
        <v>22019001516</v>
      </c>
      <c r="E911" s="3" t="s">
        <v>534</v>
      </c>
      <c r="F911" s="4">
        <v>347</v>
      </c>
      <c r="G911" s="3" t="s">
        <v>1744</v>
      </c>
      <c r="H911" s="3" t="s">
        <v>2000</v>
      </c>
      <c r="I911" s="3" t="s">
        <v>1836</v>
      </c>
      <c r="J911" s="3" t="s">
        <v>1837</v>
      </c>
      <c r="K911" s="3" t="s">
        <v>14</v>
      </c>
      <c r="L911" s="3" t="s">
        <v>15</v>
      </c>
      <c r="M911" s="3" t="s">
        <v>16</v>
      </c>
      <c r="N911" s="11" t="s">
        <v>2554</v>
      </c>
      <c r="O911" s="3" t="s">
        <v>2553</v>
      </c>
      <c r="P911" s="3" t="str">
        <f>MID(Tabla1[[#This Row],[Aplicación]],14,1)</f>
        <v>2</v>
      </c>
      <c r="Q911" s="3" t="s">
        <v>2530</v>
      </c>
      <c r="R911" s="3" t="str">
        <f>MID(Tabla1[[#This Row],[Aplicación]],6,2)</f>
        <v>10</v>
      </c>
      <c r="S911" s="3" t="str">
        <f>VLOOKUP(Tabla1[[#This Row],[AREA]],Hoja1!A:B,2,FALSE)</f>
        <v>10. Servicios sociales</v>
      </c>
      <c r="T911" s="3" t="str">
        <f>MID(Tabla1[[#This Row],[Aplicación]],9,4)</f>
        <v>2311</v>
      </c>
      <c r="U911" s="3" t="str">
        <f>VLOOKUP(Tabla1[[#This Row],[PROGRAMA]],Hoja1!A:B,2,FALSE)</f>
        <v>2311. Intervención social</v>
      </c>
      <c r="V911" s="3" t="str">
        <f>MID(Tabla1[[#This Row],[Aplicación]],14,2)</f>
        <v>21</v>
      </c>
      <c r="W911" s="3" t="str">
        <f>MID(Tabla1[[#This Row],[Aplicación]],14,6)</f>
        <v>213</v>
      </c>
    </row>
    <row r="912" spans="1:23" hidden="1" x14ac:dyDescent="0.25">
      <c r="A912" s="1">
        <v>220190001387</v>
      </c>
      <c r="B912" s="3" t="s">
        <v>9</v>
      </c>
      <c r="C912" s="2">
        <v>43507</v>
      </c>
      <c r="D912" s="3">
        <v>22019001517</v>
      </c>
      <c r="E912" s="3" t="s">
        <v>534</v>
      </c>
      <c r="F912" s="4">
        <v>9245</v>
      </c>
      <c r="G912" s="3" t="s">
        <v>1744</v>
      </c>
      <c r="H912" s="3" t="s">
        <v>2000</v>
      </c>
      <c r="I912" s="3" t="s">
        <v>1836</v>
      </c>
      <c r="J912" s="3" t="s">
        <v>1837</v>
      </c>
      <c r="K912" s="3" t="s">
        <v>14</v>
      </c>
      <c r="L912" s="3" t="s">
        <v>15</v>
      </c>
      <c r="M912" s="3" t="s">
        <v>16</v>
      </c>
      <c r="N912" s="11" t="s">
        <v>2554</v>
      </c>
      <c r="O912" s="3" t="s">
        <v>2553</v>
      </c>
      <c r="P912" s="3" t="str">
        <f>MID(Tabla1[[#This Row],[Aplicación]],14,1)</f>
        <v>2</v>
      </c>
      <c r="Q912" s="3" t="s">
        <v>2530</v>
      </c>
      <c r="R912" s="3" t="str">
        <f>MID(Tabla1[[#This Row],[Aplicación]],6,2)</f>
        <v>10</v>
      </c>
      <c r="S912" s="3" t="str">
        <f>VLOOKUP(Tabla1[[#This Row],[AREA]],Hoja1!A:B,2,FALSE)</f>
        <v>10. Servicios sociales</v>
      </c>
      <c r="T912" s="3" t="str">
        <f>MID(Tabla1[[#This Row],[Aplicación]],9,4)</f>
        <v>2311</v>
      </c>
      <c r="U912" s="3" t="str">
        <f>VLOOKUP(Tabla1[[#This Row],[PROGRAMA]],Hoja1!A:B,2,FALSE)</f>
        <v>2311. Intervención social</v>
      </c>
      <c r="V912" s="3" t="str">
        <f>MID(Tabla1[[#This Row],[Aplicación]],14,2)</f>
        <v>21</v>
      </c>
      <c r="W912" s="3" t="str">
        <f>MID(Tabla1[[#This Row],[Aplicación]],14,6)</f>
        <v>213</v>
      </c>
    </row>
    <row r="913" spans="1:23" hidden="1" x14ac:dyDescent="0.25">
      <c r="A913" s="1">
        <v>220190001388</v>
      </c>
      <c r="B913" s="3" t="s">
        <v>9</v>
      </c>
      <c r="C913" s="2">
        <v>43507</v>
      </c>
      <c r="D913" s="3">
        <v>22019001526</v>
      </c>
      <c r="E913" s="3" t="s">
        <v>1983</v>
      </c>
      <c r="F913" s="4">
        <v>839.65</v>
      </c>
      <c r="G913" s="3" t="s">
        <v>1744</v>
      </c>
      <c r="H913" s="3" t="s">
        <v>2001</v>
      </c>
      <c r="I913" s="3" t="s">
        <v>1836</v>
      </c>
      <c r="J913" s="3" t="s">
        <v>1837</v>
      </c>
      <c r="K913" s="3" t="s">
        <v>14</v>
      </c>
      <c r="L913" s="3" t="s">
        <v>15</v>
      </c>
      <c r="M913" s="3" t="s">
        <v>16</v>
      </c>
      <c r="N913" s="11" t="s">
        <v>2554</v>
      </c>
      <c r="O913" s="3" t="s">
        <v>2553</v>
      </c>
      <c r="P913" s="3" t="str">
        <f>MID(Tabla1[[#This Row],[Aplicación]],14,1)</f>
        <v>2</v>
      </c>
      <c r="Q913" s="3" t="s">
        <v>2530</v>
      </c>
      <c r="R913" s="3" t="str">
        <f>MID(Tabla1[[#This Row],[Aplicación]],6,2)</f>
        <v>10</v>
      </c>
      <c r="S913" s="3" t="str">
        <f>VLOOKUP(Tabla1[[#This Row],[AREA]],Hoja1!A:B,2,FALSE)</f>
        <v>10. Servicios sociales</v>
      </c>
      <c r="T913" s="3" t="str">
        <f>MID(Tabla1[[#This Row],[Aplicación]],9,4)</f>
        <v>2412</v>
      </c>
      <c r="U913" s="3" t="str">
        <f>VLOOKUP(Tabla1[[#This Row],[PROGRAMA]],Hoja1!A:B,2,FALSE)</f>
        <v>2412. Formación para el empleo</v>
      </c>
      <c r="V913" s="3" t="str">
        <f>MID(Tabla1[[#This Row],[Aplicación]],14,2)</f>
        <v>21</v>
      </c>
      <c r="W913" s="3" t="str">
        <f>MID(Tabla1[[#This Row],[Aplicación]],14,6)</f>
        <v>213</v>
      </c>
    </row>
    <row r="914" spans="1:23" hidden="1" x14ac:dyDescent="0.25">
      <c r="A914" s="1">
        <v>220190001388</v>
      </c>
      <c r="B914" s="3" t="s">
        <v>9</v>
      </c>
      <c r="C914" s="2">
        <v>43507</v>
      </c>
      <c r="D914" s="3">
        <v>22019001527</v>
      </c>
      <c r="E914" s="3" t="s">
        <v>1983</v>
      </c>
      <c r="F914" s="4">
        <v>353.54</v>
      </c>
      <c r="G914" s="3" t="s">
        <v>1744</v>
      </c>
      <c r="H914" s="3" t="s">
        <v>2001</v>
      </c>
      <c r="I914" s="3" t="s">
        <v>1836</v>
      </c>
      <c r="J914" s="3" t="s">
        <v>1837</v>
      </c>
      <c r="K914" s="3" t="s">
        <v>14</v>
      </c>
      <c r="L914" s="3" t="s">
        <v>15</v>
      </c>
      <c r="M914" s="3" t="s">
        <v>16</v>
      </c>
      <c r="N914" s="11" t="s">
        <v>2554</v>
      </c>
      <c r="O914" s="3" t="s">
        <v>2553</v>
      </c>
      <c r="P914" s="3" t="str">
        <f>MID(Tabla1[[#This Row],[Aplicación]],14,1)</f>
        <v>2</v>
      </c>
      <c r="Q914" s="3" t="s">
        <v>2530</v>
      </c>
      <c r="R914" s="3" t="str">
        <f>MID(Tabla1[[#This Row],[Aplicación]],6,2)</f>
        <v>10</v>
      </c>
      <c r="S914" s="3" t="str">
        <f>VLOOKUP(Tabla1[[#This Row],[AREA]],Hoja1!A:B,2,FALSE)</f>
        <v>10. Servicios sociales</v>
      </c>
      <c r="T914" s="3" t="str">
        <f>MID(Tabla1[[#This Row],[Aplicación]],9,4)</f>
        <v>2412</v>
      </c>
      <c r="U914" s="3" t="str">
        <f>VLOOKUP(Tabla1[[#This Row],[PROGRAMA]],Hoja1!A:B,2,FALSE)</f>
        <v>2412. Formación para el empleo</v>
      </c>
      <c r="V914" s="3" t="str">
        <f>MID(Tabla1[[#This Row],[Aplicación]],14,2)</f>
        <v>21</v>
      </c>
      <c r="W914" s="3" t="str">
        <f>MID(Tabla1[[#This Row],[Aplicación]],14,6)</f>
        <v>213</v>
      </c>
    </row>
    <row r="915" spans="1:23" hidden="1" x14ac:dyDescent="0.25">
      <c r="A915" s="1">
        <v>220190001388</v>
      </c>
      <c r="B915" s="3" t="s">
        <v>9</v>
      </c>
      <c r="C915" s="2">
        <v>43507</v>
      </c>
      <c r="D915" s="3">
        <v>22019001528</v>
      </c>
      <c r="E915" s="3" t="s">
        <v>1983</v>
      </c>
      <c r="F915" s="4">
        <v>265.14999999999998</v>
      </c>
      <c r="G915" s="3" t="s">
        <v>1744</v>
      </c>
      <c r="H915" s="3" t="s">
        <v>2001</v>
      </c>
      <c r="I915" s="3" t="s">
        <v>1836</v>
      </c>
      <c r="J915" s="3" t="s">
        <v>1837</v>
      </c>
      <c r="K915" s="3" t="s">
        <v>14</v>
      </c>
      <c r="L915" s="3" t="s">
        <v>15</v>
      </c>
      <c r="M915" s="3" t="s">
        <v>16</v>
      </c>
      <c r="N915" s="11" t="s">
        <v>2554</v>
      </c>
      <c r="O915" s="3" t="s">
        <v>2553</v>
      </c>
      <c r="P915" s="3" t="str">
        <f>MID(Tabla1[[#This Row],[Aplicación]],14,1)</f>
        <v>2</v>
      </c>
      <c r="Q915" s="3" t="s">
        <v>2530</v>
      </c>
      <c r="R915" s="3" t="str">
        <f>MID(Tabla1[[#This Row],[Aplicación]],6,2)</f>
        <v>10</v>
      </c>
      <c r="S915" s="3" t="str">
        <f>VLOOKUP(Tabla1[[#This Row],[AREA]],Hoja1!A:B,2,FALSE)</f>
        <v>10. Servicios sociales</v>
      </c>
      <c r="T915" s="3" t="str">
        <f>MID(Tabla1[[#This Row],[Aplicación]],9,4)</f>
        <v>2412</v>
      </c>
      <c r="U915" s="3" t="str">
        <f>VLOOKUP(Tabla1[[#This Row],[PROGRAMA]],Hoja1!A:B,2,FALSE)</f>
        <v>2412. Formación para el empleo</v>
      </c>
      <c r="V915" s="3" t="str">
        <f>MID(Tabla1[[#This Row],[Aplicación]],14,2)</f>
        <v>21</v>
      </c>
      <c r="W915" s="3" t="str">
        <f>MID(Tabla1[[#This Row],[Aplicación]],14,6)</f>
        <v>213</v>
      </c>
    </row>
    <row r="916" spans="1:23" hidden="1" x14ac:dyDescent="0.25">
      <c r="A916" s="1">
        <v>220190001388</v>
      </c>
      <c r="B916" s="3" t="s">
        <v>9</v>
      </c>
      <c r="C916" s="2">
        <v>43507</v>
      </c>
      <c r="D916" s="3">
        <v>22019001529</v>
      </c>
      <c r="E916" s="3" t="s">
        <v>1983</v>
      </c>
      <c r="F916" s="4">
        <v>324.07</v>
      </c>
      <c r="G916" s="3" t="s">
        <v>1744</v>
      </c>
      <c r="H916" s="3" t="s">
        <v>2001</v>
      </c>
      <c r="I916" s="3" t="s">
        <v>1836</v>
      </c>
      <c r="J916" s="3" t="s">
        <v>1837</v>
      </c>
      <c r="K916" s="3" t="s">
        <v>14</v>
      </c>
      <c r="L916" s="3" t="s">
        <v>15</v>
      </c>
      <c r="M916" s="3" t="s">
        <v>16</v>
      </c>
      <c r="N916" s="11" t="s">
        <v>2554</v>
      </c>
      <c r="O916" s="3" t="s">
        <v>2553</v>
      </c>
      <c r="P916" s="3" t="str">
        <f>MID(Tabla1[[#This Row],[Aplicación]],14,1)</f>
        <v>2</v>
      </c>
      <c r="Q916" s="3" t="s">
        <v>2530</v>
      </c>
      <c r="R916" s="3" t="str">
        <f>MID(Tabla1[[#This Row],[Aplicación]],6,2)</f>
        <v>10</v>
      </c>
      <c r="S916" s="3" t="str">
        <f>VLOOKUP(Tabla1[[#This Row],[AREA]],Hoja1!A:B,2,FALSE)</f>
        <v>10. Servicios sociales</v>
      </c>
      <c r="T916" s="3" t="str">
        <f>MID(Tabla1[[#This Row],[Aplicación]],9,4)</f>
        <v>2412</v>
      </c>
      <c r="U916" s="3" t="str">
        <f>VLOOKUP(Tabla1[[#This Row],[PROGRAMA]],Hoja1!A:B,2,FALSE)</f>
        <v>2412. Formación para el empleo</v>
      </c>
      <c r="V916" s="3" t="str">
        <f>MID(Tabla1[[#This Row],[Aplicación]],14,2)</f>
        <v>21</v>
      </c>
      <c r="W916" s="3" t="str">
        <f>MID(Tabla1[[#This Row],[Aplicación]],14,6)</f>
        <v>213</v>
      </c>
    </row>
    <row r="917" spans="1:23" hidden="1" x14ac:dyDescent="0.25">
      <c r="A917" s="1">
        <v>220190001284</v>
      </c>
      <c r="B917" s="3" t="s">
        <v>9</v>
      </c>
      <c r="C917" s="2">
        <v>43507</v>
      </c>
      <c r="D917" s="3">
        <v>22019000768</v>
      </c>
      <c r="E917" s="3" t="s">
        <v>99</v>
      </c>
      <c r="F917" s="4">
        <v>16500</v>
      </c>
      <c r="G917" s="3" t="s">
        <v>1744</v>
      </c>
      <c r="H917" s="3" t="s">
        <v>675</v>
      </c>
      <c r="I917" s="3" t="s">
        <v>1836</v>
      </c>
      <c r="J917" s="3" t="s">
        <v>1837</v>
      </c>
      <c r="K917" s="3" t="s">
        <v>14</v>
      </c>
      <c r="L917" s="3" t="s">
        <v>15</v>
      </c>
      <c r="M917" s="3" t="s">
        <v>16</v>
      </c>
      <c r="N917" s="11" t="s">
        <v>2554</v>
      </c>
      <c r="O917" s="3" t="s">
        <v>2553</v>
      </c>
      <c r="P917" s="3" t="str">
        <f>MID(Tabla1[[#This Row],[Aplicación]],14,1)</f>
        <v>2</v>
      </c>
      <c r="Q917" s="3" t="s">
        <v>2530</v>
      </c>
      <c r="R917" s="3" t="str">
        <f>MID(Tabla1[[#This Row],[Aplicación]],6,2)</f>
        <v>08</v>
      </c>
      <c r="S917" s="3" t="str">
        <f>VLOOKUP(Tabla1[[#This Row],[AREA]],Hoja1!A:B,2,FALSE)</f>
        <v>08. Seguridad y movilidad</v>
      </c>
      <c r="T917" s="3" t="str">
        <f>MID(Tabla1[[#This Row],[Aplicación]],9,4)</f>
        <v>1321</v>
      </c>
      <c r="U917" s="3" t="str">
        <f>VLOOKUP(Tabla1[[#This Row],[PROGRAMA]],Hoja1!A:B,2,FALSE)</f>
        <v>1321. Policía municipal</v>
      </c>
      <c r="V917" s="3" t="str">
        <f>MID(Tabla1[[#This Row],[Aplicación]],14,2)</f>
        <v>21</v>
      </c>
      <c r="W917" s="3" t="str">
        <f>MID(Tabla1[[#This Row],[Aplicación]],14,6)</f>
        <v>213</v>
      </c>
    </row>
    <row r="918" spans="1:23" hidden="1" x14ac:dyDescent="0.25">
      <c r="A918" s="1">
        <v>220190001396</v>
      </c>
      <c r="B918" s="3" t="s">
        <v>9</v>
      </c>
      <c r="C918" s="2">
        <v>43507</v>
      </c>
      <c r="D918" s="3">
        <v>22019001651</v>
      </c>
      <c r="E918" s="3" t="s">
        <v>728</v>
      </c>
      <c r="F918" s="4">
        <v>1320</v>
      </c>
      <c r="G918" s="3" t="s">
        <v>1744</v>
      </c>
      <c r="H918" s="3" t="s">
        <v>730</v>
      </c>
      <c r="I918" s="3" t="s">
        <v>1836</v>
      </c>
      <c r="J918" s="3" t="s">
        <v>1837</v>
      </c>
      <c r="K918" s="3" t="s">
        <v>14</v>
      </c>
      <c r="L918" s="3" t="s">
        <v>15</v>
      </c>
      <c r="M918" s="3" t="s">
        <v>16</v>
      </c>
      <c r="N918" s="11" t="s">
        <v>2554</v>
      </c>
      <c r="O918" s="3" t="s">
        <v>2553</v>
      </c>
      <c r="P918" s="3" t="str">
        <f>MID(Tabla1[[#This Row],[Aplicación]],14,1)</f>
        <v>2</v>
      </c>
      <c r="Q918" s="3" t="s">
        <v>2530</v>
      </c>
      <c r="R918" s="3" t="str">
        <f>MID(Tabla1[[#This Row],[Aplicación]],6,2)</f>
        <v>01</v>
      </c>
      <c r="S918" s="3" t="str">
        <f>VLOOKUP(Tabla1[[#This Row],[AREA]],Hoja1!A:B,2,FALSE)</f>
        <v>01. Alcaldía</v>
      </c>
      <c r="T918" s="3" t="str">
        <f>MID(Tabla1[[#This Row],[Aplicación]],9,4)</f>
        <v>9201</v>
      </c>
      <c r="U918" s="3" t="str">
        <f>VLOOKUP(Tabla1[[#This Row],[PROGRAMA]],Hoja1!A:B,2,FALSE)</f>
        <v>9201. Secretaría General</v>
      </c>
      <c r="V918" s="3" t="str">
        <f>MID(Tabla1[[#This Row],[Aplicación]],14,2)</f>
        <v>20</v>
      </c>
      <c r="W918" s="3" t="str">
        <f>MID(Tabla1[[#This Row],[Aplicación]],14,6)</f>
        <v>203</v>
      </c>
    </row>
    <row r="919" spans="1:23" hidden="1" x14ac:dyDescent="0.25">
      <c r="A919" s="1">
        <v>220190001286</v>
      </c>
      <c r="B919" s="3" t="s">
        <v>9</v>
      </c>
      <c r="C919" s="2">
        <v>43507</v>
      </c>
      <c r="D919" s="3">
        <v>22019001232</v>
      </c>
      <c r="E919" s="3" t="s">
        <v>678</v>
      </c>
      <c r="F919" s="4">
        <v>1200</v>
      </c>
      <c r="G919" s="3" t="s">
        <v>1744</v>
      </c>
      <c r="H919" s="3" t="s">
        <v>679</v>
      </c>
      <c r="I919" s="3" t="s">
        <v>1836</v>
      </c>
      <c r="J919" s="3" t="s">
        <v>1837</v>
      </c>
      <c r="K919" s="3" t="s">
        <v>14</v>
      </c>
      <c r="L919" s="3" t="s">
        <v>15</v>
      </c>
      <c r="M919" s="3" t="s">
        <v>16</v>
      </c>
      <c r="N919" s="11" t="s">
        <v>2554</v>
      </c>
      <c r="O919" s="3" t="s">
        <v>2553</v>
      </c>
      <c r="P919" s="3" t="str">
        <f>MID(Tabla1[[#This Row],[Aplicación]],14,1)</f>
        <v>2</v>
      </c>
      <c r="Q919" s="3" t="s">
        <v>2530</v>
      </c>
      <c r="R919" s="3" t="str">
        <f>MID(Tabla1[[#This Row],[Aplicación]],6,2)</f>
        <v>04</v>
      </c>
      <c r="S919" s="3" t="str">
        <f>VLOOKUP(Tabla1[[#This Row],[AREA]],Hoja1!A:B,2,FALSE)</f>
        <v>04. Hacienda, función pública y promoción económica</v>
      </c>
      <c r="T919" s="3" t="str">
        <f>MID(Tabla1[[#This Row],[Aplicación]],9,4)</f>
        <v>9341</v>
      </c>
      <c r="U919" s="3" t="str">
        <f>VLOOKUP(Tabla1[[#This Row],[PROGRAMA]],Hoja1!A:B,2,FALSE)</f>
        <v>9341. Tesorería y recaudación</v>
      </c>
      <c r="V919" s="3" t="str">
        <f>MID(Tabla1[[#This Row],[Aplicación]],14,2)</f>
        <v>21</v>
      </c>
      <c r="W919" s="3" t="str">
        <f>MID(Tabla1[[#This Row],[Aplicación]],14,6)</f>
        <v>213</v>
      </c>
    </row>
    <row r="920" spans="1:23" hidden="1" x14ac:dyDescent="0.25">
      <c r="A920" s="1">
        <v>220190001287</v>
      </c>
      <c r="B920" s="3" t="s">
        <v>9</v>
      </c>
      <c r="C920" s="2">
        <v>43507</v>
      </c>
      <c r="D920" s="3">
        <v>22019001233</v>
      </c>
      <c r="E920" s="3" t="s">
        <v>678</v>
      </c>
      <c r="F920" s="4">
        <v>1100</v>
      </c>
      <c r="G920" s="3" t="s">
        <v>1744</v>
      </c>
      <c r="H920" s="3" t="s">
        <v>680</v>
      </c>
      <c r="I920" s="3" t="s">
        <v>1836</v>
      </c>
      <c r="J920" s="3" t="s">
        <v>1837</v>
      </c>
      <c r="K920" s="3" t="s">
        <v>14</v>
      </c>
      <c r="L920" s="3" t="s">
        <v>15</v>
      </c>
      <c r="M920" s="3" t="s">
        <v>16</v>
      </c>
      <c r="N920" s="11" t="s">
        <v>2554</v>
      </c>
      <c r="O920" s="3" t="s">
        <v>2553</v>
      </c>
      <c r="P920" s="3" t="str">
        <f>MID(Tabla1[[#This Row],[Aplicación]],14,1)</f>
        <v>2</v>
      </c>
      <c r="Q920" s="3" t="s">
        <v>2530</v>
      </c>
      <c r="R920" s="3" t="str">
        <f>MID(Tabla1[[#This Row],[Aplicación]],6,2)</f>
        <v>04</v>
      </c>
      <c r="S920" s="3" t="str">
        <f>VLOOKUP(Tabla1[[#This Row],[AREA]],Hoja1!A:B,2,FALSE)</f>
        <v>04. Hacienda, función pública y promoción económica</v>
      </c>
      <c r="T920" s="3" t="str">
        <f>MID(Tabla1[[#This Row],[Aplicación]],9,4)</f>
        <v>9341</v>
      </c>
      <c r="U920" s="3" t="str">
        <f>VLOOKUP(Tabla1[[#This Row],[PROGRAMA]],Hoja1!A:B,2,FALSE)</f>
        <v>9341. Tesorería y recaudación</v>
      </c>
      <c r="V920" s="3" t="str">
        <f>MID(Tabla1[[#This Row],[Aplicación]],14,2)</f>
        <v>21</v>
      </c>
      <c r="W920" s="3" t="str">
        <f>MID(Tabla1[[#This Row],[Aplicación]],14,6)</f>
        <v>213</v>
      </c>
    </row>
    <row r="921" spans="1:23" hidden="1" x14ac:dyDescent="0.25">
      <c r="A921" s="1">
        <v>220190001288</v>
      </c>
      <c r="B921" s="3" t="s">
        <v>9</v>
      </c>
      <c r="C921" s="2">
        <v>43507</v>
      </c>
      <c r="D921" s="3">
        <v>22019001234</v>
      </c>
      <c r="E921" s="3" t="s">
        <v>678</v>
      </c>
      <c r="F921" s="4">
        <v>1100</v>
      </c>
      <c r="G921" s="3" t="s">
        <v>1744</v>
      </c>
      <c r="H921" s="3" t="s">
        <v>681</v>
      </c>
      <c r="I921" s="3" t="s">
        <v>1836</v>
      </c>
      <c r="J921" s="3" t="s">
        <v>1837</v>
      </c>
      <c r="K921" s="3" t="s">
        <v>14</v>
      </c>
      <c r="L921" s="3" t="s">
        <v>15</v>
      </c>
      <c r="M921" s="3" t="s">
        <v>16</v>
      </c>
      <c r="N921" s="11" t="s">
        <v>2554</v>
      </c>
      <c r="O921" s="3" t="s">
        <v>2553</v>
      </c>
      <c r="P921" s="3" t="str">
        <f>MID(Tabla1[[#This Row],[Aplicación]],14,1)</f>
        <v>2</v>
      </c>
      <c r="Q921" s="3" t="s">
        <v>2530</v>
      </c>
      <c r="R921" s="3" t="str">
        <f>MID(Tabla1[[#This Row],[Aplicación]],6,2)</f>
        <v>04</v>
      </c>
      <c r="S921" s="3" t="str">
        <f>VLOOKUP(Tabla1[[#This Row],[AREA]],Hoja1!A:B,2,FALSE)</f>
        <v>04. Hacienda, función pública y promoción económica</v>
      </c>
      <c r="T921" s="3" t="str">
        <f>MID(Tabla1[[#This Row],[Aplicación]],9,4)</f>
        <v>9341</v>
      </c>
      <c r="U921" s="3" t="str">
        <f>VLOOKUP(Tabla1[[#This Row],[PROGRAMA]],Hoja1!A:B,2,FALSE)</f>
        <v>9341. Tesorería y recaudación</v>
      </c>
      <c r="V921" s="3" t="str">
        <f>MID(Tabla1[[#This Row],[Aplicación]],14,2)</f>
        <v>21</v>
      </c>
      <c r="W921" s="3" t="str">
        <f>MID(Tabla1[[#This Row],[Aplicación]],14,6)</f>
        <v>213</v>
      </c>
    </row>
    <row r="922" spans="1:23" hidden="1" x14ac:dyDescent="0.25">
      <c r="A922" s="1">
        <v>220190002576</v>
      </c>
      <c r="B922" s="3" t="s">
        <v>9</v>
      </c>
      <c r="C922" s="2">
        <v>43516</v>
      </c>
      <c r="D922" s="3">
        <v>22019000725</v>
      </c>
      <c r="E922" s="3" t="s">
        <v>669</v>
      </c>
      <c r="F922" s="4">
        <v>150.28</v>
      </c>
      <c r="G922" s="3" t="s">
        <v>1744</v>
      </c>
      <c r="H922" s="3" t="s">
        <v>952</v>
      </c>
      <c r="I922" s="3" t="s">
        <v>1836</v>
      </c>
      <c r="J922" s="3" t="s">
        <v>1837</v>
      </c>
      <c r="K922" s="3" t="s">
        <v>14</v>
      </c>
      <c r="L922" s="3" t="s">
        <v>15</v>
      </c>
      <c r="M922" s="3" t="s">
        <v>16</v>
      </c>
      <c r="N922" s="11" t="s">
        <v>2554</v>
      </c>
      <c r="O922" s="3" t="s">
        <v>2553</v>
      </c>
      <c r="P922" s="3" t="str">
        <f>MID(Tabla1[[#This Row],[Aplicación]],14,1)</f>
        <v>2</v>
      </c>
      <c r="Q922" s="3" t="s">
        <v>2530</v>
      </c>
      <c r="R922" s="3" t="str">
        <f>MID(Tabla1[[#This Row],[Aplicación]],6,2)</f>
        <v>01</v>
      </c>
      <c r="S922" s="3" t="str">
        <f>VLOOKUP(Tabla1[[#This Row],[AREA]],Hoja1!A:B,2,FALSE)</f>
        <v>01. Alcaldía</v>
      </c>
      <c r="T922" s="3" t="str">
        <f>MID(Tabla1[[#This Row],[Aplicación]],9,4)</f>
        <v>9207</v>
      </c>
      <c r="U922" s="3" t="str">
        <f>VLOOKUP(Tabla1[[#This Row],[PROGRAMA]],Hoja1!A:B,2,FALSE)</f>
        <v>9207. Gobierno y relaciones</v>
      </c>
      <c r="V922" s="3" t="str">
        <f>MID(Tabla1[[#This Row],[Aplicación]],14,2)</f>
        <v>20</v>
      </c>
      <c r="W922" s="3" t="str">
        <f>MID(Tabla1[[#This Row],[Aplicación]],14,6)</f>
        <v>203</v>
      </c>
    </row>
    <row r="923" spans="1:23" hidden="1" x14ac:dyDescent="0.25">
      <c r="A923" s="1">
        <v>220190002577</v>
      </c>
      <c r="B923" s="3" t="s">
        <v>9</v>
      </c>
      <c r="C923" s="2">
        <v>43516</v>
      </c>
      <c r="D923" s="3">
        <v>22019000752</v>
      </c>
      <c r="E923" s="3" t="s">
        <v>673</v>
      </c>
      <c r="F923" s="4">
        <v>800</v>
      </c>
      <c r="G923" s="3" t="s">
        <v>1744</v>
      </c>
      <c r="H923" s="3" t="s">
        <v>953</v>
      </c>
      <c r="I923" s="3" t="s">
        <v>1836</v>
      </c>
      <c r="J923" s="3" t="s">
        <v>1837</v>
      </c>
      <c r="K923" s="3" t="s">
        <v>14</v>
      </c>
      <c r="L923" s="3" t="s">
        <v>15</v>
      </c>
      <c r="M923" s="3" t="s">
        <v>16</v>
      </c>
      <c r="N923" s="11" t="s">
        <v>2554</v>
      </c>
      <c r="O923" s="3" t="s">
        <v>2553</v>
      </c>
      <c r="P923" s="3" t="str">
        <f>MID(Tabla1[[#This Row],[Aplicación]],14,1)</f>
        <v>2</v>
      </c>
      <c r="Q923" s="3" t="s">
        <v>2530</v>
      </c>
      <c r="R923" s="3" t="str">
        <f>MID(Tabla1[[#This Row],[Aplicación]],6,2)</f>
        <v>04</v>
      </c>
      <c r="S923" s="3" t="str">
        <f>VLOOKUP(Tabla1[[#This Row],[AREA]],Hoja1!A:B,2,FALSE)</f>
        <v>04. Hacienda, función pública y promoción económica</v>
      </c>
      <c r="T923" s="3" t="str">
        <f>MID(Tabla1[[#This Row],[Aplicación]],9,4)</f>
        <v>9331</v>
      </c>
      <c r="U923" s="3" t="str">
        <f>VLOOKUP(Tabla1[[#This Row],[PROGRAMA]],Hoja1!A:B,2,FALSE)</f>
        <v>9331. Gestión del patrimonio</v>
      </c>
      <c r="V923" s="3" t="str">
        <f>MID(Tabla1[[#This Row],[Aplicación]],14,2)</f>
        <v>21</v>
      </c>
      <c r="W923" s="3" t="str">
        <f>MID(Tabla1[[#This Row],[Aplicación]],14,6)</f>
        <v>213</v>
      </c>
    </row>
    <row r="924" spans="1:23" hidden="1" x14ac:dyDescent="0.25">
      <c r="A924" s="1">
        <v>220190001397</v>
      </c>
      <c r="B924" s="3" t="s">
        <v>9</v>
      </c>
      <c r="C924" s="2">
        <v>43507</v>
      </c>
      <c r="D924" s="3">
        <v>22019001653</v>
      </c>
      <c r="E924" s="3" t="s">
        <v>731</v>
      </c>
      <c r="F924" s="4">
        <v>2000</v>
      </c>
      <c r="G924" s="3" t="s">
        <v>1744</v>
      </c>
      <c r="H924" s="3" t="s">
        <v>732</v>
      </c>
      <c r="I924" s="3" t="s">
        <v>1836</v>
      </c>
      <c r="J924" s="3" t="s">
        <v>1837</v>
      </c>
      <c r="K924" s="3" t="s">
        <v>14</v>
      </c>
      <c r="L924" s="3" t="s">
        <v>15</v>
      </c>
      <c r="M924" s="3" t="s">
        <v>16</v>
      </c>
      <c r="N924" s="11" t="s">
        <v>2554</v>
      </c>
      <c r="O924" s="3" t="s">
        <v>2553</v>
      </c>
      <c r="P924" s="3" t="str">
        <f>MID(Tabla1[[#This Row],[Aplicación]],14,1)</f>
        <v>2</v>
      </c>
      <c r="Q924" s="3" t="s">
        <v>2530</v>
      </c>
      <c r="R924" s="3" t="str">
        <f>MID(Tabla1[[#This Row],[Aplicación]],6,2)</f>
        <v>01</v>
      </c>
      <c r="S924" s="3" t="str">
        <f>VLOOKUP(Tabla1[[#This Row],[AREA]],Hoja1!A:B,2,FALSE)</f>
        <v>01. Alcaldía</v>
      </c>
      <c r="T924" s="3" t="str">
        <f>MID(Tabla1[[#This Row],[Aplicación]],9,4)</f>
        <v>9201</v>
      </c>
      <c r="U924" s="3" t="str">
        <f>VLOOKUP(Tabla1[[#This Row],[PROGRAMA]],Hoja1!A:B,2,FALSE)</f>
        <v>9201. Secretaría General</v>
      </c>
      <c r="V924" s="3" t="str">
        <f>MID(Tabla1[[#This Row],[Aplicación]],14,2)</f>
        <v>21</v>
      </c>
      <c r="W924" s="3" t="str">
        <f>MID(Tabla1[[#This Row],[Aplicación]],14,6)</f>
        <v>213</v>
      </c>
    </row>
    <row r="925" spans="1:23" hidden="1" x14ac:dyDescent="0.25">
      <c r="A925" s="1">
        <v>220190001384</v>
      </c>
      <c r="B925" s="3" t="s">
        <v>9</v>
      </c>
      <c r="C925" s="2">
        <v>43507</v>
      </c>
      <c r="D925" s="3">
        <v>22019001503</v>
      </c>
      <c r="E925" s="3" t="s">
        <v>713</v>
      </c>
      <c r="F925" s="4">
        <v>650</v>
      </c>
      <c r="G925" s="3" t="s">
        <v>1744</v>
      </c>
      <c r="H925" s="3" t="s">
        <v>714</v>
      </c>
      <c r="I925" s="3" t="s">
        <v>1836</v>
      </c>
      <c r="J925" s="3" t="s">
        <v>1837</v>
      </c>
      <c r="K925" s="3" t="s">
        <v>14</v>
      </c>
      <c r="L925" s="3" t="s">
        <v>15</v>
      </c>
      <c r="M925" s="3" t="s">
        <v>16</v>
      </c>
      <c r="N925" s="11" t="s">
        <v>2554</v>
      </c>
      <c r="O925" s="3" t="s">
        <v>2553</v>
      </c>
      <c r="P925" s="3" t="str">
        <f>MID(Tabla1[[#This Row],[Aplicación]],14,1)</f>
        <v>2</v>
      </c>
      <c r="Q925" s="3" t="s">
        <v>2530</v>
      </c>
      <c r="R925" s="3" t="str">
        <f>MID(Tabla1[[#This Row],[Aplicación]],6,2)</f>
        <v>04</v>
      </c>
      <c r="S925" s="3" t="str">
        <f>VLOOKUP(Tabla1[[#This Row],[AREA]],Hoja1!A:B,2,FALSE)</f>
        <v>04. Hacienda, función pública y promoción económica</v>
      </c>
      <c r="T925" s="3" t="str">
        <f>MID(Tabla1[[#This Row],[Aplicación]],9,4)</f>
        <v>9311</v>
      </c>
      <c r="U925" s="3" t="str">
        <f>VLOOKUP(Tabla1[[#This Row],[PROGRAMA]],Hoja1!A:B,2,FALSE)</f>
        <v>9311. Planificación económico financiera</v>
      </c>
      <c r="V925" s="3" t="str">
        <f>MID(Tabla1[[#This Row],[Aplicación]],14,2)</f>
        <v>20</v>
      </c>
      <c r="W925" s="3" t="str">
        <f>MID(Tabla1[[#This Row],[Aplicación]],14,6)</f>
        <v>203</v>
      </c>
    </row>
    <row r="926" spans="1:23" hidden="1" x14ac:dyDescent="0.25">
      <c r="A926" s="1">
        <v>220190001385</v>
      </c>
      <c r="B926" s="3" t="s">
        <v>9</v>
      </c>
      <c r="C926" s="2">
        <v>43507</v>
      </c>
      <c r="D926" s="3">
        <v>22019001504</v>
      </c>
      <c r="E926" s="3" t="s">
        <v>713</v>
      </c>
      <c r="F926" s="4">
        <v>750</v>
      </c>
      <c r="G926" s="3" t="s">
        <v>1744</v>
      </c>
      <c r="H926" s="3" t="s">
        <v>715</v>
      </c>
      <c r="I926" s="3" t="s">
        <v>1836</v>
      </c>
      <c r="J926" s="3" t="s">
        <v>1837</v>
      </c>
      <c r="K926" s="3" t="s">
        <v>14</v>
      </c>
      <c r="L926" s="3" t="s">
        <v>15</v>
      </c>
      <c r="M926" s="3" t="s">
        <v>16</v>
      </c>
      <c r="N926" s="11" t="s">
        <v>2554</v>
      </c>
      <c r="O926" s="3" t="s">
        <v>2553</v>
      </c>
      <c r="P926" s="3" t="str">
        <f>MID(Tabla1[[#This Row],[Aplicación]],14,1)</f>
        <v>2</v>
      </c>
      <c r="Q926" s="3" t="s">
        <v>2530</v>
      </c>
      <c r="R926" s="3" t="str">
        <f>MID(Tabla1[[#This Row],[Aplicación]],6,2)</f>
        <v>04</v>
      </c>
      <c r="S926" s="3" t="str">
        <f>VLOOKUP(Tabla1[[#This Row],[AREA]],Hoja1!A:B,2,FALSE)</f>
        <v>04. Hacienda, función pública y promoción económica</v>
      </c>
      <c r="T926" s="3" t="str">
        <f>MID(Tabla1[[#This Row],[Aplicación]],9,4)</f>
        <v>9311</v>
      </c>
      <c r="U926" s="3" t="str">
        <f>VLOOKUP(Tabla1[[#This Row],[PROGRAMA]],Hoja1!A:B,2,FALSE)</f>
        <v>9311. Planificación económico financiera</v>
      </c>
      <c r="V926" s="3" t="str">
        <f>MID(Tabla1[[#This Row],[Aplicación]],14,2)</f>
        <v>20</v>
      </c>
      <c r="W926" s="3" t="str">
        <f>MID(Tabla1[[#This Row],[Aplicación]],14,6)</f>
        <v>203</v>
      </c>
    </row>
    <row r="927" spans="1:23" hidden="1" x14ac:dyDescent="0.25">
      <c r="A927" s="1">
        <v>220190001391</v>
      </c>
      <c r="B927" s="3" t="s">
        <v>9</v>
      </c>
      <c r="C927" s="2">
        <v>43507</v>
      </c>
      <c r="D927" s="3">
        <v>22019001597</v>
      </c>
      <c r="E927" s="3" t="s">
        <v>722</v>
      </c>
      <c r="F927" s="4">
        <v>724.74</v>
      </c>
      <c r="G927" s="3" t="s">
        <v>1744</v>
      </c>
      <c r="H927" s="3" t="s">
        <v>723</v>
      </c>
      <c r="I927" s="3" t="s">
        <v>1836</v>
      </c>
      <c r="J927" s="3" t="s">
        <v>1837</v>
      </c>
      <c r="K927" s="3" t="s">
        <v>14</v>
      </c>
      <c r="L927" s="3" t="s">
        <v>15</v>
      </c>
      <c r="M927" s="3" t="s">
        <v>16</v>
      </c>
      <c r="N927" s="11" t="s">
        <v>2554</v>
      </c>
      <c r="O927" s="3" t="s">
        <v>2553</v>
      </c>
      <c r="P927" s="3" t="str">
        <f>MID(Tabla1[[#This Row],[Aplicación]],14,1)</f>
        <v>2</v>
      </c>
      <c r="Q927" s="3" t="s">
        <v>2530</v>
      </c>
      <c r="R927" s="3" t="str">
        <f>MID(Tabla1[[#This Row],[Aplicación]],6,2)</f>
        <v>01</v>
      </c>
      <c r="S927" s="3" t="str">
        <f>VLOOKUP(Tabla1[[#This Row],[AREA]],Hoja1!A:B,2,FALSE)</f>
        <v>01. Alcaldía</v>
      </c>
      <c r="T927" s="3" t="str">
        <f>MID(Tabla1[[#This Row],[Aplicación]],9,4)</f>
        <v>9312</v>
      </c>
      <c r="U927" s="3" t="e">
        <f>VLOOKUP(Tabla1[[#This Row],[PROGRAMA]],Hoja1!A:B,2,FALSE)</f>
        <v>#N/A</v>
      </c>
      <c r="V927" s="3" t="str">
        <f>MID(Tabla1[[#This Row],[Aplicación]],14,2)</f>
        <v>20</v>
      </c>
      <c r="W927" s="3" t="str">
        <f>MID(Tabla1[[#This Row],[Aplicación]],14,6)</f>
        <v>203</v>
      </c>
    </row>
    <row r="928" spans="1:23" hidden="1" x14ac:dyDescent="0.25">
      <c r="A928" s="1">
        <v>220190001392</v>
      </c>
      <c r="B928" s="3" t="s">
        <v>9</v>
      </c>
      <c r="C928" s="2">
        <v>43507</v>
      </c>
      <c r="D928" s="3">
        <v>22019001598</v>
      </c>
      <c r="E928" s="3" t="s">
        <v>722</v>
      </c>
      <c r="F928" s="4">
        <v>724.74</v>
      </c>
      <c r="G928" s="3" t="s">
        <v>1744</v>
      </c>
      <c r="H928" s="3" t="s">
        <v>724</v>
      </c>
      <c r="I928" s="3" t="s">
        <v>1836</v>
      </c>
      <c r="J928" s="3" t="s">
        <v>1837</v>
      </c>
      <c r="K928" s="3" t="s">
        <v>14</v>
      </c>
      <c r="L928" s="3" t="s">
        <v>15</v>
      </c>
      <c r="M928" s="3" t="s">
        <v>16</v>
      </c>
      <c r="N928" s="11" t="s">
        <v>2554</v>
      </c>
      <c r="O928" s="3" t="s">
        <v>2553</v>
      </c>
      <c r="P928" s="3" t="str">
        <f>MID(Tabla1[[#This Row],[Aplicación]],14,1)</f>
        <v>2</v>
      </c>
      <c r="Q928" s="3" t="s">
        <v>2530</v>
      </c>
      <c r="R928" s="3" t="str">
        <f>MID(Tabla1[[#This Row],[Aplicación]],6,2)</f>
        <v>01</v>
      </c>
      <c r="S928" s="3" t="str">
        <f>VLOOKUP(Tabla1[[#This Row],[AREA]],Hoja1!A:B,2,FALSE)</f>
        <v>01. Alcaldía</v>
      </c>
      <c r="T928" s="3" t="str">
        <f>MID(Tabla1[[#This Row],[Aplicación]],9,4)</f>
        <v>9312</v>
      </c>
      <c r="U928" s="3" t="e">
        <f>VLOOKUP(Tabla1[[#This Row],[PROGRAMA]],Hoja1!A:B,2,FALSE)</f>
        <v>#N/A</v>
      </c>
      <c r="V928" s="3" t="str">
        <f>MID(Tabla1[[#This Row],[Aplicación]],14,2)</f>
        <v>20</v>
      </c>
      <c r="W928" s="3" t="str">
        <f>MID(Tabla1[[#This Row],[Aplicación]],14,6)</f>
        <v>203</v>
      </c>
    </row>
    <row r="929" spans="1:23" hidden="1" x14ac:dyDescent="0.25">
      <c r="A929" s="1">
        <v>220190001393</v>
      </c>
      <c r="B929" s="3" t="s">
        <v>9</v>
      </c>
      <c r="C929" s="2">
        <v>43507</v>
      </c>
      <c r="D929" s="3">
        <v>22019001603</v>
      </c>
      <c r="E929" s="3" t="s">
        <v>725</v>
      </c>
      <c r="F929" s="4">
        <v>595</v>
      </c>
      <c r="G929" s="3" t="s">
        <v>1744</v>
      </c>
      <c r="H929" s="3" t="s">
        <v>726</v>
      </c>
      <c r="I929" s="3" t="s">
        <v>1836</v>
      </c>
      <c r="J929" s="3" t="s">
        <v>1837</v>
      </c>
      <c r="K929" s="3" t="s">
        <v>14</v>
      </c>
      <c r="L929" s="3" t="s">
        <v>15</v>
      </c>
      <c r="M929" s="3" t="s">
        <v>16</v>
      </c>
      <c r="N929" s="11" t="s">
        <v>2554</v>
      </c>
      <c r="O929" s="3" t="s">
        <v>2553</v>
      </c>
      <c r="P929" s="3" t="str">
        <f>MID(Tabla1[[#This Row],[Aplicación]],14,1)</f>
        <v>2</v>
      </c>
      <c r="Q929" s="3" t="s">
        <v>2530</v>
      </c>
      <c r="R929" s="3" t="str">
        <f>MID(Tabla1[[#This Row],[Aplicación]],6,2)</f>
        <v>01</v>
      </c>
      <c r="S929" s="3" t="str">
        <f>VLOOKUP(Tabla1[[#This Row],[AREA]],Hoja1!A:B,2,FALSE)</f>
        <v>01. Alcaldía</v>
      </c>
      <c r="T929" s="3" t="str">
        <f>MID(Tabla1[[#This Row],[Aplicación]],9,4)</f>
        <v>9312</v>
      </c>
      <c r="U929" s="3" t="e">
        <f>VLOOKUP(Tabla1[[#This Row],[PROGRAMA]],Hoja1!A:B,2,FALSE)</f>
        <v>#N/A</v>
      </c>
      <c r="V929" s="3" t="str">
        <f>MID(Tabla1[[#This Row],[Aplicación]],14,2)</f>
        <v>21</v>
      </c>
      <c r="W929" s="3" t="str">
        <f>MID(Tabla1[[#This Row],[Aplicación]],14,6)</f>
        <v>213</v>
      </c>
    </row>
    <row r="930" spans="1:23" hidden="1" x14ac:dyDescent="0.25">
      <c r="A930" s="1">
        <v>220190001394</v>
      </c>
      <c r="B930" s="3" t="s">
        <v>9</v>
      </c>
      <c r="C930" s="2">
        <v>43507</v>
      </c>
      <c r="D930" s="3">
        <v>22019001604</v>
      </c>
      <c r="E930" s="3" t="s">
        <v>725</v>
      </c>
      <c r="F930" s="4">
        <v>245</v>
      </c>
      <c r="G930" s="3" t="s">
        <v>1744</v>
      </c>
      <c r="H930" s="3" t="s">
        <v>727</v>
      </c>
      <c r="I930" s="3" t="s">
        <v>1836</v>
      </c>
      <c r="J930" s="3" t="s">
        <v>1837</v>
      </c>
      <c r="K930" s="3" t="s">
        <v>14</v>
      </c>
      <c r="L930" s="3" t="s">
        <v>15</v>
      </c>
      <c r="M930" s="3" t="s">
        <v>16</v>
      </c>
      <c r="N930" s="11" t="s">
        <v>2554</v>
      </c>
      <c r="O930" s="3" t="s">
        <v>2553</v>
      </c>
      <c r="P930" s="3" t="str">
        <f>MID(Tabla1[[#This Row],[Aplicación]],14,1)</f>
        <v>2</v>
      </c>
      <c r="Q930" s="3" t="s">
        <v>2530</v>
      </c>
      <c r="R930" s="3" t="str">
        <f>MID(Tabla1[[#This Row],[Aplicación]],6,2)</f>
        <v>01</v>
      </c>
      <c r="S930" s="3" t="str">
        <f>VLOOKUP(Tabla1[[#This Row],[AREA]],Hoja1!A:B,2,FALSE)</f>
        <v>01. Alcaldía</v>
      </c>
      <c r="T930" s="3" t="str">
        <f>MID(Tabla1[[#This Row],[Aplicación]],9,4)</f>
        <v>9312</v>
      </c>
      <c r="U930" s="3" t="e">
        <f>VLOOKUP(Tabla1[[#This Row],[PROGRAMA]],Hoja1!A:B,2,FALSE)</f>
        <v>#N/A</v>
      </c>
      <c r="V930" s="3" t="str">
        <f>MID(Tabla1[[#This Row],[Aplicación]],14,2)</f>
        <v>21</v>
      </c>
      <c r="W930" s="3" t="str">
        <f>MID(Tabla1[[#This Row],[Aplicación]],14,6)</f>
        <v>213</v>
      </c>
    </row>
    <row r="931" spans="1:23" hidden="1" x14ac:dyDescent="0.25">
      <c r="A931" s="1">
        <v>220190002578</v>
      </c>
      <c r="B931" s="3" t="s">
        <v>9</v>
      </c>
      <c r="C931" s="2">
        <v>43516</v>
      </c>
      <c r="D931" s="3">
        <v>22019000766</v>
      </c>
      <c r="E931" s="3" t="s">
        <v>99</v>
      </c>
      <c r="F931" s="4">
        <v>1500</v>
      </c>
      <c r="G931" s="3" t="s">
        <v>1744</v>
      </c>
      <c r="H931" s="3" t="s">
        <v>954</v>
      </c>
      <c r="I931" s="3" t="s">
        <v>1836</v>
      </c>
      <c r="J931" s="3" t="s">
        <v>1837</v>
      </c>
      <c r="K931" s="3" t="s">
        <v>14</v>
      </c>
      <c r="L931" s="3" t="s">
        <v>15</v>
      </c>
      <c r="M931" s="3" t="s">
        <v>16</v>
      </c>
      <c r="N931" s="11" t="s">
        <v>2554</v>
      </c>
      <c r="O931" s="3" t="s">
        <v>2553</v>
      </c>
      <c r="P931" s="3" t="str">
        <f>MID(Tabla1[[#This Row],[Aplicación]],14,1)</f>
        <v>2</v>
      </c>
      <c r="Q931" s="3" t="s">
        <v>2530</v>
      </c>
      <c r="R931" s="3" t="str">
        <f>MID(Tabla1[[#This Row],[Aplicación]],6,2)</f>
        <v>08</v>
      </c>
      <c r="S931" s="3" t="str">
        <f>VLOOKUP(Tabla1[[#This Row],[AREA]],Hoja1!A:B,2,FALSE)</f>
        <v>08. Seguridad y movilidad</v>
      </c>
      <c r="T931" s="3" t="str">
        <f>MID(Tabla1[[#This Row],[Aplicación]],9,4)</f>
        <v>1321</v>
      </c>
      <c r="U931" s="3" t="str">
        <f>VLOOKUP(Tabla1[[#This Row],[PROGRAMA]],Hoja1!A:B,2,FALSE)</f>
        <v>1321. Policía municipal</v>
      </c>
      <c r="V931" s="3" t="str">
        <f>MID(Tabla1[[#This Row],[Aplicación]],14,2)</f>
        <v>21</v>
      </c>
      <c r="W931" s="3" t="str">
        <f>MID(Tabla1[[#This Row],[Aplicación]],14,6)</f>
        <v>213</v>
      </c>
    </row>
    <row r="932" spans="1:23" hidden="1" x14ac:dyDescent="0.25">
      <c r="A932" s="1">
        <v>220190002586</v>
      </c>
      <c r="B932" s="3" t="s">
        <v>9</v>
      </c>
      <c r="C932" s="2">
        <v>43516</v>
      </c>
      <c r="D932" s="3">
        <v>22019001229</v>
      </c>
      <c r="E932" s="3" t="s">
        <v>678</v>
      </c>
      <c r="F932" s="4">
        <v>400</v>
      </c>
      <c r="G932" s="3" t="s">
        <v>1744</v>
      </c>
      <c r="H932" s="3" t="s">
        <v>962</v>
      </c>
      <c r="I932" s="3" t="s">
        <v>1836</v>
      </c>
      <c r="J932" s="3" t="s">
        <v>1837</v>
      </c>
      <c r="K932" s="3" t="s">
        <v>14</v>
      </c>
      <c r="L932" s="3" t="s">
        <v>15</v>
      </c>
      <c r="M932" s="3" t="s">
        <v>16</v>
      </c>
      <c r="N932" s="11" t="s">
        <v>2554</v>
      </c>
      <c r="O932" s="3" t="s">
        <v>2553</v>
      </c>
      <c r="P932" s="3" t="str">
        <f>MID(Tabla1[[#This Row],[Aplicación]],14,1)</f>
        <v>2</v>
      </c>
      <c r="Q932" s="3" t="s">
        <v>2530</v>
      </c>
      <c r="R932" s="3" t="str">
        <f>MID(Tabla1[[#This Row],[Aplicación]],6,2)</f>
        <v>04</v>
      </c>
      <c r="S932" s="3" t="str">
        <f>VLOOKUP(Tabla1[[#This Row],[AREA]],Hoja1!A:B,2,FALSE)</f>
        <v>04. Hacienda, función pública y promoción económica</v>
      </c>
      <c r="T932" s="3" t="str">
        <f>MID(Tabla1[[#This Row],[Aplicación]],9,4)</f>
        <v>9341</v>
      </c>
      <c r="U932" s="3" t="str">
        <f>VLOOKUP(Tabla1[[#This Row],[PROGRAMA]],Hoja1!A:B,2,FALSE)</f>
        <v>9341. Tesorería y recaudación</v>
      </c>
      <c r="V932" s="3" t="str">
        <f>MID(Tabla1[[#This Row],[Aplicación]],14,2)</f>
        <v>21</v>
      </c>
      <c r="W932" s="3" t="str">
        <f>MID(Tabla1[[#This Row],[Aplicación]],14,6)</f>
        <v>213</v>
      </c>
    </row>
    <row r="933" spans="1:23" hidden="1" x14ac:dyDescent="0.25">
      <c r="A933" s="1">
        <v>220190002579</v>
      </c>
      <c r="B933" s="3" t="s">
        <v>9</v>
      </c>
      <c r="C933" s="2">
        <v>43516</v>
      </c>
      <c r="D933" s="3">
        <v>22019001164</v>
      </c>
      <c r="E933" s="3" t="s">
        <v>695</v>
      </c>
      <c r="F933" s="4">
        <v>108</v>
      </c>
      <c r="G933" s="3" t="s">
        <v>1744</v>
      </c>
      <c r="H933" s="3" t="s">
        <v>955</v>
      </c>
      <c r="I933" s="3" t="s">
        <v>1836</v>
      </c>
      <c r="J933" s="3" t="s">
        <v>1837</v>
      </c>
      <c r="K933" s="3" t="s">
        <v>14</v>
      </c>
      <c r="L933" s="3" t="s">
        <v>15</v>
      </c>
      <c r="M933" s="3" t="s">
        <v>39</v>
      </c>
      <c r="N933" s="11" t="s">
        <v>2554</v>
      </c>
      <c r="O933" s="3" t="s">
        <v>2553</v>
      </c>
      <c r="P933" s="3" t="str">
        <f>MID(Tabla1[[#This Row],[Aplicación]],14,1)</f>
        <v>2</v>
      </c>
      <c r="Q933" s="3" t="s">
        <v>2530</v>
      </c>
      <c r="R933" s="3" t="str">
        <f>MID(Tabla1[[#This Row],[Aplicación]],6,2)</f>
        <v>08</v>
      </c>
      <c r="S933" s="3" t="str">
        <f>VLOOKUP(Tabla1[[#This Row],[AREA]],Hoja1!A:B,2,FALSE)</f>
        <v>08. Seguridad y movilidad</v>
      </c>
      <c r="T933" s="3" t="str">
        <f>MID(Tabla1[[#This Row],[Aplicación]],9,4)</f>
        <v>1301</v>
      </c>
      <c r="U933" s="3" t="str">
        <f>VLOOKUP(Tabla1[[#This Row],[PROGRAMA]],Hoja1!A:B,2,FALSE)</f>
        <v>1301. Dirección del área de seguridad</v>
      </c>
      <c r="V933" s="3" t="str">
        <f>MID(Tabla1[[#This Row],[Aplicación]],14,2)</f>
        <v>20</v>
      </c>
      <c r="W933" s="3" t="str">
        <f>MID(Tabla1[[#This Row],[Aplicación]],14,6)</f>
        <v>203</v>
      </c>
    </row>
    <row r="934" spans="1:23" hidden="1" x14ac:dyDescent="0.25">
      <c r="A934" s="1">
        <v>220190002580</v>
      </c>
      <c r="B934" s="3" t="s">
        <v>9</v>
      </c>
      <c r="C934" s="2">
        <v>43516</v>
      </c>
      <c r="D934" s="3">
        <v>22019001180</v>
      </c>
      <c r="E934" s="3" t="s">
        <v>697</v>
      </c>
      <c r="F934" s="4">
        <v>333</v>
      </c>
      <c r="G934" s="3" t="s">
        <v>1744</v>
      </c>
      <c r="H934" s="3" t="s">
        <v>956</v>
      </c>
      <c r="I934" s="3" t="s">
        <v>1836</v>
      </c>
      <c r="J934" s="3" t="s">
        <v>1837</v>
      </c>
      <c r="K934" s="3" t="s">
        <v>14</v>
      </c>
      <c r="L934" s="3" t="s">
        <v>15</v>
      </c>
      <c r="M934" s="3" t="s">
        <v>39</v>
      </c>
      <c r="N934" s="11" t="s">
        <v>2554</v>
      </c>
      <c r="O934" s="3" t="s">
        <v>2553</v>
      </c>
      <c r="P934" s="3" t="str">
        <f>MID(Tabla1[[#This Row],[Aplicación]],14,1)</f>
        <v>2</v>
      </c>
      <c r="Q934" s="3" t="s">
        <v>2530</v>
      </c>
      <c r="R934" s="3" t="str">
        <f>MID(Tabla1[[#This Row],[Aplicación]],6,2)</f>
        <v>08</v>
      </c>
      <c r="S934" s="3" t="str">
        <f>VLOOKUP(Tabla1[[#This Row],[AREA]],Hoja1!A:B,2,FALSE)</f>
        <v>08. Seguridad y movilidad</v>
      </c>
      <c r="T934" s="3" t="str">
        <f>MID(Tabla1[[#This Row],[Aplicación]],9,4)</f>
        <v>1301</v>
      </c>
      <c r="U934" s="3" t="str">
        <f>VLOOKUP(Tabla1[[#This Row],[PROGRAMA]],Hoja1!A:B,2,FALSE)</f>
        <v>1301. Dirección del área de seguridad</v>
      </c>
      <c r="V934" s="3" t="str">
        <f>MID(Tabla1[[#This Row],[Aplicación]],14,2)</f>
        <v>21</v>
      </c>
      <c r="W934" s="3" t="str">
        <f>MID(Tabla1[[#This Row],[Aplicación]],14,6)</f>
        <v>213</v>
      </c>
    </row>
    <row r="935" spans="1:23" hidden="1" x14ac:dyDescent="0.25">
      <c r="A935" s="1">
        <v>220190002587</v>
      </c>
      <c r="B935" s="3" t="s">
        <v>9</v>
      </c>
      <c r="C935" s="2">
        <v>43516</v>
      </c>
      <c r="D935" s="3">
        <v>22019001230</v>
      </c>
      <c r="E935" s="3" t="s">
        <v>678</v>
      </c>
      <c r="F935" s="4">
        <v>200</v>
      </c>
      <c r="G935" s="3" t="s">
        <v>1744</v>
      </c>
      <c r="H935" s="3" t="s">
        <v>963</v>
      </c>
      <c r="I935" s="3" t="s">
        <v>1836</v>
      </c>
      <c r="J935" s="3" t="s">
        <v>1837</v>
      </c>
      <c r="K935" s="3" t="s">
        <v>14</v>
      </c>
      <c r="L935" s="3" t="s">
        <v>15</v>
      </c>
      <c r="M935" s="3" t="s">
        <v>16</v>
      </c>
      <c r="N935" s="11" t="s">
        <v>2554</v>
      </c>
      <c r="O935" s="3" t="s">
        <v>2553</v>
      </c>
      <c r="P935" s="3" t="str">
        <f>MID(Tabla1[[#This Row],[Aplicación]],14,1)</f>
        <v>2</v>
      </c>
      <c r="Q935" s="3" t="s">
        <v>2530</v>
      </c>
      <c r="R935" s="3" t="str">
        <f>MID(Tabla1[[#This Row],[Aplicación]],6,2)</f>
        <v>04</v>
      </c>
      <c r="S935" s="3" t="str">
        <f>VLOOKUP(Tabla1[[#This Row],[AREA]],Hoja1!A:B,2,FALSE)</f>
        <v>04. Hacienda, función pública y promoción económica</v>
      </c>
      <c r="T935" s="3" t="str">
        <f>MID(Tabla1[[#This Row],[Aplicación]],9,4)</f>
        <v>9341</v>
      </c>
      <c r="U935" s="3" t="str">
        <f>VLOOKUP(Tabla1[[#This Row],[PROGRAMA]],Hoja1!A:B,2,FALSE)</f>
        <v>9341. Tesorería y recaudación</v>
      </c>
      <c r="V935" s="3" t="str">
        <f>MID(Tabla1[[#This Row],[Aplicación]],14,2)</f>
        <v>21</v>
      </c>
      <c r="W935" s="3" t="str">
        <f>MID(Tabla1[[#This Row],[Aplicación]],14,6)</f>
        <v>213</v>
      </c>
    </row>
    <row r="936" spans="1:23" hidden="1" x14ac:dyDescent="0.25">
      <c r="A936" s="1">
        <v>220190002588</v>
      </c>
      <c r="B936" s="3" t="s">
        <v>9</v>
      </c>
      <c r="C936" s="2">
        <v>43516</v>
      </c>
      <c r="D936" s="3">
        <v>22019001231</v>
      </c>
      <c r="E936" s="3" t="s">
        <v>678</v>
      </c>
      <c r="F936" s="4">
        <v>200</v>
      </c>
      <c r="G936" s="3" t="s">
        <v>1744</v>
      </c>
      <c r="H936" s="3" t="s">
        <v>964</v>
      </c>
      <c r="I936" s="3" t="s">
        <v>1836</v>
      </c>
      <c r="J936" s="3" t="s">
        <v>1837</v>
      </c>
      <c r="K936" s="3" t="s">
        <v>14</v>
      </c>
      <c r="L936" s="3" t="s">
        <v>15</v>
      </c>
      <c r="M936" s="3" t="s">
        <v>16</v>
      </c>
      <c r="N936" s="11" t="s">
        <v>2554</v>
      </c>
      <c r="O936" s="3" t="s">
        <v>2553</v>
      </c>
      <c r="P936" s="3" t="str">
        <f>MID(Tabla1[[#This Row],[Aplicación]],14,1)</f>
        <v>2</v>
      </c>
      <c r="Q936" s="3" t="s">
        <v>2530</v>
      </c>
      <c r="R936" s="3" t="str">
        <f>MID(Tabla1[[#This Row],[Aplicación]],6,2)</f>
        <v>04</v>
      </c>
      <c r="S936" s="3" t="str">
        <f>VLOOKUP(Tabla1[[#This Row],[AREA]],Hoja1!A:B,2,FALSE)</f>
        <v>04. Hacienda, función pública y promoción económica</v>
      </c>
      <c r="T936" s="3" t="str">
        <f>MID(Tabla1[[#This Row],[Aplicación]],9,4)</f>
        <v>9341</v>
      </c>
      <c r="U936" s="3" t="str">
        <f>VLOOKUP(Tabla1[[#This Row],[PROGRAMA]],Hoja1!A:B,2,FALSE)</f>
        <v>9341. Tesorería y recaudación</v>
      </c>
      <c r="V936" s="3" t="str">
        <f>MID(Tabla1[[#This Row],[Aplicación]],14,2)</f>
        <v>21</v>
      </c>
      <c r="W936" s="3" t="str">
        <f>MID(Tabla1[[#This Row],[Aplicación]],14,6)</f>
        <v>213</v>
      </c>
    </row>
    <row r="937" spans="1:23" hidden="1" x14ac:dyDescent="0.25">
      <c r="A937" s="1">
        <v>220190002581</v>
      </c>
      <c r="B937" s="3" t="s">
        <v>9</v>
      </c>
      <c r="C937" s="2">
        <v>43516</v>
      </c>
      <c r="D937" s="3">
        <v>22019001186</v>
      </c>
      <c r="E937" s="3" t="s">
        <v>667</v>
      </c>
      <c r="F937" s="4">
        <v>500</v>
      </c>
      <c r="G937" s="3" t="s">
        <v>1744</v>
      </c>
      <c r="H937" s="3" t="s">
        <v>957</v>
      </c>
      <c r="I937" s="3" t="s">
        <v>1836</v>
      </c>
      <c r="J937" s="3" t="s">
        <v>1837</v>
      </c>
      <c r="K937" s="3" t="s">
        <v>14</v>
      </c>
      <c r="L937" s="3" t="s">
        <v>15</v>
      </c>
      <c r="M937" s="3" t="s">
        <v>16</v>
      </c>
      <c r="N937" s="11" t="s">
        <v>2554</v>
      </c>
      <c r="O937" s="3" t="s">
        <v>2553</v>
      </c>
      <c r="P937" s="3" t="str">
        <f>MID(Tabla1[[#This Row],[Aplicación]],14,1)</f>
        <v>2</v>
      </c>
      <c r="Q937" s="3" t="s">
        <v>2530</v>
      </c>
      <c r="R937" s="3" t="str">
        <f>MID(Tabla1[[#This Row],[Aplicación]],6,2)</f>
        <v>03</v>
      </c>
      <c r="S937" s="3" t="str">
        <f>VLOOKUP(Tabla1[[#This Row],[AREA]],Hoja1!A:B,2,FALSE)</f>
        <v>03. Participación ciudadana, juventud y deportes</v>
      </c>
      <c r="T937" s="3" t="str">
        <f>MID(Tabla1[[#This Row],[Aplicación]],9,4)</f>
        <v>9231</v>
      </c>
      <c r="U937" s="3" t="str">
        <f>VLOOKUP(Tabla1[[#This Row],[PROGRAMA]],Hoja1!A:B,2,FALSE)</f>
        <v>9231. Información, registro y gestión del padrón</v>
      </c>
      <c r="V937" s="3" t="str">
        <f>MID(Tabla1[[#This Row],[Aplicación]],14,2)</f>
        <v>21</v>
      </c>
      <c r="W937" s="3" t="str">
        <f>MID(Tabla1[[#This Row],[Aplicación]],14,6)</f>
        <v>213</v>
      </c>
    </row>
    <row r="938" spans="1:23" hidden="1" x14ac:dyDescent="0.25">
      <c r="A938" s="1">
        <v>220190002599</v>
      </c>
      <c r="B938" s="3" t="s">
        <v>9</v>
      </c>
      <c r="C938" s="2">
        <v>43516</v>
      </c>
      <c r="D938" s="3">
        <v>22019001499</v>
      </c>
      <c r="E938" s="3" t="s">
        <v>713</v>
      </c>
      <c r="F938" s="4">
        <v>132</v>
      </c>
      <c r="G938" s="3" t="s">
        <v>1744</v>
      </c>
      <c r="H938" s="3" t="s">
        <v>974</v>
      </c>
      <c r="I938" s="3" t="s">
        <v>1836</v>
      </c>
      <c r="J938" s="3" t="s">
        <v>1837</v>
      </c>
      <c r="K938" s="3" t="s">
        <v>14</v>
      </c>
      <c r="L938" s="3" t="s">
        <v>15</v>
      </c>
      <c r="M938" s="3" t="s">
        <v>16</v>
      </c>
      <c r="N938" s="11" t="s">
        <v>2554</v>
      </c>
      <c r="O938" s="3" t="s">
        <v>2553</v>
      </c>
      <c r="P938" s="3" t="str">
        <f>MID(Tabla1[[#This Row],[Aplicación]],14,1)</f>
        <v>2</v>
      </c>
      <c r="Q938" s="3" t="s">
        <v>2530</v>
      </c>
      <c r="R938" s="3" t="str">
        <f>MID(Tabla1[[#This Row],[Aplicación]],6,2)</f>
        <v>04</v>
      </c>
      <c r="S938" s="3" t="str">
        <f>VLOOKUP(Tabla1[[#This Row],[AREA]],Hoja1!A:B,2,FALSE)</f>
        <v>04. Hacienda, función pública y promoción económica</v>
      </c>
      <c r="T938" s="3" t="str">
        <f>MID(Tabla1[[#This Row],[Aplicación]],9,4)</f>
        <v>9311</v>
      </c>
      <c r="U938" s="3" t="str">
        <f>VLOOKUP(Tabla1[[#This Row],[PROGRAMA]],Hoja1!A:B,2,FALSE)</f>
        <v>9311. Planificación económico financiera</v>
      </c>
      <c r="V938" s="3" t="str">
        <f>MID(Tabla1[[#This Row],[Aplicación]],14,2)</f>
        <v>20</v>
      </c>
      <c r="W938" s="3" t="str">
        <f>MID(Tabla1[[#This Row],[Aplicación]],14,6)</f>
        <v>203</v>
      </c>
    </row>
    <row r="939" spans="1:23" hidden="1" x14ac:dyDescent="0.25">
      <c r="A939" s="1">
        <v>220190002601</v>
      </c>
      <c r="B939" s="3" t="s">
        <v>9</v>
      </c>
      <c r="C939" s="2">
        <v>43516</v>
      </c>
      <c r="D939" s="3">
        <v>22019001502</v>
      </c>
      <c r="E939" s="3" t="s">
        <v>713</v>
      </c>
      <c r="F939" s="4">
        <v>250</v>
      </c>
      <c r="G939" s="3" t="s">
        <v>1744</v>
      </c>
      <c r="H939" s="3" t="s">
        <v>976</v>
      </c>
      <c r="I939" s="3" t="s">
        <v>1836</v>
      </c>
      <c r="J939" s="3" t="s">
        <v>1837</v>
      </c>
      <c r="K939" s="3" t="s">
        <v>14</v>
      </c>
      <c r="L939" s="3" t="s">
        <v>15</v>
      </c>
      <c r="M939" s="3" t="s">
        <v>16</v>
      </c>
      <c r="N939" s="11" t="s">
        <v>2554</v>
      </c>
      <c r="O939" s="3" t="s">
        <v>2553</v>
      </c>
      <c r="P939" s="3" t="str">
        <f>MID(Tabla1[[#This Row],[Aplicación]],14,1)</f>
        <v>2</v>
      </c>
      <c r="Q939" s="3" t="s">
        <v>2530</v>
      </c>
      <c r="R939" s="3" t="str">
        <f>MID(Tabla1[[#This Row],[Aplicación]],6,2)</f>
        <v>04</v>
      </c>
      <c r="S939" s="3" t="str">
        <f>VLOOKUP(Tabla1[[#This Row],[AREA]],Hoja1!A:B,2,FALSE)</f>
        <v>04. Hacienda, función pública y promoción económica</v>
      </c>
      <c r="T939" s="3" t="str">
        <f>MID(Tabla1[[#This Row],[Aplicación]],9,4)</f>
        <v>9311</v>
      </c>
      <c r="U939" s="3" t="str">
        <f>VLOOKUP(Tabla1[[#This Row],[PROGRAMA]],Hoja1!A:B,2,FALSE)</f>
        <v>9311. Planificación económico financiera</v>
      </c>
      <c r="V939" s="3" t="str">
        <f>MID(Tabla1[[#This Row],[Aplicación]],14,2)</f>
        <v>20</v>
      </c>
      <c r="W939" s="3" t="str">
        <f>MID(Tabla1[[#This Row],[Aplicación]],14,6)</f>
        <v>203</v>
      </c>
    </row>
    <row r="940" spans="1:23" hidden="1" x14ac:dyDescent="0.25">
      <c r="A940" s="1">
        <v>220190002607</v>
      </c>
      <c r="B940" s="3" t="s">
        <v>9</v>
      </c>
      <c r="C940" s="2">
        <v>43516</v>
      </c>
      <c r="D940" s="3">
        <v>22019001595</v>
      </c>
      <c r="E940" s="3" t="s">
        <v>722</v>
      </c>
      <c r="F940" s="4">
        <v>197.66</v>
      </c>
      <c r="G940" s="3" t="s">
        <v>1744</v>
      </c>
      <c r="H940" s="3" t="s">
        <v>980</v>
      </c>
      <c r="I940" s="3" t="s">
        <v>1836</v>
      </c>
      <c r="J940" s="3" t="s">
        <v>1837</v>
      </c>
      <c r="K940" s="3" t="s">
        <v>14</v>
      </c>
      <c r="L940" s="3" t="s">
        <v>15</v>
      </c>
      <c r="M940" s="3" t="s">
        <v>16</v>
      </c>
      <c r="N940" s="11" t="s">
        <v>2554</v>
      </c>
      <c r="O940" s="3" t="s">
        <v>2553</v>
      </c>
      <c r="P940" s="3" t="str">
        <f>MID(Tabla1[[#This Row],[Aplicación]],14,1)</f>
        <v>2</v>
      </c>
      <c r="Q940" s="3" t="s">
        <v>2530</v>
      </c>
      <c r="R940" s="3" t="str">
        <f>MID(Tabla1[[#This Row],[Aplicación]],6,2)</f>
        <v>01</v>
      </c>
      <c r="S940" s="3" t="str">
        <f>VLOOKUP(Tabla1[[#This Row],[AREA]],Hoja1!A:B,2,FALSE)</f>
        <v>01. Alcaldía</v>
      </c>
      <c r="T940" s="3" t="str">
        <f>MID(Tabla1[[#This Row],[Aplicación]],9,4)</f>
        <v>9312</v>
      </c>
      <c r="U940" s="3" t="e">
        <f>VLOOKUP(Tabla1[[#This Row],[PROGRAMA]],Hoja1!A:B,2,FALSE)</f>
        <v>#N/A</v>
      </c>
      <c r="V940" s="3" t="str">
        <f>MID(Tabla1[[#This Row],[Aplicación]],14,2)</f>
        <v>20</v>
      </c>
      <c r="W940" s="3" t="str">
        <f>MID(Tabla1[[#This Row],[Aplicación]],14,6)</f>
        <v>203</v>
      </c>
    </row>
    <row r="941" spans="1:23" hidden="1" x14ac:dyDescent="0.25">
      <c r="A941" s="1">
        <v>220190002608</v>
      </c>
      <c r="B941" s="3" t="s">
        <v>9</v>
      </c>
      <c r="C941" s="2">
        <v>43516</v>
      </c>
      <c r="D941" s="3">
        <v>22019001596</v>
      </c>
      <c r="E941" s="3" t="s">
        <v>722</v>
      </c>
      <c r="F941" s="4">
        <v>197.66</v>
      </c>
      <c r="G941" s="3" t="s">
        <v>1744</v>
      </c>
      <c r="H941" s="3" t="s">
        <v>981</v>
      </c>
      <c r="I941" s="3" t="s">
        <v>1836</v>
      </c>
      <c r="J941" s="3" t="s">
        <v>1837</v>
      </c>
      <c r="K941" s="3" t="s">
        <v>14</v>
      </c>
      <c r="L941" s="3" t="s">
        <v>15</v>
      </c>
      <c r="M941" s="3" t="s">
        <v>16</v>
      </c>
      <c r="N941" s="11" t="s">
        <v>2554</v>
      </c>
      <c r="O941" s="3" t="s">
        <v>2553</v>
      </c>
      <c r="P941" s="3" t="str">
        <f>MID(Tabla1[[#This Row],[Aplicación]],14,1)</f>
        <v>2</v>
      </c>
      <c r="Q941" s="3" t="s">
        <v>2530</v>
      </c>
      <c r="R941" s="3" t="str">
        <f>MID(Tabla1[[#This Row],[Aplicación]],6,2)</f>
        <v>01</v>
      </c>
      <c r="S941" s="3" t="str">
        <f>VLOOKUP(Tabla1[[#This Row],[AREA]],Hoja1!A:B,2,FALSE)</f>
        <v>01. Alcaldía</v>
      </c>
      <c r="T941" s="3" t="str">
        <f>MID(Tabla1[[#This Row],[Aplicación]],9,4)</f>
        <v>9312</v>
      </c>
      <c r="U941" s="3" t="e">
        <f>VLOOKUP(Tabla1[[#This Row],[PROGRAMA]],Hoja1!A:B,2,FALSE)</f>
        <v>#N/A</v>
      </c>
      <c r="V941" s="3" t="str">
        <f>MID(Tabla1[[#This Row],[Aplicación]],14,2)</f>
        <v>20</v>
      </c>
      <c r="W941" s="3" t="str">
        <f>MID(Tabla1[[#This Row],[Aplicación]],14,6)</f>
        <v>203</v>
      </c>
    </row>
    <row r="942" spans="1:23" hidden="1" x14ac:dyDescent="0.25">
      <c r="A942" s="1">
        <v>220190002585</v>
      </c>
      <c r="B942" s="3" t="s">
        <v>9</v>
      </c>
      <c r="C942" s="2">
        <v>43516</v>
      </c>
      <c r="D942" s="3">
        <v>22019001227</v>
      </c>
      <c r="E942" s="3" t="s">
        <v>676</v>
      </c>
      <c r="F942" s="4">
        <v>500</v>
      </c>
      <c r="G942" s="3" t="s">
        <v>1744</v>
      </c>
      <c r="H942" s="3" t="s">
        <v>961</v>
      </c>
      <c r="I942" s="3" t="s">
        <v>1836</v>
      </c>
      <c r="J942" s="3" t="s">
        <v>1837</v>
      </c>
      <c r="K942" s="3" t="s">
        <v>14</v>
      </c>
      <c r="L942" s="3" t="s">
        <v>15</v>
      </c>
      <c r="M942" s="3" t="s">
        <v>39</v>
      </c>
      <c r="N942" s="11" t="s">
        <v>2554</v>
      </c>
      <c r="O942" s="3" t="s">
        <v>2553</v>
      </c>
      <c r="P942" s="3" t="str">
        <f>MID(Tabla1[[#This Row],[Aplicación]],14,1)</f>
        <v>2</v>
      </c>
      <c r="Q942" s="3" t="s">
        <v>2530</v>
      </c>
      <c r="R942" s="3" t="str">
        <f>MID(Tabla1[[#This Row],[Aplicación]],6,2)</f>
        <v>07</v>
      </c>
      <c r="S942" s="3" t="str">
        <f>VLOOKUP(Tabla1[[#This Row],[AREA]],Hoja1!A:B,2,FALSE)</f>
        <v>07. Medio Ambiente sostenibilidad</v>
      </c>
      <c r="T942" s="3" t="str">
        <f>MID(Tabla1[[#This Row],[Aplicación]],9,4)</f>
        <v>3111</v>
      </c>
      <c r="U942" s="3" t="str">
        <f>VLOOKUP(Tabla1[[#This Row],[PROGRAMA]],Hoja1!A:B,2,FALSE)</f>
        <v>3111. Protección de la salubridad pública</v>
      </c>
      <c r="V942" s="3" t="str">
        <f>MID(Tabla1[[#This Row],[Aplicación]],14,2)</f>
        <v>20</v>
      </c>
      <c r="W942" s="3" t="str">
        <f>MID(Tabla1[[#This Row],[Aplicación]],14,6)</f>
        <v>203</v>
      </c>
    </row>
    <row r="943" spans="1:23" hidden="1" x14ac:dyDescent="0.25">
      <c r="A943" s="1">
        <v>220190002763</v>
      </c>
      <c r="B943" s="3" t="s">
        <v>9</v>
      </c>
      <c r="C943" s="2">
        <v>43518</v>
      </c>
      <c r="D943" s="3">
        <v>22019000715</v>
      </c>
      <c r="E943" s="3" t="s">
        <v>678</v>
      </c>
      <c r="F943" s="4">
        <v>600</v>
      </c>
      <c r="G943" s="3" t="s">
        <v>1744</v>
      </c>
      <c r="H943" s="3" t="s">
        <v>1024</v>
      </c>
      <c r="I943" s="3" t="s">
        <v>1836</v>
      </c>
      <c r="J943" s="3" t="s">
        <v>1837</v>
      </c>
      <c r="K943" s="3" t="s">
        <v>14</v>
      </c>
      <c r="L943" s="3" t="s">
        <v>15</v>
      </c>
      <c r="M943" s="3" t="s">
        <v>16</v>
      </c>
      <c r="N943" s="11" t="s">
        <v>2554</v>
      </c>
      <c r="O943" s="3" t="s">
        <v>2553</v>
      </c>
      <c r="P943" s="3" t="str">
        <f>MID(Tabla1[[#This Row],[Aplicación]],14,1)</f>
        <v>2</v>
      </c>
      <c r="Q943" s="3" t="s">
        <v>2530</v>
      </c>
      <c r="R943" s="3" t="str">
        <f>MID(Tabla1[[#This Row],[Aplicación]],6,2)</f>
        <v>04</v>
      </c>
      <c r="S943" s="3" t="str">
        <f>VLOOKUP(Tabla1[[#This Row],[AREA]],Hoja1!A:B,2,FALSE)</f>
        <v>04. Hacienda, función pública y promoción económica</v>
      </c>
      <c r="T943" s="3" t="str">
        <f>MID(Tabla1[[#This Row],[Aplicación]],9,4)</f>
        <v>9341</v>
      </c>
      <c r="U943" s="3" t="str">
        <f>VLOOKUP(Tabla1[[#This Row],[PROGRAMA]],Hoja1!A:B,2,FALSE)</f>
        <v>9341. Tesorería y recaudación</v>
      </c>
      <c r="V943" s="3" t="str">
        <f>MID(Tabla1[[#This Row],[Aplicación]],14,2)</f>
        <v>21</v>
      </c>
      <c r="W943" s="3" t="str">
        <f>MID(Tabla1[[#This Row],[Aplicación]],14,6)</f>
        <v>213</v>
      </c>
    </row>
    <row r="944" spans="1:23" hidden="1" x14ac:dyDescent="0.25">
      <c r="A944" s="1">
        <v>220190002582</v>
      </c>
      <c r="B944" s="3" t="s">
        <v>9</v>
      </c>
      <c r="C944" s="2">
        <v>43516</v>
      </c>
      <c r="D944" s="3">
        <v>22019001187</v>
      </c>
      <c r="E944" s="3" t="s">
        <v>707</v>
      </c>
      <c r="F944" s="4">
        <v>1000</v>
      </c>
      <c r="G944" s="3" t="s">
        <v>1744</v>
      </c>
      <c r="H944" s="3" t="s">
        <v>958</v>
      </c>
      <c r="I944" s="3" t="s">
        <v>1836</v>
      </c>
      <c r="J944" s="3" t="s">
        <v>1837</v>
      </c>
      <c r="K944" s="3" t="s">
        <v>14</v>
      </c>
      <c r="L944" s="3" t="s">
        <v>15</v>
      </c>
      <c r="M944" s="3" t="s">
        <v>16</v>
      </c>
      <c r="N944" s="11" t="s">
        <v>2554</v>
      </c>
      <c r="O944" s="3" t="s">
        <v>2553</v>
      </c>
      <c r="P944" s="3" t="str">
        <f>MID(Tabla1[[#This Row],[Aplicación]],14,1)</f>
        <v>2</v>
      </c>
      <c r="Q944" s="3" t="s">
        <v>2530</v>
      </c>
      <c r="R944" s="3" t="str">
        <f>MID(Tabla1[[#This Row],[Aplicación]],6,2)</f>
        <v>07</v>
      </c>
      <c r="S944" s="3" t="str">
        <f>VLOOKUP(Tabla1[[#This Row],[AREA]],Hoja1!A:B,2,FALSE)</f>
        <v>07. Medio Ambiente sostenibilidad</v>
      </c>
      <c r="T944" s="3" t="str">
        <f>MID(Tabla1[[#This Row],[Aplicación]],9,4)</f>
        <v>1721</v>
      </c>
      <c r="U944" s="3" t="str">
        <f>VLOOKUP(Tabla1[[#This Row],[PROGRAMA]],Hoja1!A:B,2,FALSE)</f>
        <v>1721. Protección del medio ambiente</v>
      </c>
      <c r="V944" s="3" t="str">
        <f>MID(Tabla1[[#This Row],[Aplicación]],14,2)</f>
        <v>20</v>
      </c>
      <c r="W944" s="3" t="str">
        <f>MID(Tabla1[[#This Row],[Aplicación]],14,6)</f>
        <v>203</v>
      </c>
    </row>
    <row r="945" spans="1:23" hidden="1" x14ac:dyDescent="0.25">
      <c r="A945" s="1">
        <v>220190002583</v>
      </c>
      <c r="B945" s="3" t="s">
        <v>9</v>
      </c>
      <c r="C945" s="2">
        <v>43516</v>
      </c>
      <c r="D945" s="3">
        <v>22019001192</v>
      </c>
      <c r="E945" s="3" t="s">
        <v>701</v>
      </c>
      <c r="F945" s="4">
        <v>120</v>
      </c>
      <c r="G945" s="3" t="s">
        <v>1744</v>
      </c>
      <c r="H945" s="3" t="s">
        <v>959</v>
      </c>
      <c r="I945" s="3" t="s">
        <v>1836</v>
      </c>
      <c r="J945" s="3" t="s">
        <v>1837</v>
      </c>
      <c r="K945" s="3" t="s">
        <v>14</v>
      </c>
      <c r="L945" s="3" t="s">
        <v>15</v>
      </c>
      <c r="M945" s="3" t="s">
        <v>16</v>
      </c>
      <c r="N945" s="11" t="s">
        <v>2554</v>
      </c>
      <c r="O945" s="3" t="s">
        <v>2553</v>
      </c>
      <c r="P945" s="3" t="str">
        <f>MID(Tabla1[[#This Row],[Aplicación]],14,1)</f>
        <v>2</v>
      </c>
      <c r="Q945" s="3" t="s">
        <v>2530</v>
      </c>
      <c r="R945" s="3" t="str">
        <f>MID(Tabla1[[#This Row],[Aplicación]],6,2)</f>
        <v>04</v>
      </c>
      <c r="S945" s="3" t="str">
        <f>VLOOKUP(Tabla1[[#This Row],[AREA]],Hoja1!A:B,2,FALSE)</f>
        <v>04. Hacienda, función pública y promoción económica</v>
      </c>
      <c r="T945" s="3" t="str">
        <f>MID(Tabla1[[#This Row],[Aplicación]],9,4)</f>
        <v>3121</v>
      </c>
      <c r="U945" s="3" t="str">
        <f>VLOOKUP(Tabla1[[#This Row],[PROGRAMA]],Hoja1!A:B,2,FALSE)</f>
        <v>3121. Prevención y salud laboral</v>
      </c>
      <c r="V945" s="3" t="str">
        <f>MID(Tabla1[[#This Row],[Aplicación]],14,2)</f>
        <v>21</v>
      </c>
      <c r="W945" s="3" t="str">
        <f>MID(Tabla1[[#This Row],[Aplicación]],14,6)</f>
        <v>213</v>
      </c>
    </row>
    <row r="946" spans="1:23" hidden="1" x14ac:dyDescent="0.25">
      <c r="A946" s="1">
        <v>220190002584</v>
      </c>
      <c r="B946" s="3" t="s">
        <v>9</v>
      </c>
      <c r="C946" s="2">
        <v>43516</v>
      </c>
      <c r="D946" s="3">
        <v>22019001210</v>
      </c>
      <c r="E946" s="3" t="s">
        <v>703</v>
      </c>
      <c r="F946" s="4">
        <v>760</v>
      </c>
      <c r="G946" s="3" t="s">
        <v>1744</v>
      </c>
      <c r="H946" s="3" t="s">
        <v>960</v>
      </c>
      <c r="I946" s="3" t="s">
        <v>1836</v>
      </c>
      <c r="J946" s="3" t="s">
        <v>1837</v>
      </c>
      <c r="K946" s="3" t="s">
        <v>14</v>
      </c>
      <c r="L946" s="3" t="s">
        <v>15</v>
      </c>
      <c r="M946" s="3" t="s">
        <v>16</v>
      </c>
      <c r="N946" s="11" t="s">
        <v>2554</v>
      </c>
      <c r="O946" s="3" t="s">
        <v>2553</v>
      </c>
      <c r="P946" s="3" t="str">
        <f>MID(Tabla1[[#This Row],[Aplicación]],14,1)</f>
        <v>2</v>
      </c>
      <c r="Q946" s="3" t="s">
        <v>2530</v>
      </c>
      <c r="R946" s="3" t="str">
        <f>MID(Tabla1[[#This Row],[Aplicación]],6,2)</f>
        <v>09</v>
      </c>
      <c r="S946" s="3" t="str">
        <f>VLOOKUP(Tabla1[[#This Row],[AREA]],Hoja1!A:B,2,FALSE)</f>
        <v>09. Cultura y turismo</v>
      </c>
      <c r="T946" s="3" t="str">
        <f>MID(Tabla1[[#This Row],[Aplicación]],9,4)</f>
        <v>3301</v>
      </c>
      <c r="U946" s="3" t="str">
        <f>VLOOKUP(Tabla1[[#This Row],[PROGRAMA]],Hoja1!A:B,2,FALSE)</f>
        <v>3301. Dirección del área de cultura</v>
      </c>
      <c r="V946" s="3" t="str">
        <f>MID(Tabla1[[#This Row],[Aplicación]],14,2)</f>
        <v>21</v>
      </c>
      <c r="W946" s="3" t="str">
        <f>MID(Tabla1[[#This Row],[Aplicación]],14,6)</f>
        <v>213</v>
      </c>
    </row>
    <row r="947" spans="1:23" hidden="1" x14ac:dyDescent="0.25">
      <c r="A947" s="1">
        <v>220190002589</v>
      </c>
      <c r="B947" s="3" t="s">
        <v>9</v>
      </c>
      <c r="C947" s="2">
        <v>43516</v>
      </c>
      <c r="D947" s="3">
        <v>22019001250</v>
      </c>
      <c r="E947" s="3" t="s">
        <v>682</v>
      </c>
      <c r="F947" s="4">
        <v>250</v>
      </c>
      <c r="G947" s="3" t="s">
        <v>1744</v>
      </c>
      <c r="H947" s="3" t="s">
        <v>965</v>
      </c>
      <c r="I947" s="3" t="s">
        <v>1836</v>
      </c>
      <c r="J947" s="3" t="s">
        <v>1837</v>
      </c>
      <c r="K947" s="3" t="s">
        <v>14</v>
      </c>
      <c r="L947" s="3" t="s">
        <v>15</v>
      </c>
      <c r="M947" s="3" t="s">
        <v>39</v>
      </c>
      <c r="N947" s="11" t="s">
        <v>2554</v>
      </c>
      <c r="O947" s="3" t="s">
        <v>2553</v>
      </c>
      <c r="P947" s="3" t="str">
        <f>MID(Tabla1[[#This Row],[Aplicación]],14,1)</f>
        <v>2</v>
      </c>
      <c r="Q947" s="3" t="s">
        <v>2530</v>
      </c>
      <c r="R947" s="3" t="str">
        <f>MID(Tabla1[[#This Row],[Aplicación]],6,2)</f>
        <v>07</v>
      </c>
      <c r="S947" s="3" t="str">
        <f>VLOOKUP(Tabla1[[#This Row],[AREA]],Hoja1!A:B,2,FALSE)</f>
        <v>07. Medio Ambiente sostenibilidad</v>
      </c>
      <c r="T947" s="3" t="str">
        <f>MID(Tabla1[[#This Row],[Aplicación]],9,4)</f>
        <v>4312</v>
      </c>
      <c r="U947" s="3" t="str">
        <f>VLOOKUP(Tabla1[[#This Row],[PROGRAMA]],Hoja1!A:B,2,FALSE)</f>
        <v>4312. Mercados, abastos y lonjas</v>
      </c>
      <c r="V947" s="3" t="str">
        <f>MID(Tabla1[[#This Row],[Aplicación]],14,2)</f>
        <v>20</v>
      </c>
      <c r="W947" s="3" t="str">
        <f>MID(Tabla1[[#This Row],[Aplicación]],14,6)</f>
        <v>203</v>
      </c>
    </row>
    <row r="948" spans="1:23" hidden="1" x14ac:dyDescent="0.25">
      <c r="A948" s="1">
        <v>220190002590</v>
      </c>
      <c r="B948" s="3" t="s">
        <v>9</v>
      </c>
      <c r="C948" s="2">
        <v>43516</v>
      </c>
      <c r="D948" s="3">
        <v>22019001252</v>
      </c>
      <c r="E948" s="3" t="s">
        <v>705</v>
      </c>
      <c r="F948" s="4">
        <v>360</v>
      </c>
      <c r="G948" s="3" t="s">
        <v>1744</v>
      </c>
      <c r="H948" s="3" t="s">
        <v>966</v>
      </c>
      <c r="I948" s="3" t="s">
        <v>1836</v>
      </c>
      <c r="J948" s="3" t="s">
        <v>1837</v>
      </c>
      <c r="K948" s="3" t="s">
        <v>14</v>
      </c>
      <c r="L948" s="3" t="s">
        <v>15</v>
      </c>
      <c r="M948" s="3" t="s">
        <v>16</v>
      </c>
      <c r="N948" s="11" t="s">
        <v>2554</v>
      </c>
      <c r="O948" s="3" t="s">
        <v>2553</v>
      </c>
      <c r="P948" s="3" t="str">
        <f>MID(Tabla1[[#This Row],[Aplicación]],14,1)</f>
        <v>2</v>
      </c>
      <c r="Q948" s="3" t="s">
        <v>2530</v>
      </c>
      <c r="R948" s="3" t="str">
        <f>MID(Tabla1[[#This Row],[Aplicación]],6,2)</f>
        <v>07</v>
      </c>
      <c r="S948" s="3" t="str">
        <f>VLOOKUP(Tabla1[[#This Row],[AREA]],Hoja1!A:B,2,FALSE)</f>
        <v>07. Medio Ambiente sostenibilidad</v>
      </c>
      <c r="T948" s="3" t="str">
        <f>MID(Tabla1[[#This Row],[Aplicación]],9,4)</f>
        <v>1621</v>
      </c>
      <c r="U948" s="3" t="str">
        <f>VLOOKUP(Tabla1[[#This Row],[PROGRAMA]],Hoja1!A:B,2,FALSE)</f>
        <v>1621. Servicio de limpieza</v>
      </c>
      <c r="V948" s="3" t="str">
        <f>MID(Tabla1[[#This Row],[Aplicación]],14,2)</f>
        <v>21</v>
      </c>
      <c r="W948" s="3" t="str">
        <f>MID(Tabla1[[#This Row],[Aplicación]],14,6)</f>
        <v>213</v>
      </c>
    </row>
    <row r="949" spans="1:23" hidden="1" x14ac:dyDescent="0.25">
      <c r="A949" s="1">
        <v>220190002591</v>
      </c>
      <c r="B949" s="3" t="s">
        <v>9</v>
      </c>
      <c r="C949" s="2">
        <v>43516</v>
      </c>
      <c r="D949" s="3">
        <v>22019001270</v>
      </c>
      <c r="E949" s="3" t="s">
        <v>699</v>
      </c>
      <c r="F949" s="4">
        <v>800</v>
      </c>
      <c r="G949" s="3" t="s">
        <v>1744</v>
      </c>
      <c r="H949" s="3" t="s">
        <v>967</v>
      </c>
      <c r="I949" s="3" t="s">
        <v>1836</v>
      </c>
      <c r="J949" s="3" t="s">
        <v>1837</v>
      </c>
      <c r="K949" s="3" t="s">
        <v>14</v>
      </c>
      <c r="L949" s="3" t="s">
        <v>15</v>
      </c>
      <c r="M949" s="3" t="s">
        <v>39</v>
      </c>
      <c r="N949" s="11" t="s">
        <v>2554</v>
      </c>
      <c r="O949" s="3" t="s">
        <v>2553</v>
      </c>
      <c r="P949" s="3" t="str">
        <f>MID(Tabla1[[#This Row],[Aplicación]],14,1)</f>
        <v>2</v>
      </c>
      <c r="Q949" s="3" t="s">
        <v>2530</v>
      </c>
      <c r="R949" s="3" t="str">
        <f>MID(Tabla1[[#This Row],[Aplicación]],6,2)</f>
        <v>03</v>
      </c>
      <c r="S949" s="3" t="str">
        <f>VLOOKUP(Tabla1[[#This Row],[AREA]],Hoja1!A:B,2,FALSE)</f>
        <v>03. Participación ciudadana, juventud y deportes</v>
      </c>
      <c r="T949" s="3" t="str">
        <f>MID(Tabla1[[#This Row],[Aplicación]],9,4)</f>
        <v>9241</v>
      </c>
      <c r="U949" s="3" t="str">
        <f>VLOOKUP(Tabla1[[#This Row],[PROGRAMA]],Hoja1!A:B,2,FALSE)</f>
        <v>9241. Participación ciudadana</v>
      </c>
      <c r="V949" s="3" t="str">
        <f>MID(Tabla1[[#This Row],[Aplicación]],14,2)</f>
        <v>20</v>
      </c>
      <c r="W949" s="3" t="str">
        <f>MID(Tabla1[[#This Row],[Aplicación]],14,6)</f>
        <v>203</v>
      </c>
    </row>
    <row r="950" spans="1:23" hidden="1" x14ac:dyDescent="0.25">
      <c r="A950" s="1">
        <v>220190002593</v>
      </c>
      <c r="B950" s="3" t="s">
        <v>9</v>
      </c>
      <c r="C950" s="2">
        <v>43516</v>
      </c>
      <c r="D950" s="3">
        <v>22019001451</v>
      </c>
      <c r="E950" s="3" t="s">
        <v>709</v>
      </c>
      <c r="F950" s="4">
        <v>700</v>
      </c>
      <c r="G950" s="3" t="s">
        <v>1744</v>
      </c>
      <c r="H950" s="3" t="s">
        <v>969</v>
      </c>
      <c r="I950" s="3" t="s">
        <v>1836</v>
      </c>
      <c r="J950" s="3" t="s">
        <v>1837</v>
      </c>
      <c r="K950" s="3" t="s">
        <v>14</v>
      </c>
      <c r="L950" s="3" t="s">
        <v>15</v>
      </c>
      <c r="M950" s="3" t="s">
        <v>16</v>
      </c>
      <c r="N950" s="11" t="s">
        <v>2554</v>
      </c>
      <c r="O950" s="3" t="s">
        <v>2553</v>
      </c>
      <c r="P950" s="3" t="str">
        <f>MID(Tabla1[[#This Row],[Aplicación]],14,1)</f>
        <v>2</v>
      </c>
      <c r="Q950" s="3" t="s">
        <v>2530</v>
      </c>
      <c r="R950" s="3" t="str">
        <f>MID(Tabla1[[#This Row],[Aplicación]],6,2)</f>
        <v>04</v>
      </c>
      <c r="S950" s="3" t="str">
        <f>VLOOKUP(Tabla1[[#This Row],[AREA]],Hoja1!A:B,2,FALSE)</f>
        <v>04. Hacienda, función pública y promoción económica</v>
      </c>
      <c r="T950" s="3" t="str">
        <f>MID(Tabla1[[#This Row],[Aplicación]],9,4)</f>
        <v>9321</v>
      </c>
      <c r="U950" s="3" t="str">
        <f>VLOOKUP(Tabla1[[#This Row],[PROGRAMA]],Hoja1!A:B,2,FALSE)</f>
        <v>9321. Gestión de ingresos e inspección</v>
      </c>
      <c r="V950" s="3" t="str">
        <f>MID(Tabla1[[#This Row],[Aplicación]],14,2)</f>
        <v>20</v>
      </c>
      <c r="W950" s="3" t="str">
        <f>MID(Tabla1[[#This Row],[Aplicación]],14,6)</f>
        <v>203</v>
      </c>
    </row>
    <row r="951" spans="1:23" hidden="1" x14ac:dyDescent="0.25">
      <c r="A951" s="1">
        <v>220190002592</v>
      </c>
      <c r="B951" s="3" t="s">
        <v>9</v>
      </c>
      <c r="C951" s="2">
        <v>43516</v>
      </c>
      <c r="D951" s="3">
        <v>22019001426</v>
      </c>
      <c r="E951" s="3" t="s">
        <v>684</v>
      </c>
      <c r="F951" s="4">
        <v>800</v>
      </c>
      <c r="G951" s="3" t="s">
        <v>1744</v>
      </c>
      <c r="H951" s="3" t="s">
        <v>968</v>
      </c>
      <c r="I951" s="3" t="s">
        <v>1836</v>
      </c>
      <c r="J951" s="3" t="s">
        <v>1837</v>
      </c>
      <c r="K951" s="3" t="s">
        <v>14</v>
      </c>
      <c r="L951" s="3" t="s">
        <v>15</v>
      </c>
      <c r="M951" s="3" t="s">
        <v>39</v>
      </c>
      <c r="N951" s="11" t="s">
        <v>2554</v>
      </c>
      <c r="O951" s="3" t="s">
        <v>2553</v>
      </c>
      <c r="P951" s="3" t="str">
        <f>MID(Tabla1[[#This Row],[Aplicación]],14,1)</f>
        <v>2</v>
      </c>
      <c r="Q951" s="3" t="s">
        <v>2530</v>
      </c>
      <c r="R951" s="3" t="str">
        <f>MID(Tabla1[[#This Row],[Aplicación]],6,2)</f>
        <v>04</v>
      </c>
      <c r="S951" s="3" t="str">
        <f>VLOOKUP(Tabla1[[#This Row],[AREA]],Hoja1!A:B,2,FALSE)</f>
        <v>04. Hacienda, función pública y promoción económica</v>
      </c>
      <c r="T951" s="3" t="str">
        <f>MID(Tabla1[[#This Row],[Aplicación]],9,4)</f>
        <v>9209</v>
      </c>
      <c r="U951" s="3" t="str">
        <f>VLOOKUP(Tabla1[[#This Row],[PROGRAMA]],Hoja1!A:B,2,FALSE)</f>
        <v>9209. Dirección del area de hacienda y función pública</v>
      </c>
      <c r="V951" s="3" t="str">
        <f>MID(Tabla1[[#This Row],[Aplicación]],14,2)</f>
        <v>20</v>
      </c>
      <c r="W951" s="3" t="str">
        <f>MID(Tabla1[[#This Row],[Aplicación]],14,6)</f>
        <v>203</v>
      </c>
    </row>
    <row r="952" spans="1:23" hidden="1" x14ac:dyDescent="0.25">
      <c r="A952" s="1">
        <v>220190002594</v>
      </c>
      <c r="B952" s="3" t="s">
        <v>9</v>
      </c>
      <c r="C952" s="2">
        <v>43516</v>
      </c>
      <c r="D952" s="3">
        <v>22019001466</v>
      </c>
      <c r="E952" s="3" t="s">
        <v>686</v>
      </c>
      <c r="F952" s="4">
        <v>500</v>
      </c>
      <c r="G952" s="3" t="s">
        <v>1744</v>
      </c>
      <c r="H952" s="3" t="s">
        <v>970</v>
      </c>
      <c r="I952" s="3" t="s">
        <v>1836</v>
      </c>
      <c r="J952" s="3" t="s">
        <v>1837</v>
      </c>
      <c r="K952" s="3" t="s">
        <v>14</v>
      </c>
      <c r="L952" s="3" t="s">
        <v>15</v>
      </c>
      <c r="M952" s="3" t="s">
        <v>16</v>
      </c>
      <c r="N952" s="11" t="s">
        <v>2554</v>
      </c>
      <c r="O952" s="3" t="s">
        <v>2553</v>
      </c>
      <c r="P952" s="3" t="str">
        <f>MID(Tabla1[[#This Row],[Aplicación]],14,1)</f>
        <v>2</v>
      </c>
      <c r="Q952" s="3" t="s">
        <v>2530</v>
      </c>
      <c r="R952" s="3" t="str">
        <f>MID(Tabla1[[#This Row],[Aplicación]],6,2)</f>
        <v>04</v>
      </c>
      <c r="S952" s="3" t="str">
        <f>VLOOKUP(Tabla1[[#This Row],[AREA]],Hoja1!A:B,2,FALSE)</f>
        <v>04. Hacienda, función pública y promoción económica</v>
      </c>
      <c r="T952" s="3" t="str">
        <f>MID(Tabla1[[#This Row],[Aplicación]],9,4)</f>
        <v>2411</v>
      </c>
      <c r="U952" s="3" t="str">
        <f>VLOOKUP(Tabla1[[#This Row],[PROGRAMA]],Hoja1!A:B,2,FALSE)</f>
        <v>2411. Agencia de innovación y desarrollo económico</v>
      </c>
      <c r="V952" s="3" t="str">
        <f>MID(Tabla1[[#This Row],[Aplicación]],14,2)</f>
        <v>20</v>
      </c>
      <c r="W952" s="3" t="str">
        <f>MID(Tabla1[[#This Row],[Aplicación]],14,6)</f>
        <v>203</v>
      </c>
    </row>
    <row r="953" spans="1:23" hidden="1" x14ac:dyDescent="0.25">
      <c r="A953" s="1">
        <v>220190002597</v>
      </c>
      <c r="B953" s="3" t="s">
        <v>9</v>
      </c>
      <c r="C953" s="2">
        <v>43516</v>
      </c>
      <c r="D953" s="3">
        <v>22019001495</v>
      </c>
      <c r="E953" s="3" t="s">
        <v>688</v>
      </c>
      <c r="F953" s="4">
        <v>233.73</v>
      </c>
      <c r="G953" s="3" t="s">
        <v>1744</v>
      </c>
      <c r="H953" s="3" t="s">
        <v>972</v>
      </c>
      <c r="I953" s="3" t="s">
        <v>1836</v>
      </c>
      <c r="J953" s="3" t="s">
        <v>1837</v>
      </c>
      <c r="K953" s="3" t="s">
        <v>14</v>
      </c>
      <c r="L953" s="3" t="s">
        <v>15</v>
      </c>
      <c r="M953" s="3" t="s">
        <v>39</v>
      </c>
      <c r="N953" s="11" t="s">
        <v>2554</v>
      </c>
      <c r="O953" s="3" t="s">
        <v>2553</v>
      </c>
      <c r="P953" s="3" t="str">
        <f>MID(Tabla1[[#This Row],[Aplicación]],14,1)</f>
        <v>2</v>
      </c>
      <c r="Q953" s="3" t="s">
        <v>2530</v>
      </c>
      <c r="R953" s="3" t="str">
        <f>MID(Tabla1[[#This Row],[Aplicación]],6,2)</f>
        <v>06</v>
      </c>
      <c r="S953" s="3" t="str">
        <f>VLOOKUP(Tabla1[[#This Row],[AREA]],Hoja1!A:B,2,FALSE)</f>
        <v>06. Educación, infancia e igualdad</v>
      </c>
      <c r="T953" s="3" t="str">
        <f>MID(Tabla1[[#This Row],[Aplicación]],9,4)</f>
        <v>3202</v>
      </c>
      <c r="U953" s="3" t="str">
        <f>VLOOKUP(Tabla1[[#This Row],[PROGRAMA]],Hoja1!A:B,2,FALSE)</f>
        <v>3202. Dirección del área de educación</v>
      </c>
      <c r="V953" s="3" t="str">
        <f>MID(Tabla1[[#This Row],[Aplicación]],14,2)</f>
        <v>21</v>
      </c>
      <c r="W953" s="3" t="str">
        <f>MID(Tabla1[[#This Row],[Aplicación]],14,6)</f>
        <v>213</v>
      </c>
    </row>
    <row r="954" spans="1:23" hidden="1" x14ac:dyDescent="0.25">
      <c r="A954" s="1">
        <v>220190002595</v>
      </c>
      <c r="B954" s="3" t="s">
        <v>9</v>
      </c>
      <c r="C954" s="2">
        <v>43516</v>
      </c>
      <c r="D954" s="3">
        <v>22019001477</v>
      </c>
      <c r="E954" s="3" t="s">
        <v>785</v>
      </c>
      <c r="F954" s="4">
        <v>367</v>
      </c>
      <c r="G954" s="3" t="s">
        <v>1744</v>
      </c>
      <c r="H954" s="3" t="s">
        <v>2013</v>
      </c>
      <c r="I954" s="3" t="s">
        <v>1836</v>
      </c>
      <c r="J954" s="3" t="s">
        <v>1837</v>
      </c>
      <c r="K954" s="3" t="s">
        <v>14</v>
      </c>
      <c r="L954" s="3" t="s">
        <v>15</v>
      </c>
      <c r="M954" s="3" t="s">
        <v>16</v>
      </c>
      <c r="N954" s="11" t="s">
        <v>2554</v>
      </c>
      <c r="O954" s="3" t="s">
        <v>2553</v>
      </c>
      <c r="P954" s="3" t="str">
        <f>MID(Tabla1[[#This Row],[Aplicación]],14,1)</f>
        <v>2</v>
      </c>
      <c r="Q954" s="3" t="s">
        <v>2530</v>
      </c>
      <c r="R954" s="3" t="str">
        <f>MID(Tabla1[[#This Row],[Aplicación]],6,2)</f>
        <v>10</v>
      </c>
      <c r="S954" s="3" t="str">
        <f>VLOOKUP(Tabla1[[#This Row],[AREA]],Hoja1!A:B,2,FALSE)</f>
        <v>10. Servicios sociales</v>
      </c>
      <c r="T954" s="3" t="str">
        <f>MID(Tabla1[[#This Row],[Aplicación]],9,4)</f>
        <v>2312</v>
      </c>
      <c r="U954" s="3" t="str">
        <f>VLOOKUP(Tabla1[[#This Row],[PROGRAMA]],Hoja1!A:B,2,FALSE)</f>
        <v>2312. Iniciativas sociales</v>
      </c>
      <c r="V954" s="3" t="str">
        <f>MID(Tabla1[[#This Row],[Aplicación]],14,2)</f>
        <v>21</v>
      </c>
      <c r="W954" s="3" t="str">
        <f>MID(Tabla1[[#This Row],[Aplicación]],14,6)</f>
        <v>213</v>
      </c>
    </row>
    <row r="955" spans="1:23" hidden="1" x14ac:dyDescent="0.25">
      <c r="A955" s="1">
        <v>220190002595</v>
      </c>
      <c r="B955" s="3" t="s">
        <v>9</v>
      </c>
      <c r="C955" s="2">
        <v>43516</v>
      </c>
      <c r="D955" s="3">
        <v>22019001478</v>
      </c>
      <c r="E955" s="3" t="s">
        <v>785</v>
      </c>
      <c r="F955" s="4">
        <v>808</v>
      </c>
      <c r="G955" s="3" t="s">
        <v>1744</v>
      </c>
      <c r="H955" s="3" t="s">
        <v>2013</v>
      </c>
      <c r="I955" s="3" t="s">
        <v>1836</v>
      </c>
      <c r="J955" s="3" t="s">
        <v>1837</v>
      </c>
      <c r="K955" s="3" t="s">
        <v>14</v>
      </c>
      <c r="L955" s="3" t="s">
        <v>15</v>
      </c>
      <c r="M955" s="3" t="s">
        <v>16</v>
      </c>
      <c r="N955" s="11" t="s">
        <v>2554</v>
      </c>
      <c r="O955" s="3" t="s">
        <v>2553</v>
      </c>
      <c r="P955" s="3" t="str">
        <f>MID(Tabla1[[#This Row],[Aplicación]],14,1)</f>
        <v>2</v>
      </c>
      <c r="Q955" s="3" t="s">
        <v>2530</v>
      </c>
      <c r="R955" s="3" t="str">
        <f>MID(Tabla1[[#This Row],[Aplicación]],6,2)</f>
        <v>10</v>
      </c>
      <c r="S955" s="3" t="str">
        <f>VLOOKUP(Tabla1[[#This Row],[AREA]],Hoja1!A:B,2,FALSE)</f>
        <v>10. Servicios sociales</v>
      </c>
      <c r="T955" s="3" t="str">
        <f>MID(Tabla1[[#This Row],[Aplicación]],9,4)</f>
        <v>2312</v>
      </c>
      <c r="U955" s="3" t="str">
        <f>VLOOKUP(Tabla1[[#This Row],[PROGRAMA]],Hoja1!A:B,2,FALSE)</f>
        <v>2312. Iniciativas sociales</v>
      </c>
      <c r="V955" s="3" t="str">
        <f>MID(Tabla1[[#This Row],[Aplicación]],14,2)</f>
        <v>21</v>
      </c>
      <c r="W955" s="3" t="str">
        <f>MID(Tabla1[[#This Row],[Aplicación]],14,6)</f>
        <v>213</v>
      </c>
    </row>
    <row r="956" spans="1:23" hidden="1" x14ac:dyDescent="0.25">
      <c r="A956" s="1">
        <v>220190002598</v>
      </c>
      <c r="B956" s="3" t="s">
        <v>9</v>
      </c>
      <c r="C956" s="2">
        <v>43516</v>
      </c>
      <c r="D956" s="3">
        <v>22019001497</v>
      </c>
      <c r="E956" s="3" t="s">
        <v>711</v>
      </c>
      <c r="F956" s="4">
        <v>288</v>
      </c>
      <c r="G956" s="3" t="s">
        <v>1744</v>
      </c>
      <c r="H956" s="3" t="s">
        <v>973</v>
      </c>
      <c r="I956" s="3" t="s">
        <v>1836</v>
      </c>
      <c r="J956" s="3" t="s">
        <v>1837</v>
      </c>
      <c r="K956" s="3" t="s">
        <v>14</v>
      </c>
      <c r="L956" s="3" t="s">
        <v>15</v>
      </c>
      <c r="M956" s="3" t="s">
        <v>16</v>
      </c>
      <c r="N956" s="11" t="s">
        <v>2554</v>
      </c>
      <c r="O956" s="3" t="s">
        <v>2553</v>
      </c>
      <c r="P956" s="3" t="str">
        <f>MID(Tabla1[[#This Row],[Aplicación]],14,1)</f>
        <v>2</v>
      </c>
      <c r="Q956" s="3" t="s">
        <v>2530</v>
      </c>
      <c r="R956" s="3" t="str">
        <f>MID(Tabla1[[#This Row],[Aplicación]],6,2)</f>
        <v>10</v>
      </c>
      <c r="S956" s="3" t="str">
        <f>VLOOKUP(Tabla1[[#This Row],[AREA]],Hoja1!A:B,2,FALSE)</f>
        <v>10. Servicios sociales</v>
      </c>
      <c r="T956" s="3" t="str">
        <f>MID(Tabla1[[#This Row],[Aplicación]],9,4)</f>
        <v>2313</v>
      </c>
      <c r="U956" s="3" t="str">
        <f>VLOOKUP(Tabla1[[#This Row],[PROGRAMA]],Hoja1!A:B,2,FALSE)</f>
        <v>2313. Dirección del área de servicios sociales</v>
      </c>
      <c r="V956" s="3" t="str">
        <f>MID(Tabla1[[#This Row],[Aplicación]],14,2)</f>
        <v>21</v>
      </c>
      <c r="W956" s="3" t="str">
        <f>MID(Tabla1[[#This Row],[Aplicación]],14,6)</f>
        <v>213</v>
      </c>
    </row>
    <row r="957" spans="1:23" hidden="1" x14ac:dyDescent="0.25">
      <c r="A957" s="1">
        <v>220190002603</v>
      </c>
      <c r="B957" s="3" t="s">
        <v>9</v>
      </c>
      <c r="C957" s="2">
        <v>43516</v>
      </c>
      <c r="D957" s="3">
        <v>22019001513</v>
      </c>
      <c r="E957" s="3" t="s">
        <v>534</v>
      </c>
      <c r="F957" s="4">
        <v>158</v>
      </c>
      <c r="G957" s="3" t="s">
        <v>1744</v>
      </c>
      <c r="H957" s="3" t="s">
        <v>2014</v>
      </c>
      <c r="I957" s="3" t="s">
        <v>1836</v>
      </c>
      <c r="J957" s="3" t="s">
        <v>1837</v>
      </c>
      <c r="K957" s="3" t="s">
        <v>14</v>
      </c>
      <c r="L957" s="3" t="s">
        <v>15</v>
      </c>
      <c r="M957" s="3" t="s">
        <v>16</v>
      </c>
      <c r="N957" s="11" t="s">
        <v>2554</v>
      </c>
      <c r="O957" s="3" t="s">
        <v>2553</v>
      </c>
      <c r="P957" s="3" t="str">
        <f>MID(Tabla1[[#This Row],[Aplicación]],14,1)</f>
        <v>2</v>
      </c>
      <c r="Q957" s="3" t="s">
        <v>2530</v>
      </c>
      <c r="R957" s="3" t="str">
        <f>MID(Tabla1[[#This Row],[Aplicación]],6,2)</f>
        <v>10</v>
      </c>
      <c r="S957" s="3" t="str">
        <f>VLOOKUP(Tabla1[[#This Row],[AREA]],Hoja1!A:B,2,FALSE)</f>
        <v>10. Servicios sociales</v>
      </c>
      <c r="T957" s="3" t="str">
        <f>MID(Tabla1[[#This Row],[Aplicación]],9,4)</f>
        <v>2311</v>
      </c>
      <c r="U957" s="3" t="str">
        <f>VLOOKUP(Tabla1[[#This Row],[PROGRAMA]],Hoja1!A:B,2,FALSE)</f>
        <v>2311. Intervención social</v>
      </c>
      <c r="V957" s="3" t="str">
        <f>MID(Tabla1[[#This Row],[Aplicación]],14,2)</f>
        <v>21</v>
      </c>
      <c r="W957" s="3" t="str">
        <f>MID(Tabla1[[#This Row],[Aplicación]],14,6)</f>
        <v>213</v>
      </c>
    </row>
    <row r="958" spans="1:23" hidden="1" x14ac:dyDescent="0.25">
      <c r="A958" s="1">
        <v>220190002603</v>
      </c>
      <c r="B958" s="3" t="s">
        <v>9</v>
      </c>
      <c r="C958" s="2">
        <v>43516</v>
      </c>
      <c r="D958" s="3">
        <v>22019001514</v>
      </c>
      <c r="E958" s="3" t="s">
        <v>534</v>
      </c>
      <c r="F958" s="4">
        <v>3535</v>
      </c>
      <c r="G958" s="3" t="s">
        <v>1744</v>
      </c>
      <c r="H958" s="3" t="s">
        <v>2014</v>
      </c>
      <c r="I958" s="3" t="s">
        <v>1836</v>
      </c>
      <c r="J958" s="3" t="s">
        <v>1837</v>
      </c>
      <c r="K958" s="3" t="s">
        <v>14</v>
      </c>
      <c r="L958" s="3" t="s">
        <v>15</v>
      </c>
      <c r="M958" s="3" t="s">
        <v>16</v>
      </c>
      <c r="N958" s="11" t="s">
        <v>2554</v>
      </c>
      <c r="O958" s="3" t="s">
        <v>2553</v>
      </c>
      <c r="P958" s="3" t="str">
        <f>MID(Tabla1[[#This Row],[Aplicación]],14,1)</f>
        <v>2</v>
      </c>
      <c r="Q958" s="3" t="s">
        <v>2530</v>
      </c>
      <c r="R958" s="3" t="str">
        <f>MID(Tabla1[[#This Row],[Aplicación]],6,2)</f>
        <v>10</v>
      </c>
      <c r="S958" s="3" t="str">
        <f>VLOOKUP(Tabla1[[#This Row],[AREA]],Hoja1!A:B,2,FALSE)</f>
        <v>10. Servicios sociales</v>
      </c>
      <c r="T958" s="3" t="str">
        <f>MID(Tabla1[[#This Row],[Aplicación]],9,4)</f>
        <v>2311</v>
      </c>
      <c r="U958" s="3" t="str">
        <f>VLOOKUP(Tabla1[[#This Row],[PROGRAMA]],Hoja1!A:B,2,FALSE)</f>
        <v>2311. Intervención social</v>
      </c>
      <c r="V958" s="3" t="str">
        <f>MID(Tabla1[[#This Row],[Aplicación]],14,2)</f>
        <v>21</v>
      </c>
      <c r="W958" s="3" t="str">
        <f>MID(Tabla1[[#This Row],[Aplicación]],14,6)</f>
        <v>213</v>
      </c>
    </row>
    <row r="959" spans="1:23" hidden="1" x14ac:dyDescent="0.25">
      <c r="A959" s="1">
        <v>220190002605</v>
      </c>
      <c r="B959" s="3" t="s">
        <v>9</v>
      </c>
      <c r="C959" s="2">
        <v>43516</v>
      </c>
      <c r="D959" s="3">
        <v>22019001520</v>
      </c>
      <c r="E959" s="3" t="s">
        <v>1983</v>
      </c>
      <c r="F959" s="4">
        <v>117.85</v>
      </c>
      <c r="G959" s="3" t="s">
        <v>1744</v>
      </c>
      <c r="H959" s="3" t="s">
        <v>2015</v>
      </c>
      <c r="I959" s="3" t="s">
        <v>1836</v>
      </c>
      <c r="J959" s="3" t="s">
        <v>1837</v>
      </c>
      <c r="K959" s="3" t="s">
        <v>14</v>
      </c>
      <c r="L959" s="3" t="s">
        <v>15</v>
      </c>
      <c r="M959" s="3" t="s">
        <v>16</v>
      </c>
      <c r="N959" s="11" t="s">
        <v>2554</v>
      </c>
      <c r="O959" s="3" t="s">
        <v>2553</v>
      </c>
      <c r="P959" s="3" t="str">
        <f>MID(Tabla1[[#This Row],[Aplicación]],14,1)</f>
        <v>2</v>
      </c>
      <c r="Q959" s="3" t="s">
        <v>2530</v>
      </c>
      <c r="R959" s="3" t="str">
        <f>MID(Tabla1[[#This Row],[Aplicación]],6,2)</f>
        <v>10</v>
      </c>
      <c r="S959" s="3" t="str">
        <f>VLOOKUP(Tabla1[[#This Row],[AREA]],Hoja1!A:B,2,FALSE)</f>
        <v>10. Servicios sociales</v>
      </c>
      <c r="T959" s="3" t="str">
        <f>MID(Tabla1[[#This Row],[Aplicación]],9,4)</f>
        <v>2412</v>
      </c>
      <c r="U959" s="3" t="str">
        <f>VLOOKUP(Tabla1[[#This Row],[PROGRAMA]],Hoja1!A:B,2,FALSE)</f>
        <v>2412. Formación para el empleo</v>
      </c>
      <c r="V959" s="3" t="str">
        <f>MID(Tabla1[[#This Row],[Aplicación]],14,2)</f>
        <v>21</v>
      </c>
      <c r="W959" s="3" t="str">
        <f>MID(Tabla1[[#This Row],[Aplicación]],14,6)</f>
        <v>213</v>
      </c>
    </row>
    <row r="960" spans="1:23" hidden="1" x14ac:dyDescent="0.25">
      <c r="A960" s="1">
        <v>220190002605</v>
      </c>
      <c r="B960" s="3" t="s">
        <v>9</v>
      </c>
      <c r="C960" s="2">
        <v>43516</v>
      </c>
      <c r="D960" s="3">
        <v>22019001521</v>
      </c>
      <c r="E960" s="3" t="s">
        <v>1983</v>
      </c>
      <c r="F960" s="4">
        <v>117.85</v>
      </c>
      <c r="G960" s="3" t="s">
        <v>1744</v>
      </c>
      <c r="H960" s="3" t="s">
        <v>2015</v>
      </c>
      <c r="I960" s="3" t="s">
        <v>1836</v>
      </c>
      <c r="J960" s="3" t="s">
        <v>1837</v>
      </c>
      <c r="K960" s="3" t="s">
        <v>14</v>
      </c>
      <c r="L960" s="3" t="s">
        <v>15</v>
      </c>
      <c r="M960" s="3" t="s">
        <v>16</v>
      </c>
      <c r="N960" s="11" t="s">
        <v>2554</v>
      </c>
      <c r="O960" s="3" t="s">
        <v>2553</v>
      </c>
      <c r="P960" s="3" t="str">
        <f>MID(Tabla1[[#This Row],[Aplicación]],14,1)</f>
        <v>2</v>
      </c>
      <c r="Q960" s="3" t="s">
        <v>2530</v>
      </c>
      <c r="R960" s="3" t="str">
        <f>MID(Tabla1[[#This Row],[Aplicación]],6,2)</f>
        <v>10</v>
      </c>
      <c r="S960" s="3" t="str">
        <f>VLOOKUP(Tabla1[[#This Row],[AREA]],Hoja1!A:B,2,FALSE)</f>
        <v>10. Servicios sociales</v>
      </c>
      <c r="T960" s="3" t="str">
        <f>MID(Tabla1[[#This Row],[Aplicación]],9,4)</f>
        <v>2412</v>
      </c>
      <c r="U960" s="3" t="str">
        <f>VLOOKUP(Tabla1[[#This Row],[PROGRAMA]],Hoja1!A:B,2,FALSE)</f>
        <v>2412. Formación para el empleo</v>
      </c>
      <c r="V960" s="3" t="str">
        <f>MID(Tabla1[[#This Row],[Aplicación]],14,2)</f>
        <v>21</v>
      </c>
      <c r="W960" s="3" t="str">
        <f>MID(Tabla1[[#This Row],[Aplicación]],14,6)</f>
        <v>213</v>
      </c>
    </row>
    <row r="961" spans="1:23" hidden="1" x14ac:dyDescent="0.25">
      <c r="A961" s="1">
        <v>220190002600</v>
      </c>
      <c r="B961" s="3" t="s">
        <v>9</v>
      </c>
      <c r="C961" s="2">
        <v>43516</v>
      </c>
      <c r="D961" s="3">
        <v>22019001500</v>
      </c>
      <c r="E961" s="3" t="s">
        <v>690</v>
      </c>
      <c r="F961" s="4">
        <v>712.37</v>
      </c>
      <c r="G961" s="3" t="s">
        <v>1744</v>
      </c>
      <c r="H961" s="3" t="s">
        <v>975</v>
      </c>
      <c r="I961" s="3" t="s">
        <v>1836</v>
      </c>
      <c r="J961" s="3" t="s">
        <v>1837</v>
      </c>
      <c r="K961" s="3" t="s">
        <v>14</v>
      </c>
      <c r="L961" s="3" t="s">
        <v>15</v>
      </c>
      <c r="M961" s="3" t="s">
        <v>39</v>
      </c>
      <c r="N961" s="11" t="s">
        <v>2554</v>
      </c>
      <c r="O961" s="3" t="s">
        <v>2553</v>
      </c>
      <c r="P961" s="3" t="str">
        <f>MID(Tabla1[[#This Row],[Aplicación]],14,1)</f>
        <v>2</v>
      </c>
      <c r="Q961" s="3" t="s">
        <v>2530</v>
      </c>
      <c r="R961" s="3" t="str">
        <f>MID(Tabla1[[#This Row],[Aplicación]],6,2)</f>
        <v>06</v>
      </c>
      <c r="S961" s="3" t="str">
        <f>VLOOKUP(Tabla1[[#This Row],[AREA]],Hoja1!A:B,2,FALSE)</f>
        <v>06. Educación, infancia e igualdad</v>
      </c>
      <c r="T961" s="3" t="str">
        <f>MID(Tabla1[[#This Row],[Aplicación]],9,4)</f>
        <v>2315</v>
      </c>
      <c r="U961" s="3" t="str">
        <f>VLOOKUP(Tabla1[[#This Row],[PROGRAMA]],Hoja1!A:B,2,FALSE)</f>
        <v>2315. Políticas de Igualdad e infancia</v>
      </c>
      <c r="V961" s="3" t="str">
        <f>MID(Tabla1[[#This Row],[Aplicación]],14,2)</f>
        <v>21</v>
      </c>
      <c r="W961" s="3" t="str">
        <f>MID(Tabla1[[#This Row],[Aplicación]],14,6)</f>
        <v>213</v>
      </c>
    </row>
    <row r="962" spans="1:23" hidden="1" x14ac:dyDescent="0.25">
      <c r="A962" s="1">
        <v>220190002605</v>
      </c>
      <c r="B962" s="3" t="s">
        <v>9</v>
      </c>
      <c r="C962" s="2">
        <v>43516</v>
      </c>
      <c r="D962" s="3">
        <v>22019001522</v>
      </c>
      <c r="E962" s="3" t="s">
        <v>1983</v>
      </c>
      <c r="F962" s="4">
        <v>88.37</v>
      </c>
      <c r="G962" s="3" t="s">
        <v>1744</v>
      </c>
      <c r="H962" s="3" t="s">
        <v>2015</v>
      </c>
      <c r="I962" s="3" t="s">
        <v>1836</v>
      </c>
      <c r="J962" s="3" t="s">
        <v>1837</v>
      </c>
      <c r="K962" s="3" t="s">
        <v>14</v>
      </c>
      <c r="L962" s="3" t="s">
        <v>15</v>
      </c>
      <c r="M962" s="3" t="s">
        <v>16</v>
      </c>
      <c r="N962" s="11" t="s">
        <v>2554</v>
      </c>
      <c r="O962" s="3" t="s">
        <v>2553</v>
      </c>
      <c r="P962" s="3" t="str">
        <f>MID(Tabla1[[#This Row],[Aplicación]],14,1)</f>
        <v>2</v>
      </c>
      <c r="Q962" s="3" t="s">
        <v>2530</v>
      </c>
      <c r="R962" s="3" t="str">
        <f>MID(Tabla1[[#This Row],[Aplicación]],6,2)</f>
        <v>10</v>
      </c>
      <c r="S962" s="3" t="str">
        <f>VLOOKUP(Tabla1[[#This Row],[AREA]],Hoja1!A:B,2,FALSE)</f>
        <v>10. Servicios sociales</v>
      </c>
      <c r="T962" s="3" t="str">
        <f>MID(Tabla1[[#This Row],[Aplicación]],9,4)</f>
        <v>2412</v>
      </c>
      <c r="U962" s="3" t="str">
        <f>VLOOKUP(Tabla1[[#This Row],[PROGRAMA]],Hoja1!A:B,2,FALSE)</f>
        <v>2412. Formación para el empleo</v>
      </c>
      <c r="V962" s="3" t="str">
        <f>MID(Tabla1[[#This Row],[Aplicación]],14,2)</f>
        <v>21</v>
      </c>
      <c r="W962" s="3" t="str">
        <f>MID(Tabla1[[#This Row],[Aplicación]],14,6)</f>
        <v>213</v>
      </c>
    </row>
    <row r="963" spans="1:23" hidden="1" x14ac:dyDescent="0.25">
      <c r="A963" s="1">
        <v>220190002609</v>
      </c>
      <c r="B963" s="3" t="s">
        <v>9</v>
      </c>
      <c r="C963" s="2">
        <v>43516</v>
      </c>
      <c r="D963" s="3">
        <v>22019001648</v>
      </c>
      <c r="E963" s="3" t="s">
        <v>728</v>
      </c>
      <c r="F963" s="4">
        <v>85</v>
      </c>
      <c r="G963" s="3" t="s">
        <v>1744</v>
      </c>
      <c r="H963" s="3" t="s">
        <v>982</v>
      </c>
      <c r="I963" s="3" t="s">
        <v>1836</v>
      </c>
      <c r="J963" s="3" t="s">
        <v>1837</v>
      </c>
      <c r="K963" s="3" t="s">
        <v>14</v>
      </c>
      <c r="L963" s="3" t="s">
        <v>15</v>
      </c>
      <c r="M963" s="3" t="s">
        <v>16</v>
      </c>
      <c r="N963" s="11" t="s">
        <v>2554</v>
      </c>
      <c r="O963" s="3" t="s">
        <v>2553</v>
      </c>
      <c r="P963" s="3" t="str">
        <f>MID(Tabla1[[#This Row],[Aplicación]],14,1)</f>
        <v>2</v>
      </c>
      <c r="Q963" s="3" t="s">
        <v>2530</v>
      </c>
      <c r="R963" s="3" t="str">
        <f>MID(Tabla1[[#This Row],[Aplicación]],6,2)</f>
        <v>01</v>
      </c>
      <c r="S963" s="3" t="str">
        <f>VLOOKUP(Tabla1[[#This Row],[AREA]],Hoja1!A:B,2,FALSE)</f>
        <v>01. Alcaldía</v>
      </c>
      <c r="T963" s="3" t="str">
        <f>MID(Tabla1[[#This Row],[Aplicación]],9,4)</f>
        <v>9201</v>
      </c>
      <c r="U963" s="3" t="str">
        <f>VLOOKUP(Tabla1[[#This Row],[PROGRAMA]],Hoja1!A:B,2,FALSE)</f>
        <v>9201. Secretaría General</v>
      </c>
      <c r="V963" s="3" t="str">
        <f>MID(Tabla1[[#This Row],[Aplicación]],14,2)</f>
        <v>20</v>
      </c>
      <c r="W963" s="3" t="str">
        <f>MID(Tabla1[[#This Row],[Aplicación]],14,6)</f>
        <v>203</v>
      </c>
    </row>
    <row r="964" spans="1:23" hidden="1" x14ac:dyDescent="0.25">
      <c r="A964" s="1">
        <v>220190002610</v>
      </c>
      <c r="B964" s="3" t="s">
        <v>9</v>
      </c>
      <c r="C964" s="2">
        <v>43516</v>
      </c>
      <c r="D964" s="3">
        <v>22019001650</v>
      </c>
      <c r="E964" s="3" t="s">
        <v>728</v>
      </c>
      <c r="F964" s="4">
        <v>360</v>
      </c>
      <c r="G964" s="3" t="s">
        <v>1744</v>
      </c>
      <c r="H964" s="3" t="s">
        <v>983</v>
      </c>
      <c r="I964" s="3" t="s">
        <v>1836</v>
      </c>
      <c r="J964" s="3" t="s">
        <v>1837</v>
      </c>
      <c r="K964" s="3" t="s">
        <v>14</v>
      </c>
      <c r="L964" s="3" t="s">
        <v>15</v>
      </c>
      <c r="M964" s="3" t="s">
        <v>16</v>
      </c>
      <c r="N964" s="11" t="s">
        <v>2554</v>
      </c>
      <c r="O964" s="3" t="s">
        <v>2553</v>
      </c>
      <c r="P964" s="3" t="str">
        <f>MID(Tabla1[[#This Row],[Aplicación]],14,1)</f>
        <v>2</v>
      </c>
      <c r="Q964" s="3" t="s">
        <v>2530</v>
      </c>
      <c r="R964" s="3" t="str">
        <f>MID(Tabla1[[#This Row],[Aplicación]],6,2)</f>
        <v>01</v>
      </c>
      <c r="S964" s="3" t="str">
        <f>VLOOKUP(Tabla1[[#This Row],[AREA]],Hoja1!A:B,2,FALSE)</f>
        <v>01. Alcaldía</v>
      </c>
      <c r="T964" s="3" t="str">
        <f>MID(Tabla1[[#This Row],[Aplicación]],9,4)</f>
        <v>9201</v>
      </c>
      <c r="U964" s="3" t="str">
        <f>VLOOKUP(Tabla1[[#This Row],[PROGRAMA]],Hoja1!A:B,2,FALSE)</f>
        <v>9201. Secretaría General</v>
      </c>
      <c r="V964" s="3" t="str">
        <f>MID(Tabla1[[#This Row],[Aplicación]],14,2)</f>
        <v>20</v>
      </c>
      <c r="W964" s="3" t="str">
        <f>MID(Tabla1[[#This Row],[Aplicación]],14,6)</f>
        <v>203</v>
      </c>
    </row>
    <row r="965" spans="1:23" hidden="1" x14ac:dyDescent="0.25">
      <c r="A965" s="1">
        <v>220190002611</v>
      </c>
      <c r="B965" s="3" t="s">
        <v>9</v>
      </c>
      <c r="C965" s="2">
        <v>43516</v>
      </c>
      <c r="D965" s="3">
        <v>22019001652</v>
      </c>
      <c r="E965" s="3" t="s">
        <v>731</v>
      </c>
      <c r="F965" s="4">
        <v>500</v>
      </c>
      <c r="G965" s="3" t="s">
        <v>1744</v>
      </c>
      <c r="H965" s="3" t="s">
        <v>984</v>
      </c>
      <c r="I965" s="3" t="s">
        <v>1836</v>
      </c>
      <c r="J965" s="3" t="s">
        <v>1837</v>
      </c>
      <c r="K965" s="3" t="s">
        <v>14</v>
      </c>
      <c r="L965" s="3" t="s">
        <v>15</v>
      </c>
      <c r="M965" s="3" t="s">
        <v>16</v>
      </c>
      <c r="N965" s="11" t="s">
        <v>2554</v>
      </c>
      <c r="O965" s="3" t="s">
        <v>2553</v>
      </c>
      <c r="P965" s="3" t="str">
        <f>MID(Tabla1[[#This Row],[Aplicación]],14,1)</f>
        <v>2</v>
      </c>
      <c r="Q965" s="3" t="s">
        <v>2530</v>
      </c>
      <c r="R965" s="3" t="str">
        <f>MID(Tabla1[[#This Row],[Aplicación]],6,2)</f>
        <v>01</v>
      </c>
      <c r="S965" s="3" t="str">
        <f>VLOOKUP(Tabla1[[#This Row],[AREA]],Hoja1!A:B,2,FALSE)</f>
        <v>01. Alcaldía</v>
      </c>
      <c r="T965" s="3" t="str">
        <f>MID(Tabla1[[#This Row],[Aplicación]],9,4)</f>
        <v>9201</v>
      </c>
      <c r="U965" s="3" t="str">
        <f>VLOOKUP(Tabla1[[#This Row],[PROGRAMA]],Hoja1!A:B,2,FALSE)</f>
        <v>9201. Secretaría General</v>
      </c>
      <c r="V965" s="3" t="str">
        <f>MID(Tabla1[[#This Row],[Aplicación]],14,2)</f>
        <v>21</v>
      </c>
      <c r="W965" s="3" t="str">
        <f>MID(Tabla1[[#This Row],[Aplicación]],14,6)</f>
        <v>213</v>
      </c>
    </row>
    <row r="966" spans="1:23" hidden="1" x14ac:dyDescent="0.25">
      <c r="A966" s="1">
        <v>220190002765</v>
      </c>
      <c r="B966" s="3" t="s">
        <v>9</v>
      </c>
      <c r="C966" s="2">
        <v>43518</v>
      </c>
      <c r="D966" s="3">
        <v>22019001649</v>
      </c>
      <c r="E966" s="3" t="s">
        <v>728</v>
      </c>
      <c r="F966" s="4">
        <v>319</v>
      </c>
      <c r="G966" s="3" t="s">
        <v>1744</v>
      </c>
      <c r="H966" s="3" t="s">
        <v>1026</v>
      </c>
      <c r="I966" s="3" t="s">
        <v>1836</v>
      </c>
      <c r="J966" s="3" t="s">
        <v>1837</v>
      </c>
      <c r="K966" s="3" t="s">
        <v>14</v>
      </c>
      <c r="L966" s="3" t="s">
        <v>15</v>
      </c>
      <c r="M966" s="3" t="s">
        <v>39</v>
      </c>
      <c r="N966" s="11" t="s">
        <v>2554</v>
      </c>
      <c r="O966" s="3" t="s">
        <v>2553</v>
      </c>
      <c r="P966" s="3" t="str">
        <f>MID(Tabla1[[#This Row],[Aplicación]],14,1)</f>
        <v>2</v>
      </c>
      <c r="Q966" s="3" t="s">
        <v>2530</v>
      </c>
      <c r="R966" s="3" t="str">
        <f>MID(Tabla1[[#This Row],[Aplicación]],6,2)</f>
        <v>01</v>
      </c>
      <c r="S966" s="3" t="str">
        <f>VLOOKUP(Tabla1[[#This Row],[AREA]],Hoja1!A:B,2,FALSE)</f>
        <v>01. Alcaldía</v>
      </c>
      <c r="T966" s="3" t="str">
        <f>MID(Tabla1[[#This Row],[Aplicación]],9,4)</f>
        <v>9201</v>
      </c>
      <c r="U966" s="3" t="str">
        <f>VLOOKUP(Tabla1[[#This Row],[PROGRAMA]],Hoja1!A:B,2,FALSE)</f>
        <v>9201. Secretaría General</v>
      </c>
      <c r="V966" s="3" t="str">
        <f>MID(Tabla1[[#This Row],[Aplicación]],14,2)</f>
        <v>20</v>
      </c>
      <c r="W966" s="3" t="str">
        <f>MID(Tabla1[[#This Row],[Aplicación]],14,6)</f>
        <v>203</v>
      </c>
    </row>
    <row r="967" spans="1:23" hidden="1" x14ac:dyDescent="0.25">
      <c r="A967" s="1">
        <v>220190002602</v>
      </c>
      <c r="B967" s="3" t="s">
        <v>9</v>
      </c>
      <c r="C967" s="2">
        <v>43516</v>
      </c>
      <c r="D967" s="3">
        <v>22019001507</v>
      </c>
      <c r="E967" s="3" t="s">
        <v>432</v>
      </c>
      <c r="F967" s="4">
        <v>221.3</v>
      </c>
      <c r="G967" s="3" t="s">
        <v>1744</v>
      </c>
      <c r="H967" s="3" t="s">
        <v>977</v>
      </c>
      <c r="I967" s="3" t="s">
        <v>1836</v>
      </c>
      <c r="J967" s="3" t="s">
        <v>1837</v>
      </c>
      <c r="K967" s="3" t="s">
        <v>14</v>
      </c>
      <c r="L967" s="3" t="s">
        <v>15</v>
      </c>
      <c r="M967" s="3" t="s">
        <v>39</v>
      </c>
      <c r="N967" s="11" t="s">
        <v>2554</v>
      </c>
      <c r="O967" s="3" t="s">
        <v>2553</v>
      </c>
      <c r="P967" s="3" t="str">
        <f>MID(Tabla1[[#This Row],[Aplicación]],14,1)</f>
        <v>2</v>
      </c>
      <c r="Q967" s="3" t="s">
        <v>2530</v>
      </c>
      <c r="R967" s="3" t="str">
        <f>MID(Tabla1[[#This Row],[Aplicación]],6,2)</f>
        <v>06</v>
      </c>
      <c r="S967" s="3" t="str">
        <f>VLOOKUP(Tabla1[[#This Row],[AREA]],Hoja1!A:B,2,FALSE)</f>
        <v>06. Educación, infancia e igualdad</v>
      </c>
      <c r="T967" s="3" t="str">
        <f>MID(Tabla1[[#This Row],[Aplicación]],9,4)</f>
        <v>3232</v>
      </c>
      <c r="U967" s="3" t="str">
        <f>VLOOKUP(Tabla1[[#This Row],[PROGRAMA]],Hoja1!A:B,2,FALSE)</f>
        <v>3232. Conservación y mantenimiento centros educación infantil y primaria</v>
      </c>
      <c r="V967" s="3" t="str">
        <f>MID(Tabla1[[#This Row],[Aplicación]],14,2)</f>
        <v>21</v>
      </c>
      <c r="W967" s="3" t="str">
        <f>MID(Tabla1[[#This Row],[Aplicación]],14,6)</f>
        <v>213</v>
      </c>
    </row>
    <row r="968" spans="1:23" hidden="1" x14ac:dyDescent="0.25">
      <c r="A968" s="1">
        <v>220190002573</v>
      </c>
      <c r="B968" s="3" t="s">
        <v>9</v>
      </c>
      <c r="C968" s="2">
        <v>43516</v>
      </c>
      <c r="D968" s="3">
        <v>22019000765</v>
      </c>
      <c r="E968" s="3" t="s">
        <v>669</v>
      </c>
      <c r="F968" s="4">
        <v>486.6</v>
      </c>
      <c r="G968" s="3" t="s">
        <v>1744</v>
      </c>
      <c r="H968" s="3" t="s">
        <v>950</v>
      </c>
      <c r="I968" s="3" t="s">
        <v>1836</v>
      </c>
      <c r="J968" s="3" t="s">
        <v>1837</v>
      </c>
      <c r="K968" s="3" t="s">
        <v>14</v>
      </c>
      <c r="L968" s="3" t="s">
        <v>10</v>
      </c>
      <c r="M968" s="3" t="s">
        <v>11</v>
      </c>
      <c r="N968" s="11" t="s">
        <v>2556</v>
      </c>
      <c r="O968" s="3" t="s">
        <v>2553</v>
      </c>
      <c r="P968" s="3" t="str">
        <f>MID(Tabla1[[#This Row],[Aplicación]],14,1)</f>
        <v>2</v>
      </c>
      <c r="Q968" s="3" t="s">
        <v>2530</v>
      </c>
      <c r="R968" s="3" t="str">
        <f>MID(Tabla1[[#This Row],[Aplicación]],6,2)</f>
        <v>01</v>
      </c>
      <c r="S968" s="3" t="str">
        <f>VLOOKUP(Tabla1[[#This Row],[AREA]],Hoja1!A:B,2,FALSE)</f>
        <v>01. Alcaldía</v>
      </c>
      <c r="T968" s="3" t="str">
        <f>MID(Tabla1[[#This Row],[Aplicación]],9,4)</f>
        <v>9207</v>
      </c>
      <c r="U968" s="3" t="str">
        <f>VLOOKUP(Tabla1[[#This Row],[PROGRAMA]],Hoja1!A:B,2,FALSE)</f>
        <v>9207. Gobierno y relaciones</v>
      </c>
      <c r="V968" s="3" t="str">
        <f>MID(Tabla1[[#This Row],[Aplicación]],14,2)</f>
        <v>20</v>
      </c>
      <c r="W968" s="3" t="str">
        <f>MID(Tabla1[[#This Row],[Aplicación]],14,6)</f>
        <v>203</v>
      </c>
    </row>
    <row r="969" spans="1:23" hidden="1" x14ac:dyDescent="0.25">
      <c r="A969" s="1">
        <v>220190003447</v>
      </c>
      <c r="B969" s="3" t="s">
        <v>1968</v>
      </c>
      <c r="C969" s="2">
        <v>43522</v>
      </c>
      <c r="D969" s="3">
        <v>22019001858</v>
      </c>
      <c r="E969" s="3" t="s">
        <v>148</v>
      </c>
      <c r="F969" s="4">
        <v>3573.13</v>
      </c>
      <c r="G969" s="3" t="s">
        <v>2016</v>
      </c>
      <c r="H969" s="3" t="s">
        <v>2017</v>
      </c>
      <c r="I969" s="3" t="s">
        <v>1969</v>
      </c>
      <c r="J969" s="3" t="s">
        <v>1838</v>
      </c>
      <c r="K969" s="3" t="s">
        <v>14</v>
      </c>
      <c r="L969" s="3" t="s">
        <v>15</v>
      </c>
      <c r="M969" s="3" t="s">
        <v>16</v>
      </c>
      <c r="N969" s="11" t="s">
        <v>2554</v>
      </c>
      <c r="O969" s="3" t="s">
        <v>2553</v>
      </c>
      <c r="P969" s="3" t="str">
        <f>MID(Tabla1[[#This Row],[Aplicación]],14,1)</f>
        <v>2</v>
      </c>
      <c r="Q969" s="3" t="s">
        <v>2530</v>
      </c>
      <c r="R969" s="3" t="str">
        <f>MID(Tabla1[[#This Row],[Aplicación]],6,2)</f>
        <v>08</v>
      </c>
      <c r="S969" s="3" t="str">
        <f>VLOOKUP(Tabla1[[#This Row],[AREA]],Hoja1!A:B,2,FALSE)</f>
        <v>08. Seguridad y movilidad</v>
      </c>
      <c r="T969" s="3" t="str">
        <f>MID(Tabla1[[#This Row],[Aplicación]],9,4)</f>
        <v>1361</v>
      </c>
      <c r="U969" s="3" t="str">
        <f>VLOOKUP(Tabla1[[#This Row],[PROGRAMA]],Hoja1!A:B,2,FALSE)</f>
        <v>1361. Prevención y extinción de incencios</v>
      </c>
      <c r="V969" s="3" t="str">
        <f>MID(Tabla1[[#This Row],[Aplicación]],14,2)</f>
        <v>21</v>
      </c>
      <c r="W969" s="3" t="str">
        <f>MID(Tabla1[[#This Row],[Aplicación]],14,6)</f>
        <v>213</v>
      </c>
    </row>
    <row r="970" spans="1:23" hidden="1" x14ac:dyDescent="0.25">
      <c r="A970" s="1">
        <v>220190003448</v>
      </c>
      <c r="B970" s="3" t="s">
        <v>1968</v>
      </c>
      <c r="C970" s="2">
        <v>43522</v>
      </c>
      <c r="D970" s="3">
        <v>22019001856</v>
      </c>
      <c r="E970" s="3" t="s">
        <v>148</v>
      </c>
      <c r="F970" s="4">
        <v>1694</v>
      </c>
      <c r="G970" s="3" t="s">
        <v>2016</v>
      </c>
      <c r="H970" s="3" t="s">
        <v>2018</v>
      </c>
      <c r="I970" s="3" t="s">
        <v>1969</v>
      </c>
      <c r="J970" s="3" t="s">
        <v>1838</v>
      </c>
      <c r="K970" s="3" t="s">
        <v>14</v>
      </c>
      <c r="L970" s="3" t="s">
        <v>15</v>
      </c>
      <c r="M970" s="3" t="s">
        <v>16</v>
      </c>
      <c r="N970" s="11" t="s">
        <v>2554</v>
      </c>
      <c r="O970" s="3" t="s">
        <v>2553</v>
      </c>
      <c r="P970" s="3" t="str">
        <f>MID(Tabla1[[#This Row],[Aplicación]],14,1)</f>
        <v>2</v>
      </c>
      <c r="Q970" s="3" t="s">
        <v>2530</v>
      </c>
      <c r="R970" s="3" t="str">
        <f>MID(Tabla1[[#This Row],[Aplicación]],6,2)</f>
        <v>08</v>
      </c>
      <c r="S970" s="3" t="str">
        <f>VLOOKUP(Tabla1[[#This Row],[AREA]],Hoja1!A:B,2,FALSE)</f>
        <v>08. Seguridad y movilidad</v>
      </c>
      <c r="T970" s="3" t="str">
        <f>MID(Tabla1[[#This Row],[Aplicación]],9,4)</f>
        <v>1361</v>
      </c>
      <c r="U970" s="3" t="str">
        <f>VLOOKUP(Tabla1[[#This Row],[PROGRAMA]],Hoja1!A:B,2,FALSE)</f>
        <v>1361. Prevención y extinción de incencios</v>
      </c>
      <c r="V970" s="3" t="str">
        <f>MID(Tabla1[[#This Row],[Aplicación]],14,2)</f>
        <v>21</v>
      </c>
      <c r="W970" s="3" t="str">
        <f>MID(Tabla1[[#This Row],[Aplicación]],14,6)</f>
        <v>213</v>
      </c>
    </row>
    <row r="971" spans="1:23" hidden="1" x14ac:dyDescent="0.25">
      <c r="A971" s="1">
        <v>220190003450</v>
      </c>
      <c r="B971" s="3" t="s">
        <v>9</v>
      </c>
      <c r="C971" s="2">
        <v>43522</v>
      </c>
      <c r="D971" s="3">
        <v>22019000798</v>
      </c>
      <c r="E971" s="3" t="s">
        <v>1065</v>
      </c>
      <c r="F971" s="4">
        <v>9740.5</v>
      </c>
      <c r="G971" s="3" t="s">
        <v>1782</v>
      </c>
      <c r="H971" s="3" t="s">
        <v>1066</v>
      </c>
      <c r="I971" s="3" t="s">
        <v>1836</v>
      </c>
      <c r="J971" s="3" t="s">
        <v>1838</v>
      </c>
      <c r="K971" s="3" t="s">
        <v>14</v>
      </c>
      <c r="L971" s="3" t="s">
        <v>10</v>
      </c>
      <c r="M971" s="3" t="s">
        <v>11</v>
      </c>
      <c r="N971" s="11" t="s">
        <v>2556</v>
      </c>
      <c r="O971" s="3" t="s">
        <v>2553</v>
      </c>
      <c r="P971" s="3" t="str">
        <f>MID(Tabla1[[#This Row],[Aplicación]],14,1)</f>
        <v>2</v>
      </c>
      <c r="Q971" s="3" t="s">
        <v>2530</v>
      </c>
      <c r="R971" s="3" t="str">
        <f>MID(Tabla1[[#This Row],[Aplicación]],6,2)</f>
        <v>01</v>
      </c>
      <c r="S971" s="3" t="str">
        <f>VLOOKUP(Tabla1[[#This Row],[AREA]],Hoja1!A:B,2,FALSE)</f>
        <v>01. Alcaldía</v>
      </c>
      <c r="T971" s="3" t="str">
        <f>MID(Tabla1[[#This Row],[Aplicación]],9,4)</f>
        <v>9207</v>
      </c>
      <c r="U971" s="3" t="str">
        <f>VLOOKUP(Tabla1[[#This Row],[PROGRAMA]],Hoja1!A:B,2,FALSE)</f>
        <v>9207. Gobierno y relaciones</v>
      </c>
      <c r="V971" s="3" t="str">
        <f>MID(Tabla1[[#This Row],[Aplicación]],14,2)</f>
        <v>22</v>
      </c>
      <c r="W971" s="3" t="str">
        <f>MID(Tabla1[[#This Row],[Aplicación]],14,6)</f>
        <v>22602</v>
      </c>
    </row>
    <row r="972" spans="1:23" hidden="1" x14ac:dyDescent="0.25">
      <c r="A972" s="1">
        <v>220190002606</v>
      </c>
      <c r="B972" s="3" t="s">
        <v>9</v>
      </c>
      <c r="C972" s="2">
        <v>43516</v>
      </c>
      <c r="D972" s="3">
        <v>22019001533</v>
      </c>
      <c r="E972" s="3" t="s">
        <v>720</v>
      </c>
      <c r="F972" s="4">
        <v>451</v>
      </c>
      <c r="G972" s="3" t="s">
        <v>1744</v>
      </c>
      <c r="H972" s="3" t="s">
        <v>979</v>
      </c>
      <c r="I972" s="3" t="s">
        <v>1836</v>
      </c>
      <c r="J972" s="3" t="s">
        <v>1837</v>
      </c>
      <c r="K972" s="3" t="s">
        <v>14</v>
      </c>
      <c r="L972" s="3" t="s">
        <v>15</v>
      </c>
      <c r="M972" s="3" t="s">
        <v>16</v>
      </c>
      <c r="N972" s="11" t="s">
        <v>2554</v>
      </c>
      <c r="O972" s="3" t="s">
        <v>2553</v>
      </c>
      <c r="P972" s="3" t="str">
        <f>MID(Tabla1[[#This Row],[Aplicación]],14,1)</f>
        <v>2</v>
      </c>
      <c r="Q972" s="3" t="s">
        <v>2530</v>
      </c>
      <c r="R972" s="3" t="str">
        <f>MID(Tabla1[[#This Row],[Aplicación]],6,2)</f>
        <v>02</v>
      </c>
      <c r="S972" s="3" t="str">
        <f>VLOOKUP(Tabla1[[#This Row],[AREA]],Hoja1!A:B,2,FALSE)</f>
        <v>02. Urbanismo, infraestructura y vivienda</v>
      </c>
      <c r="T972" s="3" t="str">
        <f>MID(Tabla1[[#This Row],[Aplicación]],9,4)</f>
        <v>1501</v>
      </c>
      <c r="U972" s="3" t="str">
        <f>VLOOKUP(Tabla1[[#This Row],[PROGRAMA]],Hoja1!A:B,2,FALSE)</f>
        <v>1501. Dirección del área de urbanismo</v>
      </c>
      <c r="V972" s="3" t="str">
        <f>MID(Tabla1[[#This Row],[Aplicación]],14,2)</f>
        <v>20</v>
      </c>
      <c r="W972" s="3" t="str">
        <f>MID(Tabla1[[#This Row],[Aplicación]],14,6)</f>
        <v>203</v>
      </c>
    </row>
    <row r="973" spans="1:23" hidden="1" x14ac:dyDescent="0.25">
      <c r="A973" s="1">
        <v>220190002612</v>
      </c>
      <c r="B973" s="3" t="s">
        <v>9</v>
      </c>
      <c r="C973" s="2">
        <v>43516</v>
      </c>
      <c r="D973" s="3">
        <v>22019001182</v>
      </c>
      <c r="E973" s="3" t="s">
        <v>148</v>
      </c>
      <c r="F973" s="4">
        <v>300</v>
      </c>
      <c r="G973" s="3" t="s">
        <v>1744</v>
      </c>
      <c r="H973" s="3" t="s">
        <v>985</v>
      </c>
      <c r="I973" s="3" t="s">
        <v>1836</v>
      </c>
      <c r="J973" s="3" t="s">
        <v>1837</v>
      </c>
      <c r="K973" s="3" t="s">
        <v>14</v>
      </c>
      <c r="L973" s="3" t="s">
        <v>15</v>
      </c>
      <c r="M973" s="3" t="s">
        <v>16</v>
      </c>
      <c r="N973" s="11" t="s">
        <v>2554</v>
      </c>
      <c r="O973" s="3" t="s">
        <v>2553</v>
      </c>
      <c r="P973" s="3" t="str">
        <f>MID(Tabla1[[#This Row],[Aplicación]],14,1)</f>
        <v>2</v>
      </c>
      <c r="Q973" s="3" t="s">
        <v>2530</v>
      </c>
      <c r="R973" s="3" t="str">
        <f>MID(Tabla1[[#This Row],[Aplicación]],6,2)</f>
        <v>08</v>
      </c>
      <c r="S973" s="3" t="str">
        <f>VLOOKUP(Tabla1[[#This Row],[AREA]],Hoja1!A:B,2,FALSE)</f>
        <v>08. Seguridad y movilidad</v>
      </c>
      <c r="T973" s="3" t="str">
        <f>MID(Tabla1[[#This Row],[Aplicación]],9,4)</f>
        <v>1361</v>
      </c>
      <c r="U973" s="3" t="str">
        <f>VLOOKUP(Tabla1[[#This Row],[PROGRAMA]],Hoja1!A:B,2,FALSE)</f>
        <v>1361. Prevención y extinción de incencios</v>
      </c>
      <c r="V973" s="3" t="str">
        <f>MID(Tabla1[[#This Row],[Aplicación]],14,2)</f>
        <v>21</v>
      </c>
      <c r="W973" s="3" t="str">
        <f>MID(Tabla1[[#This Row],[Aplicación]],14,6)</f>
        <v>213</v>
      </c>
    </row>
    <row r="974" spans="1:23" hidden="1" x14ac:dyDescent="0.25">
      <c r="A974" s="1">
        <v>220190003057</v>
      </c>
      <c r="B974" s="3" t="s">
        <v>9</v>
      </c>
      <c r="C974" s="2">
        <v>43521</v>
      </c>
      <c r="D974" s="3">
        <v>22019001840</v>
      </c>
      <c r="E974" s="3" t="s">
        <v>1061</v>
      </c>
      <c r="F974" s="4">
        <v>12000</v>
      </c>
      <c r="G974" s="3" t="s">
        <v>1780</v>
      </c>
      <c r="H974" s="3" t="s">
        <v>1062</v>
      </c>
      <c r="I974" s="3" t="s">
        <v>1836</v>
      </c>
      <c r="J974" s="3" t="s">
        <v>1838</v>
      </c>
      <c r="K974" s="3" t="s">
        <v>35</v>
      </c>
      <c r="L974" s="3" t="s">
        <v>10</v>
      </c>
      <c r="M974" s="3" t="s">
        <v>11</v>
      </c>
      <c r="N974" s="11" t="s">
        <v>2556</v>
      </c>
      <c r="O974" s="3" t="s">
        <v>2553</v>
      </c>
      <c r="P974" s="3" t="str">
        <f>MID(Tabla1[[#This Row],[Aplicación]],14,1)</f>
        <v>2</v>
      </c>
      <c r="Q974" s="3" t="s">
        <v>2530</v>
      </c>
      <c r="R974" s="3" t="str">
        <f>MID(Tabla1[[#This Row],[Aplicación]],6,2)</f>
        <v>07</v>
      </c>
      <c r="S974" s="3" t="str">
        <f>VLOOKUP(Tabla1[[#This Row],[AREA]],Hoja1!A:B,2,FALSE)</f>
        <v>07. Medio Ambiente sostenibilidad</v>
      </c>
      <c r="T974" s="3" t="str">
        <f>MID(Tabla1[[#This Row],[Aplicación]],9,4)</f>
        <v>3111</v>
      </c>
      <c r="U974" s="3" t="str">
        <f>VLOOKUP(Tabla1[[#This Row],[PROGRAMA]],Hoja1!A:B,2,FALSE)</f>
        <v>3111. Protección de la salubridad pública</v>
      </c>
      <c r="V974" s="3" t="str">
        <f>MID(Tabla1[[#This Row],[Aplicación]],14,2)</f>
        <v>22</v>
      </c>
      <c r="W974" s="3" t="str">
        <f>MID(Tabla1[[#This Row],[Aplicación]],14,6)</f>
        <v>22113</v>
      </c>
    </row>
    <row r="975" spans="1:23" hidden="1" x14ac:dyDescent="0.25">
      <c r="A975" s="1">
        <v>220179000155</v>
      </c>
      <c r="B975" s="3" t="s">
        <v>9</v>
      </c>
      <c r="C975" s="2">
        <v>43467</v>
      </c>
      <c r="D975" s="3">
        <v>22019000046</v>
      </c>
      <c r="E975" s="3" t="s">
        <v>60</v>
      </c>
      <c r="F975" s="4">
        <v>2928.14</v>
      </c>
      <c r="G975" s="3" t="s">
        <v>1698</v>
      </c>
      <c r="H975" s="3" t="s">
        <v>65</v>
      </c>
      <c r="I975" s="3" t="s">
        <v>1836</v>
      </c>
      <c r="J975" s="3" t="s">
        <v>1838</v>
      </c>
      <c r="K975" s="3" t="s">
        <v>35</v>
      </c>
      <c r="L975" s="3" t="s">
        <v>15</v>
      </c>
      <c r="M975" s="3" t="s">
        <v>16</v>
      </c>
      <c r="N975" s="11" t="s">
        <v>2554</v>
      </c>
      <c r="O975" s="3" t="s">
        <v>2553</v>
      </c>
      <c r="P975" s="3" t="str">
        <f>MID(Tabla1[[#This Row],[Aplicación]],14,1)</f>
        <v>2</v>
      </c>
      <c r="Q975" s="3" t="s">
        <v>2530</v>
      </c>
      <c r="R975" s="3" t="str">
        <f>MID(Tabla1[[#This Row],[Aplicación]],6,2)</f>
        <v>07</v>
      </c>
      <c r="S975" s="3" t="str">
        <f>VLOOKUP(Tabla1[[#This Row],[AREA]],Hoja1!A:B,2,FALSE)</f>
        <v>07. Medio Ambiente sostenibilidad</v>
      </c>
      <c r="T975" s="3" t="str">
        <f>MID(Tabla1[[#This Row],[Aplicación]],9,4)</f>
        <v>1631</v>
      </c>
      <c r="U975" s="3" t="str">
        <f>VLOOKUP(Tabla1[[#This Row],[PROGRAMA]],Hoja1!A:B,2,FALSE)</f>
        <v>1631. Limpieza viaria</v>
      </c>
      <c r="V975" s="3" t="str">
        <f>MID(Tabla1[[#This Row],[Aplicación]],14,2)</f>
        <v>22</v>
      </c>
      <c r="W975" s="3" t="str">
        <f>MID(Tabla1[[#This Row],[Aplicación]],14,6)</f>
        <v>22104</v>
      </c>
    </row>
    <row r="976" spans="1:23" hidden="1" x14ac:dyDescent="0.25">
      <c r="A976" s="1">
        <v>220179000159</v>
      </c>
      <c r="B976" s="3" t="s">
        <v>9</v>
      </c>
      <c r="C976" s="2">
        <v>43467</v>
      </c>
      <c r="D976" s="3">
        <v>22019000050</v>
      </c>
      <c r="E976" s="3" t="s">
        <v>66</v>
      </c>
      <c r="F976" s="4">
        <v>1377.95</v>
      </c>
      <c r="G976" s="3" t="s">
        <v>1698</v>
      </c>
      <c r="H976" s="3" t="s">
        <v>65</v>
      </c>
      <c r="I976" s="3" t="s">
        <v>1836</v>
      </c>
      <c r="J976" s="3" t="s">
        <v>1838</v>
      </c>
      <c r="K976" s="3" t="s">
        <v>35</v>
      </c>
      <c r="L976" s="3" t="s">
        <v>15</v>
      </c>
      <c r="M976" s="3" t="s">
        <v>16</v>
      </c>
      <c r="N976" s="11" t="s">
        <v>2554</v>
      </c>
      <c r="O976" s="3" t="s">
        <v>2553</v>
      </c>
      <c r="P976" s="3" t="str">
        <f>MID(Tabla1[[#This Row],[Aplicación]],14,1)</f>
        <v>2</v>
      </c>
      <c r="Q976" s="3" t="s">
        <v>2530</v>
      </c>
      <c r="R976" s="3" t="str">
        <f>MID(Tabla1[[#This Row],[Aplicación]],6,2)</f>
        <v>07</v>
      </c>
      <c r="S976" s="3" t="str">
        <f>VLOOKUP(Tabla1[[#This Row],[AREA]],Hoja1!A:B,2,FALSE)</f>
        <v>07. Medio Ambiente sostenibilidad</v>
      </c>
      <c r="T976" s="3" t="str">
        <f>MID(Tabla1[[#This Row],[Aplicación]],9,4)</f>
        <v>1621</v>
      </c>
      <c r="U976" s="3" t="str">
        <f>VLOOKUP(Tabla1[[#This Row],[PROGRAMA]],Hoja1!A:B,2,FALSE)</f>
        <v>1621. Servicio de limpieza</v>
      </c>
      <c r="V976" s="3" t="str">
        <f>MID(Tabla1[[#This Row],[Aplicación]],14,2)</f>
        <v>22</v>
      </c>
      <c r="W976" s="3" t="str">
        <f>MID(Tabla1[[#This Row],[Aplicación]],14,6)</f>
        <v>22104</v>
      </c>
    </row>
    <row r="977" spans="1:23" hidden="1" x14ac:dyDescent="0.25">
      <c r="A977" s="1">
        <v>220189000335</v>
      </c>
      <c r="B977" s="3" t="s">
        <v>9</v>
      </c>
      <c r="C977" s="2">
        <v>43467</v>
      </c>
      <c r="D977" s="3">
        <v>22019000258</v>
      </c>
      <c r="E977" s="3" t="s">
        <v>269</v>
      </c>
      <c r="F977" s="4">
        <v>191.56</v>
      </c>
      <c r="G977" s="3" t="s">
        <v>1698</v>
      </c>
      <c r="H977" s="3" t="s">
        <v>270</v>
      </c>
      <c r="I977" s="3" t="s">
        <v>1836</v>
      </c>
      <c r="J977" s="3" t="s">
        <v>1838</v>
      </c>
      <c r="K977" s="3" t="s">
        <v>35</v>
      </c>
      <c r="L977" s="3" t="s">
        <v>15</v>
      </c>
      <c r="M977" s="3" t="s">
        <v>16</v>
      </c>
      <c r="N977" s="11" t="s">
        <v>2554</v>
      </c>
      <c r="O977" s="3" t="s">
        <v>2553</v>
      </c>
      <c r="P977" s="3" t="str">
        <f>MID(Tabla1[[#This Row],[Aplicación]],14,1)</f>
        <v>2</v>
      </c>
      <c r="Q977" s="3" t="s">
        <v>2530</v>
      </c>
      <c r="R977" s="3" t="str">
        <f>MID(Tabla1[[#This Row],[Aplicación]],6,2)</f>
        <v>10</v>
      </c>
      <c r="S977" s="3" t="str">
        <f>VLOOKUP(Tabla1[[#This Row],[AREA]],Hoja1!A:B,2,FALSE)</f>
        <v>10. Servicios sociales</v>
      </c>
      <c r="T977" s="3" t="str">
        <f>MID(Tabla1[[#This Row],[Aplicación]],9,4)</f>
        <v>2311</v>
      </c>
      <c r="U977" s="3" t="str">
        <f>VLOOKUP(Tabla1[[#This Row],[PROGRAMA]],Hoja1!A:B,2,FALSE)</f>
        <v>2311. Intervención social</v>
      </c>
      <c r="V977" s="3" t="str">
        <f>MID(Tabla1[[#This Row],[Aplicación]],14,2)</f>
        <v>22</v>
      </c>
      <c r="W977" s="3" t="str">
        <f>MID(Tabla1[[#This Row],[Aplicación]],14,6)</f>
        <v>22104</v>
      </c>
    </row>
    <row r="978" spans="1:23" hidden="1" x14ac:dyDescent="0.25">
      <c r="A978" s="1">
        <v>220189000337</v>
      </c>
      <c r="B978" s="3" t="s">
        <v>9</v>
      </c>
      <c r="C978" s="2">
        <v>43467</v>
      </c>
      <c r="D978" s="3">
        <v>22019000414</v>
      </c>
      <c r="E978" s="3" t="s">
        <v>272</v>
      </c>
      <c r="F978" s="4">
        <v>478.92</v>
      </c>
      <c r="G978" s="3" t="s">
        <v>1698</v>
      </c>
      <c r="H978" s="3" t="s">
        <v>273</v>
      </c>
      <c r="I978" s="3" t="s">
        <v>1836</v>
      </c>
      <c r="J978" s="3" t="s">
        <v>1838</v>
      </c>
      <c r="K978" s="3" t="s">
        <v>35</v>
      </c>
      <c r="L978" s="3" t="s">
        <v>15</v>
      </c>
      <c r="M978" s="3" t="s">
        <v>16</v>
      </c>
      <c r="N978" s="11" t="s">
        <v>2554</v>
      </c>
      <c r="O978" s="3" t="s">
        <v>2553</v>
      </c>
      <c r="P978" s="3" t="str">
        <f>MID(Tabla1[[#This Row],[Aplicación]],14,1)</f>
        <v>2</v>
      </c>
      <c r="Q978" s="3" t="s">
        <v>2530</v>
      </c>
      <c r="R978" s="3" t="str">
        <f>MID(Tabla1[[#This Row],[Aplicación]],6,2)</f>
        <v>10</v>
      </c>
      <c r="S978" s="3" t="str">
        <f>VLOOKUP(Tabla1[[#This Row],[AREA]],Hoja1!A:B,2,FALSE)</f>
        <v>10. Servicios sociales</v>
      </c>
      <c r="T978" s="3" t="str">
        <f>MID(Tabla1[[#This Row],[Aplicación]],9,4)</f>
        <v>2312</v>
      </c>
      <c r="U978" s="3" t="str">
        <f>VLOOKUP(Tabla1[[#This Row],[PROGRAMA]],Hoja1!A:B,2,FALSE)</f>
        <v>2312. Iniciativas sociales</v>
      </c>
      <c r="V978" s="3" t="str">
        <f>MID(Tabla1[[#This Row],[Aplicación]],14,2)</f>
        <v>22</v>
      </c>
      <c r="W978" s="3" t="str">
        <f>MID(Tabla1[[#This Row],[Aplicación]],14,6)</f>
        <v>22104</v>
      </c>
    </row>
    <row r="979" spans="1:23" hidden="1" x14ac:dyDescent="0.25">
      <c r="A979" s="1">
        <v>220189000339</v>
      </c>
      <c r="B979" s="3" t="s">
        <v>9</v>
      </c>
      <c r="C979" s="2">
        <v>43467</v>
      </c>
      <c r="D979" s="3">
        <v>22019000416</v>
      </c>
      <c r="E979" s="3" t="s">
        <v>272</v>
      </c>
      <c r="F979" s="4">
        <v>191.56</v>
      </c>
      <c r="G979" s="3" t="s">
        <v>1698</v>
      </c>
      <c r="H979" s="3" t="s">
        <v>275</v>
      </c>
      <c r="I979" s="3" t="s">
        <v>1836</v>
      </c>
      <c r="J979" s="3" t="s">
        <v>1838</v>
      </c>
      <c r="K979" s="3" t="s">
        <v>35</v>
      </c>
      <c r="L979" s="3" t="s">
        <v>15</v>
      </c>
      <c r="M979" s="3" t="s">
        <v>16</v>
      </c>
      <c r="N979" s="11" t="s">
        <v>2554</v>
      </c>
      <c r="O979" s="3" t="s">
        <v>2553</v>
      </c>
      <c r="P979" s="3" t="str">
        <f>MID(Tabla1[[#This Row],[Aplicación]],14,1)</f>
        <v>2</v>
      </c>
      <c r="Q979" s="3" t="s">
        <v>2530</v>
      </c>
      <c r="R979" s="3" t="str">
        <f>MID(Tabla1[[#This Row],[Aplicación]],6,2)</f>
        <v>10</v>
      </c>
      <c r="S979" s="3" t="str">
        <f>VLOOKUP(Tabla1[[#This Row],[AREA]],Hoja1!A:B,2,FALSE)</f>
        <v>10. Servicios sociales</v>
      </c>
      <c r="T979" s="3" t="str">
        <f>MID(Tabla1[[#This Row],[Aplicación]],9,4)</f>
        <v>2312</v>
      </c>
      <c r="U979" s="3" t="str">
        <f>VLOOKUP(Tabla1[[#This Row],[PROGRAMA]],Hoja1!A:B,2,FALSE)</f>
        <v>2312. Iniciativas sociales</v>
      </c>
      <c r="V979" s="3" t="str">
        <f>MID(Tabla1[[#This Row],[Aplicación]],14,2)</f>
        <v>22</v>
      </c>
      <c r="W979" s="3" t="str">
        <f>MID(Tabla1[[#This Row],[Aplicación]],14,6)</f>
        <v>22104</v>
      </c>
    </row>
    <row r="980" spans="1:23" hidden="1" x14ac:dyDescent="0.25">
      <c r="A980" s="1">
        <v>220189000341</v>
      </c>
      <c r="B980" s="3" t="s">
        <v>9</v>
      </c>
      <c r="C980" s="2">
        <v>43467</v>
      </c>
      <c r="D980" s="3">
        <v>22019000260</v>
      </c>
      <c r="E980" s="3" t="s">
        <v>277</v>
      </c>
      <c r="F980" s="4">
        <v>5638.35</v>
      </c>
      <c r="G980" s="3" t="s">
        <v>1698</v>
      </c>
      <c r="H980" s="3" t="s">
        <v>278</v>
      </c>
      <c r="I980" s="3" t="s">
        <v>1836</v>
      </c>
      <c r="J980" s="3" t="s">
        <v>1838</v>
      </c>
      <c r="K980" s="3" t="s">
        <v>35</v>
      </c>
      <c r="L980" s="3" t="s">
        <v>15</v>
      </c>
      <c r="M980" s="3" t="s">
        <v>16</v>
      </c>
      <c r="N980" s="11" t="s">
        <v>2554</v>
      </c>
      <c r="O980" s="3" t="s">
        <v>2553</v>
      </c>
      <c r="P980" s="3" t="str">
        <f>MID(Tabla1[[#This Row],[Aplicación]],14,1)</f>
        <v>2</v>
      </c>
      <c r="Q980" s="3" t="s">
        <v>2530</v>
      </c>
      <c r="R980" s="3" t="str">
        <f>MID(Tabla1[[#This Row],[Aplicación]],6,2)</f>
        <v>07</v>
      </c>
      <c r="S980" s="3" t="str">
        <f>VLOOKUP(Tabla1[[#This Row],[AREA]],Hoja1!A:B,2,FALSE)</f>
        <v>07. Medio Ambiente sostenibilidad</v>
      </c>
      <c r="T980" s="3" t="str">
        <f>MID(Tabla1[[#This Row],[Aplicación]],9,4)</f>
        <v>4312</v>
      </c>
      <c r="U980" s="3" t="str">
        <f>VLOOKUP(Tabla1[[#This Row],[PROGRAMA]],Hoja1!A:B,2,FALSE)</f>
        <v>4312. Mercados, abastos y lonjas</v>
      </c>
      <c r="V980" s="3" t="str">
        <f>MID(Tabla1[[#This Row],[Aplicación]],14,2)</f>
        <v>22</v>
      </c>
      <c r="W980" s="3" t="str">
        <f>MID(Tabla1[[#This Row],[Aplicación]],14,6)</f>
        <v>22104</v>
      </c>
    </row>
    <row r="981" spans="1:23" hidden="1" x14ac:dyDescent="0.25">
      <c r="A981" s="1">
        <v>220189000343</v>
      </c>
      <c r="B981" s="3" t="s">
        <v>9</v>
      </c>
      <c r="C981" s="2">
        <v>43467</v>
      </c>
      <c r="D981" s="3">
        <v>22019000131</v>
      </c>
      <c r="E981" s="3" t="s">
        <v>277</v>
      </c>
      <c r="F981" s="4">
        <v>6492.56</v>
      </c>
      <c r="G981" s="3" t="s">
        <v>1698</v>
      </c>
      <c r="H981" s="3" t="s">
        <v>280</v>
      </c>
      <c r="I981" s="3" t="s">
        <v>1836</v>
      </c>
      <c r="J981" s="3" t="s">
        <v>1838</v>
      </c>
      <c r="K981" s="3" t="s">
        <v>35</v>
      </c>
      <c r="L981" s="3" t="s">
        <v>15</v>
      </c>
      <c r="M981" s="3" t="s">
        <v>16</v>
      </c>
      <c r="N981" s="11" t="s">
        <v>2554</v>
      </c>
      <c r="O981" s="3" t="s">
        <v>2553</v>
      </c>
      <c r="P981" s="3" t="str">
        <f>MID(Tabla1[[#This Row],[Aplicación]],14,1)</f>
        <v>2</v>
      </c>
      <c r="Q981" s="3" t="s">
        <v>2530</v>
      </c>
      <c r="R981" s="3" t="str">
        <f>MID(Tabla1[[#This Row],[Aplicación]],6,2)</f>
        <v>07</v>
      </c>
      <c r="S981" s="3" t="str">
        <f>VLOOKUP(Tabla1[[#This Row],[AREA]],Hoja1!A:B,2,FALSE)</f>
        <v>07. Medio Ambiente sostenibilidad</v>
      </c>
      <c r="T981" s="3" t="str">
        <f>MID(Tabla1[[#This Row],[Aplicación]],9,4)</f>
        <v>4312</v>
      </c>
      <c r="U981" s="3" t="str">
        <f>VLOOKUP(Tabla1[[#This Row],[PROGRAMA]],Hoja1!A:B,2,FALSE)</f>
        <v>4312. Mercados, abastos y lonjas</v>
      </c>
      <c r="V981" s="3" t="str">
        <f>MID(Tabla1[[#This Row],[Aplicación]],14,2)</f>
        <v>22</v>
      </c>
      <c r="W981" s="3" t="str">
        <f>MID(Tabla1[[#This Row],[Aplicación]],14,6)</f>
        <v>22104</v>
      </c>
    </row>
    <row r="982" spans="1:23" hidden="1" x14ac:dyDescent="0.25">
      <c r="A982" s="1">
        <v>220190005211</v>
      </c>
      <c r="B982" s="3" t="s">
        <v>9</v>
      </c>
      <c r="C982" s="2">
        <v>43536</v>
      </c>
      <c r="D982" s="3">
        <v>22019001912</v>
      </c>
      <c r="E982" s="3" t="s">
        <v>705</v>
      </c>
      <c r="F982" s="4">
        <v>1500</v>
      </c>
      <c r="G982" s="3" t="s">
        <v>1749</v>
      </c>
      <c r="H982" s="3" t="s">
        <v>1295</v>
      </c>
      <c r="I982" s="3" t="s">
        <v>1836</v>
      </c>
      <c r="J982" s="3" t="s">
        <v>1838</v>
      </c>
      <c r="K982" s="3" t="s">
        <v>14</v>
      </c>
      <c r="L982" s="3" t="s">
        <v>15</v>
      </c>
      <c r="M982" s="3" t="s">
        <v>16</v>
      </c>
      <c r="N982" s="11" t="s">
        <v>2554</v>
      </c>
      <c r="O982" s="3" t="s">
        <v>2553</v>
      </c>
      <c r="P982" s="3" t="str">
        <f>MID(Tabla1[[#This Row],[Aplicación]],14,1)</f>
        <v>2</v>
      </c>
      <c r="Q982" s="3" t="s">
        <v>2530</v>
      </c>
      <c r="R982" s="3" t="str">
        <f>MID(Tabla1[[#This Row],[Aplicación]],6,2)</f>
        <v>07</v>
      </c>
      <c r="S982" s="3" t="str">
        <f>VLOOKUP(Tabla1[[#This Row],[AREA]],Hoja1!A:B,2,FALSE)</f>
        <v>07. Medio Ambiente sostenibilidad</v>
      </c>
      <c r="T982" s="3" t="str">
        <f>MID(Tabla1[[#This Row],[Aplicación]],9,4)</f>
        <v>1621</v>
      </c>
      <c r="U982" s="3" t="str">
        <f>VLOOKUP(Tabla1[[#This Row],[PROGRAMA]],Hoja1!A:B,2,FALSE)</f>
        <v>1621. Servicio de limpieza</v>
      </c>
      <c r="V982" s="3" t="str">
        <f>MID(Tabla1[[#This Row],[Aplicación]],14,2)</f>
        <v>21</v>
      </c>
      <c r="W982" s="3" t="str">
        <f>MID(Tabla1[[#This Row],[Aplicación]],14,6)</f>
        <v>213</v>
      </c>
    </row>
    <row r="983" spans="1:23" hidden="1" x14ac:dyDescent="0.25">
      <c r="A983" s="1">
        <v>220189000406</v>
      </c>
      <c r="B983" s="3" t="s">
        <v>9</v>
      </c>
      <c r="C983" s="2">
        <v>43467</v>
      </c>
      <c r="D983" s="3">
        <v>22019000324</v>
      </c>
      <c r="E983" s="3" t="s">
        <v>381</v>
      </c>
      <c r="F983" s="4">
        <v>1511.29</v>
      </c>
      <c r="G983" s="3" t="s">
        <v>1698</v>
      </c>
      <c r="H983" s="3" t="s">
        <v>382</v>
      </c>
      <c r="I983" s="3" t="s">
        <v>1836</v>
      </c>
      <c r="J983" s="3" t="s">
        <v>1838</v>
      </c>
      <c r="K983" s="3" t="s">
        <v>35</v>
      </c>
      <c r="L983" s="3" t="s">
        <v>15</v>
      </c>
      <c r="M983" s="3" t="s">
        <v>16</v>
      </c>
      <c r="N983" s="11" t="s">
        <v>2554</v>
      </c>
      <c r="O983" s="3" t="s">
        <v>2553</v>
      </c>
      <c r="P983" s="3" t="str">
        <f>MID(Tabla1[[#This Row],[Aplicación]],14,1)</f>
        <v>2</v>
      </c>
      <c r="Q983" s="3" t="s">
        <v>2530</v>
      </c>
      <c r="R983" s="3" t="str">
        <f>MID(Tabla1[[#This Row],[Aplicación]],6,2)</f>
        <v>06</v>
      </c>
      <c r="S983" s="3" t="str">
        <f>VLOOKUP(Tabla1[[#This Row],[AREA]],Hoja1!A:B,2,FALSE)</f>
        <v>06. Educación, infancia e igualdad</v>
      </c>
      <c r="T983" s="3" t="str">
        <f>MID(Tabla1[[#This Row],[Aplicación]],9,4)</f>
        <v>3232</v>
      </c>
      <c r="U983" s="3" t="str">
        <f>VLOOKUP(Tabla1[[#This Row],[PROGRAMA]],Hoja1!A:B,2,FALSE)</f>
        <v>3232. Conservación y mantenimiento centros educación infantil y primaria</v>
      </c>
      <c r="V983" s="3" t="str">
        <f>MID(Tabla1[[#This Row],[Aplicación]],14,2)</f>
        <v>22</v>
      </c>
      <c r="W983" s="3" t="str">
        <f>MID(Tabla1[[#This Row],[Aplicación]],14,6)</f>
        <v>22104</v>
      </c>
    </row>
    <row r="984" spans="1:23" hidden="1" x14ac:dyDescent="0.25">
      <c r="A984" s="1">
        <v>220189000407</v>
      </c>
      <c r="B984" s="3" t="s">
        <v>9</v>
      </c>
      <c r="C984" s="2">
        <v>43467</v>
      </c>
      <c r="D984" s="3">
        <v>22019000325</v>
      </c>
      <c r="E984" s="3" t="s">
        <v>381</v>
      </c>
      <c r="F984" s="4">
        <v>991.33</v>
      </c>
      <c r="G984" s="3" t="s">
        <v>1698</v>
      </c>
      <c r="H984" s="3" t="s">
        <v>383</v>
      </c>
      <c r="I984" s="3" t="s">
        <v>1836</v>
      </c>
      <c r="J984" s="3" t="s">
        <v>1838</v>
      </c>
      <c r="K984" s="3" t="s">
        <v>35</v>
      </c>
      <c r="L984" s="3" t="s">
        <v>15</v>
      </c>
      <c r="M984" s="3" t="s">
        <v>16</v>
      </c>
      <c r="N984" s="11" t="s">
        <v>2554</v>
      </c>
      <c r="O984" s="3" t="s">
        <v>2553</v>
      </c>
      <c r="P984" s="3" t="str">
        <f>MID(Tabla1[[#This Row],[Aplicación]],14,1)</f>
        <v>2</v>
      </c>
      <c r="Q984" s="3" t="s">
        <v>2530</v>
      </c>
      <c r="R984" s="3" t="str">
        <f>MID(Tabla1[[#This Row],[Aplicación]],6,2)</f>
        <v>06</v>
      </c>
      <c r="S984" s="3" t="str">
        <f>VLOOKUP(Tabla1[[#This Row],[AREA]],Hoja1!A:B,2,FALSE)</f>
        <v>06. Educación, infancia e igualdad</v>
      </c>
      <c r="T984" s="3" t="str">
        <f>MID(Tabla1[[#This Row],[Aplicación]],9,4)</f>
        <v>3232</v>
      </c>
      <c r="U984" s="3" t="str">
        <f>VLOOKUP(Tabla1[[#This Row],[PROGRAMA]],Hoja1!A:B,2,FALSE)</f>
        <v>3232. Conservación y mantenimiento centros educación infantil y primaria</v>
      </c>
      <c r="V984" s="3" t="str">
        <f>MID(Tabla1[[#This Row],[Aplicación]],14,2)</f>
        <v>22</v>
      </c>
      <c r="W984" s="3" t="str">
        <f>MID(Tabla1[[#This Row],[Aplicación]],14,6)</f>
        <v>22104</v>
      </c>
    </row>
    <row r="985" spans="1:23" hidden="1" x14ac:dyDescent="0.25">
      <c r="A985" s="1">
        <v>220190001677</v>
      </c>
      <c r="B985" s="3" t="s">
        <v>9</v>
      </c>
      <c r="C985" s="2">
        <v>43511</v>
      </c>
      <c r="D985" s="3">
        <v>22019001732</v>
      </c>
      <c r="E985" s="3" t="s">
        <v>805</v>
      </c>
      <c r="F985" s="4">
        <v>1869.74</v>
      </c>
      <c r="G985" s="3" t="s">
        <v>1749</v>
      </c>
      <c r="H985" s="3" t="s">
        <v>806</v>
      </c>
      <c r="I985" s="3" t="s">
        <v>1836</v>
      </c>
      <c r="J985" s="3" t="s">
        <v>1838</v>
      </c>
      <c r="K985" s="3" t="s">
        <v>14</v>
      </c>
      <c r="L985" s="3" t="s">
        <v>15</v>
      </c>
      <c r="M985" s="3" t="s">
        <v>11</v>
      </c>
      <c r="N985" s="11" t="s">
        <v>2554</v>
      </c>
      <c r="O985" s="3" t="s">
        <v>2553</v>
      </c>
      <c r="P985" s="3" t="str">
        <f>MID(Tabla1[[#This Row],[Aplicación]],14,1)</f>
        <v>2</v>
      </c>
      <c r="Q985" s="3" t="s">
        <v>2530</v>
      </c>
      <c r="R985" s="3" t="str">
        <f>MID(Tabla1[[#This Row],[Aplicación]],6,2)</f>
        <v>07</v>
      </c>
      <c r="S985" s="3" t="str">
        <f>VLOOKUP(Tabla1[[#This Row],[AREA]],Hoja1!A:B,2,FALSE)</f>
        <v>07. Medio Ambiente sostenibilidad</v>
      </c>
      <c r="T985" s="3" t="str">
        <f>MID(Tabla1[[#This Row],[Aplicación]],9,4)</f>
        <v>1631</v>
      </c>
      <c r="U985" s="3" t="str">
        <f>VLOOKUP(Tabla1[[#This Row],[PROGRAMA]],Hoja1!A:B,2,FALSE)</f>
        <v>1631. Limpieza viaria</v>
      </c>
      <c r="V985" s="3" t="str">
        <f>MID(Tabla1[[#This Row],[Aplicación]],14,2)</f>
        <v>21</v>
      </c>
      <c r="W985" s="3" t="str">
        <f>MID(Tabla1[[#This Row],[Aplicación]],14,6)</f>
        <v>213</v>
      </c>
    </row>
    <row r="986" spans="1:23" hidden="1" x14ac:dyDescent="0.25">
      <c r="A986" s="1">
        <v>220190005210</v>
      </c>
      <c r="B986" s="3" t="s">
        <v>9</v>
      </c>
      <c r="C986" s="2">
        <v>43536</v>
      </c>
      <c r="D986" s="3">
        <v>22019001895</v>
      </c>
      <c r="E986" s="3" t="s">
        <v>805</v>
      </c>
      <c r="F986" s="4">
        <v>2000</v>
      </c>
      <c r="G986" s="3" t="s">
        <v>1749</v>
      </c>
      <c r="H986" s="3" t="s">
        <v>1294</v>
      </c>
      <c r="I986" s="3" t="s">
        <v>1836</v>
      </c>
      <c r="J986" s="3" t="s">
        <v>1838</v>
      </c>
      <c r="K986" s="3" t="s">
        <v>14</v>
      </c>
      <c r="L986" s="3" t="s">
        <v>10</v>
      </c>
      <c r="M986" s="3" t="s">
        <v>11</v>
      </c>
      <c r="N986" s="11" t="s">
        <v>2556</v>
      </c>
      <c r="O986" s="3" t="s">
        <v>2553</v>
      </c>
      <c r="P986" s="3" t="str">
        <f>MID(Tabla1[[#This Row],[Aplicación]],14,1)</f>
        <v>2</v>
      </c>
      <c r="Q986" s="3" t="s">
        <v>2530</v>
      </c>
      <c r="R986" s="3" t="str">
        <f>MID(Tabla1[[#This Row],[Aplicación]],6,2)</f>
        <v>07</v>
      </c>
      <c r="S986" s="3" t="str">
        <f>VLOOKUP(Tabla1[[#This Row],[AREA]],Hoja1!A:B,2,FALSE)</f>
        <v>07. Medio Ambiente sostenibilidad</v>
      </c>
      <c r="T986" s="3" t="str">
        <f>MID(Tabla1[[#This Row],[Aplicación]],9,4)</f>
        <v>1631</v>
      </c>
      <c r="U986" s="3" t="str">
        <f>VLOOKUP(Tabla1[[#This Row],[PROGRAMA]],Hoja1!A:B,2,FALSE)</f>
        <v>1631. Limpieza viaria</v>
      </c>
      <c r="V986" s="3" t="str">
        <f>MID(Tabla1[[#This Row],[Aplicación]],14,2)</f>
        <v>21</v>
      </c>
      <c r="W986" s="3" t="str">
        <f>MID(Tabla1[[#This Row],[Aplicación]],14,6)</f>
        <v>213</v>
      </c>
    </row>
    <row r="987" spans="1:23" hidden="1" x14ac:dyDescent="0.25">
      <c r="A987" s="1">
        <v>220190006710</v>
      </c>
      <c r="B987" s="3" t="s">
        <v>9</v>
      </c>
      <c r="C987" s="2">
        <v>43545</v>
      </c>
      <c r="D987" s="3">
        <v>22019002544</v>
      </c>
      <c r="E987" s="3" t="s">
        <v>1472</v>
      </c>
      <c r="F987" s="4">
        <v>14399</v>
      </c>
      <c r="G987" s="3" t="s">
        <v>1823</v>
      </c>
      <c r="H987" s="3" t="s">
        <v>1487</v>
      </c>
      <c r="I987" s="3" t="s">
        <v>1836</v>
      </c>
      <c r="J987" s="3" t="s">
        <v>1838</v>
      </c>
      <c r="K987" s="3" t="s">
        <v>14</v>
      </c>
      <c r="L987" s="3" t="s">
        <v>10</v>
      </c>
      <c r="M987" s="3" t="s">
        <v>11</v>
      </c>
      <c r="N987" s="11" t="s">
        <v>2556</v>
      </c>
      <c r="O987" s="3" t="s">
        <v>2553</v>
      </c>
      <c r="P987" s="3" t="str">
        <f>MID(Tabla1[[#This Row],[Aplicación]],14,1)</f>
        <v>2</v>
      </c>
      <c r="Q987" s="3" t="s">
        <v>2530</v>
      </c>
      <c r="R987" s="3" t="str">
        <f>MID(Tabla1[[#This Row],[Aplicación]],6,2)</f>
        <v>03</v>
      </c>
      <c r="S987" s="3" t="str">
        <f>VLOOKUP(Tabla1[[#This Row],[AREA]],Hoja1!A:B,2,FALSE)</f>
        <v>03. Participación ciudadana, juventud y deportes</v>
      </c>
      <c r="T987" s="3" t="str">
        <f>MID(Tabla1[[#This Row],[Aplicación]],9,4)</f>
        <v>9231</v>
      </c>
      <c r="U987" s="3" t="str">
        <f>VLOOKUP(Tabla1[[#This Row],[PROGRAMA]],Hoja1!A:B,2,FALSE)</f>
        <v>9231. Información, registro y gestión del padrón</v>
      </c>
      <c r="V987" s="3" t="str">
        <f>MID(Tabla1[[#This Row],[Aplicación]],14,2)</f>
        <v>22</v>
      </c>
      <c r="W987" s="3" t="str">
        <f>MID(Tabla1[[#This Row],[Aplicación]],14,6)</f>
        <v>22705</v>
      </c>
    </row>
    <row r="988" spans="1:23" hidden="1" x14ac:dyDescent="0.25">
      <c r="A988" s="1">
        <v>220189000408</v>
      </c>
      <c r="B988" s="3" t="s">
        <v>9</v>
      </c>
      <c r="C988" s="2">
        <v>43467</v>
      </c>
      <c r="D988" s="3">
        <v>22019000326</v>
      </c>
      <c r="E988" s="3" t="s">
        <v>384</v>
      </c>
      <c r="F988" s="4">
        <v>5435.03</v>
      </c>
      <c r="G988" s="3" t="s">
        <v>1698</v>
      </c>
      <c r="H988" s="3" t="s">
        <v>385</v>
      </c>
      <c r="I988" s="3" t="s">
        <v>1836</v>
      </c>
      <c r="J988" s="3" t="s">
        <v>1838</v>
      </c>
      <c r="K988" s="3" t="s">
        <v>35</v>
      </c>
      <c r="L988" s="3" t="s">
        <v>15</v>
      </c>
      <c r="M988" s="3" t="s">
        <v>16</v>
      </c>
      <c r="N988" s="11" t="s">
        <v>2554</v>
      </c>
      <c r="O988" s="3" t="s">
        <v>2553</v>
      </c>
      <c r="P988" s="3" t="str">
        <f>MID(Tabla1[[#This Row],[Aplicación]],14,1)</f>
        <v>2</v>
      </c>
      <c r="Q988" s="3" t="s">
        <v>2530</v>
      </c>
      <c r="R988" s="3" t="str">
        <f>MID(Tabla1[[#This Row],[Aplicación]],6,2)</f>
        <v>03</v>
      </c>
      <c r="S988" s="3" t="str">
        <f>VLOOKUP(Tabla1[[#This Row],[AREA]],Hoja1!A:B,2,FALSE)</f>
        <v>03. Participación ciudadana, juventud y deportes</v>
      </c>
      <c r="T988" s="3" t="str">
        <f>MID(Tabla1[[#This Row],[Aplicación]],9,4)</f>
        <v>9241</v>
      </c>
      <c r="U988" s="3" t="str">
        <f>VLOOKUP(Tabla1[[#This Row],[PROGRAMA]],Hoja1!A:B,2,FALSE)</f>
        <v>9241. Participación ciudadana</v>
      </c>
      <c r="V988" s="3" t="str">
        <f>MID(Tabla1[[#This Row],[Aplicación]],14,2)</f>
        <v>22</v>
      </c>
      <c r="W988" s="3" t="str">
        <f>MID(Tabla1[[#This Row],[Aplicación]],14,6)</f>
        <v>22104</v>
      </c>
    </row>
    <row r="989" spans="1:23" hidden="1" x14ac:dyDescent="0.25">
      <c r="A989" s="1">
        <v>220189000410</v>
      </c>
      <c r="B989" s="3" t="s">
        <v>9</v>
      </c>
      <c r="C989" s="2">
        <v>43467</v>
      </c>
      <c r="D989" s="3">
        <v>22019000328</v>
      </c>
      <c r="E989" s="3" t="s">
        <v>381</v>
      </c>
      <c r="F989" s="4">
        <v>1511.29</v>
      </c>
      <c r="G989" s="3" t="s">
        <v>1698</v>
      </c>
      <c r="H989" s="3" t="s">
        <v>387</v>
      </c>
      <c r="I989" s="3" t="s">
        <v>1836</v>
      </c>
      <c r="J989" s="3" t="s">
        <v>1838</v>
      </c>
      <c r="K989" s="3" t="s">
        <v>35</v>
      </c>
      <c r="L989" s="3" t="s">
        <v>15</v>
      </c>
      <c r="M989" s="3" t="s">
        <v>39</v>
      </c>
      <c r="N989" s="11" t="s">
        <v>2554</v>
      </c>
      <c r="O989" s="3" t="s">
        <v>2553</v>
      </c>
      <c r="P989" s="3" t="str">
        <f>MID(Tabla1[[#This Row],[Aplicación]],14,1)</f>
        <v>2</v>
      </c>
      <c r="Q989" s="3" t="s">
        <v>2530</v>
      </c>
      <c r="R989" s="3" t="str">
        <f>MID(Tabla1[[#This Row],[Aplicación]],6,2)</f>
        <v>06</v>
      </c>
      <c r="S989" s="3" t="str">
        <f>VLOOKUP(Tabla1[[#This Row],[AREA]],Hoja1!A:B,2,FALSE)</f>
        <v>06. Educación, infancia e igualdad</v>
      </c>
      <c r="T989" s="3" t="str">
        <f>MID(Tabla1[[#This Row],[Aplicación]],9,4)</f>
        <v>3232</v>
      </c>
      <c r="U989" s="3" t="str">
        <f>VLOOKUP(Tabla1[[#This Row],[PROGRAMA]],Hoja1!A:B,2,FALSE)</f>
        <v>3232. Conservación y mantenimiento centros educación infantil y primaria</v>
      </c>
      <c r="V989" s="3" t="str">
        <f>MID(Tabla1[[#This Row],[Aplicación]],14,2)</f>
        <v>22</v>
      </c>
      <c r="W989" s="3" t="str">
        <f>MID(Tabla1[[#This Row],[Aplicación]],14,6)</f>
        <v>22104</v>
      </c>
    </row>
    <row r="990" spans="1:23" hidden="1" x14ac:dyDescent="0.25">
      <c r="A990" s="1">
        <v>220189000134</v>
      </c>
      <c r="B990" s="3" t="s">
        <v>9</v>
      </c>
      <c r="C990" s="2">
        <v>43467</v>
      </c>
      <c r="D990" s="3">
        <v>22019000465</v>
      </c>
      <c r="E990" s="3" t="s">
        <v>45</v>
      </c>
      <c r="F990" s="4">
        <v>907.5</v>
      </c>
      <c r="G990" s="3" t="s">
        <v>1894</v>
      </c>
      <c r="H990" s="3" t="s">
        <v>205</v>
      </c>
      <c r="I990" s="3" t="s">
        <v>1836</v>
      </c>
      <c r="J990" s="3" t="s">
        <v>1838</v>
      </c>
      <c r="K990" s="3" t="s">
        <v>14</v>
      </c>
      <c r="L990" s="3" t="s">
        <v>15</v>
      </c>
      <c r="M990" s="3" t="s">
        <v>16</v>
      </c>
      <c r="N990" s="11" t="s">
        <v>2554</v>
      </c>
      <c r="O990" s="3" t="s">
        <v>2553</v>
      </c>
      <c r="P990" s="3" t="str">
        <f>MID(Tabla1[[#This Row],[Aplicación]],14,1)</f>
        <v>2</v>
      </c>
      <c r="Q990" s="3" t="s">
        <v>2530</v>
      </c>
      <c r="R990" s="3" t="str">
        <f>MID(Tabla1[[#This Row],[Aplicación]],6,2)</f>
        <v>07</v>
      </c>
      <c r="S990" s="3" t="str">
        <f>VLOOKUP(Tabla1[[#This Row],[AREA]],Hoja1!A:B,2,FALSE)</f>
        <v>07. Medio Ambiente sostenibilidad</v>
      </c>
      <c r="T990" s="3" t="str">
        <f>MID(Tabla1[[#This Row],[Aplicación]],9,4)</f>
        <v>1721</v>
      </c>
      <c r="U990" s="3" t="str">
        <f>VLOOKUP(Tabla1[[#This Row],[PROGRAMA]],Hoja1!A:B,2,FALSE)</f>
        <v>1721. Protección del medio ambiente</v>
      </c>
      <c r="V990" s="3" t="str">
        <f>MID(Tabla1[[#This Row],[Aplicación]],14,2)</f>
        <v>22</v>
      </c>
      <c r="W990" s="3" t="str">
        <f>MID(Tabla1[[#This Row],[Aplicación]],14,6)</f>
        <v>22799</v>
      </c>
    </row>
    <row r="991" spans="1:23" hidden="1" x14ac:dyDescent="0.25">
      <c r="A991" s="1">
        <v>220189000411</v>
      </c>
      <c r="B991" s="3" t="s">
        <v>9</v>
      </c>
      <c r="C991" s="2">
        <v>43467</v>
      </c>
      <c r="D991" s="3">
        <v>22019000329</v>
      </c>
      <c r="E991" s="3" t="s">
        <v>381</v>
      </c>
      <c r="F991" s="4">
        <v>1603.25</v>
      </c>
      <c r="G991" s="3" t="s">
        <v>1698</v>
      </c>
      <c r="H991" s="3" t="s">
        <v>388</v>
      </c>
      <c r="I991" s="3" t="s">
        <v>1836</v>
      </c>
      <c r="J991" s="3" t="s">
        <v>1838</v>
      </c>
      <c r="K991" s="3" t="s">
        <v>35</v>
      </c>
      <c r="L991" s="3" t="s">
        <v>15</v>
      </c>
      <c r="M991" s="3" t="s">
        <v>39</v>
      </c>
      <c r="N991" s="11" t="s">
        <v>2554</v>
      </c>
      <c r="O991" s="3" t="s">
        <v>2553</v>
      </c>
      <c r="P991" s="3" t="str">
        <f>MID(Tabla1[[#This Row],[Aplicación]],14,1)</f>
        <v>2</v>
      </c>
      <c r="Q991" s="3" t="s">
        <v>2530</v>
      </c>
      <c r="R991" s="3" t="str">
        <f>MID(Tabla1[[#This Row],[Aplicación]],6,2)</f>
        <v>06</v>
      </c>
      <c r="S991" s="3" t="str">
        <f>VLOOKUP(Tabla1[[#This Row],[AREA]],Hoja1!A:B,2,FALSE)</f>
        <v>06. Educación, infancia e igualdad</v>
      </c>
      <c r="T991" s="3" t="str">
        <f>MID(Tabla1[[#This Row],[Aplicación]],9,4)</f>
        <v>3232</v>
      </c>
      <c r="U991" s="3" t="str">
        <f>VLOOKUP(Tabla1[[#This Row],[PROGRAMA]],Hoja1!A:B,2,FALSE)</f>
        <v>3232. Conservación y mantenimiento centros educación infantil y primaria</v>
      </c>
      <c r="V991" s="3" t="str">
        <f>MID(Tabla1[[#This Row],[Aplicación]],14,2)</f>
        <v>22</v>
      </c>
      <c r="W991" s="3" t="str">
        <f>MID(Tabla1[[#This Row],[Aplicación]],14,6)</f>
        <v>22104</v>
      </c>
    </row>
    <row r="992" spans="1:23" hidden="1" x14ac:dyDescent="0.25">
      <c r="A992" s="1">
        <v>220189000414</v>
      </c>
      <c r="B992" s="3" t="s">
        <v>9</v>
      </c>
      <c r="C992" s="2">
        <v>43467</v>
      </c>
      <c r="D992" s="3">
        <v>22019000332</v>
      </c>
      <c r="E992" s="3" t="s">
        <v>384</v>
      </c>
      <c r="F992" s="4">
        <v>5435.03</v>
      </c>
      <c r="G992" s="3" t="s">
        <v>1698</v>
      </c>
      <c r="H992" s="3" t="s">
        <v>385</v>
      </c>
      <c r="I992" s="3" t="s">
        <v>1836</v>
      </c>
      <c r="J992" s="3" t="s">
        <v>1838</v>
      </c>
      <c r="K992" s="3" t="s">
        <v>35</v>
      </c>
      <c r="L992" s="3" t="s">
        <v>15</v>
      </c>
      <c r="M992" s="3" t="s">
        <v>16</v>
      </c>
      <c r="N992" s="11" t="s">
        <v>2554</v>
      </c>
      <c r="O992" s="3" t="s">
        <v>2553</v>
      </c>
      <c r="P992" s="3" t="str">
        <f>MID(Tabla1[[#This Row],[Aplicación]],14,1)</f>
        <v>2</v>
      </c>
      <c r="Q992" s="3" t="s">
        <v>2530</v>
      </c>
      <c r="R992" s="3" t="str">
        <f>MID(Tabla1[[#This Row],[Aplicación]],6,2)</f>
        <v>03</v>
      </c>
      <c r="S992" s="3" t="str">
        <f>VLOOKUP(Tabla1[[#This Row],[AREA]],Hoja1!A:B,2,FALSE)</f>
        <v>03. Participación ciudadana, juventud y deportes</v>
      </c>
      <c r="T992" s="3" t="str">
        <f>MID(Tabla1[[#This Row],[Aplicación]],9,4)</f>
        <v>9241</v>
      </c>
      <c r="U992" s="3" t="str">
        <f>VLOOKUP(Tabla1[[#This Row],[PROGRAMA]],Hoja1!A:B,2,FALSE)</f>
        <v>9241. Participación ciudadana</v>
      </c>
      <c r="V992" s="3" t="str">
        <f>MID(Tabla1[[#This Row],[Aplicación]],14,2)</f>
        <v>22</v>
      </c>
      <c r="W992" s="3" t="str">
        <f>MID(Tabla1[[#This Row],[Aplicación]],14,6)</f>
        <v>22104</v>
      </c>
    </row>
    <row r="993" spans="1:23" hidden="1" x14ac:dyDescent="0.25">
      <c r="A993" s="1">
        <v>220190001262</v>
      </c>
      <c r="B993" s="3" t="s">
        <v>9</v>
      </c>
      <c r="C993" s="2">
        <v>43504</v>
      </c>
      <c r="D993" s="3">
        <v>22019000284</v>
      </c>
      <c r="E993" s="3" t="s">
        <v>87</v>
      </c>
      <c r="F993" s="4">
        <v>5206.87</v>
      </c>
      <c r="G993" s="3" t="s">
        <v>1698</v>
      </c>
      <c r="H993" s="3" t="s">
        <v>650</v>
      </c>
      <c r="I993" s="3" t="s">
        <v>1836</v>
      </c>
      <c r="J993" s="3" t="s">
        <v>1838</v>
      </c>
      <c r="K993" s="3" t="s">
        <v>35</v>
      </c>
      <c r="L993" s="3" t="s">
        <v>15</v>
      </c>
      <c r="M993" s="3" t="s">
        <v>16</v>
      </c>
      <c r="N993" s="11" t="s">
        <v>2554</v>
      </c>
      <c r="O993" s="3" t="s">
        <v>2553</v>
      </c>
      <c r="P993" s="3" t="str">
        <f>MID(Tabla1[[#This Row],[Aplicación]],14,1)</f>
        <v>2</v>
      </c>
      <c r="Q993" s="3" t="s">
        <v>2530</v>
      </c>
      <c r="R993" s="3" t="str">
        <f>MID(Tabla1[[#This Row],[Aplicación]],6,2)</f>
        <v>08</v>
      </c>
      <c r="S993" s="3" t="str">
        <f>VLOOKUP(Tabla1[[#This Row],[AREA]],Hoja1!A:B,2,FALSE)</f>
        <v>08. Seguridad y movilidad</v>
      </c>
      <c r="T993" s="3" t="str">
        <f>MID(Tabla1[[#This Row],[Aplicación]],9,4)</f>
        <v>1321</v>
      </c>
      <c r="U993" s="3" t="str">
        <f>VLOOKUP(Tabla1[[#This Row],[PROGRAMA]],Hoja1!A:B,2,FALSE)</f>
        <v>1321. Policía municipal</v>
      </c>
      <c r="V993" s="3" t="str">
        <f>MID(Tabla1[[#This Row],[Aplicación]],14,2)</f>
        <v>22</v>
      </c>
      <c r="W993" s="3" t="str">
        <f>MID(Tabla1[[#This Row],[Aplicación]],14,6)</f>
        <v>22104</v>
      </c>
    </row>
    <row r="994" spans="1:23" hidden="1" x14ac:dyDescent="0.25">
      <c r="A994" s="1">
        <v>220189000645</v>
      </c>
      <c r="B994" s="3" t="s">
        <v>9</v>
      </c>
      <c r="C994" s="2">
        <v>43467</v>
      </c>
      <c r="D994" s="3">
        <v>22019000166</v>
      </c>
      <c r="E994" s="3" t="s">
        <v>58</v>
      </c>
      <c r="F994" s="4">
        <v>127048.79</v>
      </c>
      <c r="G994" s="3" t="s">
        <v>1959</v>
      </c>
      <c r="H994" s="3" t="s">
        <v>485</v>
      </c>
      <c r="I994" s="3" t="s">
        <v>1836</v>
      </c>
      <c r="J994" s="3" t="s">
        <v>1960</v>
      </c>
      <c r="K994" s="3" t="s">
        <v>14</v>
      </c>
      <c r="L994" s="3" t="s">
        <v>15</v>
      </c>
      <c r="M994" s="3" t="s">
        <v>16</v>
      </c>
      <c r="N994" s="11" t="s">
        <v>2554</v>
      </c>
      <c r="O994" s="3" t="s">
        <v>2553</v>
      </c>
      <c r="P994" s="3" t="str">
        <f>MID(Tabla1[[#This Row],[Aplicación]],14,1)</f>
        <v>2</v>
      </c>
      <c r="Q994" s="3" t="s">
        <v>2530</v>
      </c>
      <c r="R994" s="3" t="str">
        <f>MID(Tabla1[[#This Row],[Aplicación]],6,2)</f>
        <v>03</v>
      </c>
      <c r="S994" s="3" t="str">
        <f>VLOOKUP(Tabla1[[#This Row],[AREA]],Hoja1!A:B,2,FALSE)</f>
        <v>03. Participación ciudadana, juventud y deportes</v>
      </c>
      <c r="T994" s="3" t="str">
        <f>MID(Tabla1[[#This Row],[Aplicación]],9,4)</f>
        <v>9204</v>
      </c>
      <c r="U994" s="3" t="str">
        <f>VLOOKUP(Tabla1[[#This Row],[PROGRAMA]],Hoja1!A:B,2,FALSE)</f>
        <v>9204. Tecnologías de la información y comunicación</v>
      </c>
      <c r="V994" s="3" t="str">
        <f>MID(Tabla1[[#This Row],[Aplicación]],14,2)</f>
        <v>21</v>
      </c>
      <c r="W994" s="3" t="str">
        <f>MID(Tabla1[[#This Row],[Aplicación]],14,6)</f>
        <v>216</v>
      </c>
    </row>
    <row r="995" spans="1:23" hidden="1" x14ac:dyDescent="0.25">
      <c r="A995" s="1">
        <v>220169000055</v>
      </c>
      <c r="B995" s="3" t="s">
        <v>9</v>
      </c>
      <c r="C995" s="2">
        <v>43467</v>
      </c>
      <c r="D995" s="3">
        <v>22019000029</v>
      </c>
      <c r="E995" s="3" t="s">
        <v>42</v>
      </c>
      <c r="F995" s="4">
        <v>17427.36</v>
      </c>
      <c r="G995" s="3" t="s">
        <v>1828</v>
      </c>
      <c r="H995" s="3" t="s">
        <v>43</v>
      </c>
      <c r="I995" s="3" t="s">
        <v>1836</v>
      </c>
      <c r="J995" s="3" t="s">
        <v>1838</v>
      </c>
      <c r="K995" s="3" t="s">
        <v>14</v>
      </c>
      <c r="L995" s="3" t="s">
        <v>15</v>
      </c>
      <c r="M995" s="3" t="s">
        <v>16</v>
      </c>
      <c r="N995" s="11" t="s">
        <v>2554</v>
      </c>
      <c r="O995" s="3" t="s">
        <v>2553</v>
      </c>
      <c r="P995" s="3" t="str">
        <f>MID(Tabla1[[#This Row],[Aplicación]],14,1)</f>
        <v>2</v>
      </c>
      <c r="Q995" s="3" t="s">
        <v>2530</v>
      </c>
      <c r="R995" s="3" t="str">
        <f>MID(Tabla1[[#This Row],[Aplicación]],6,2)</f>
        <v>09</v>
      </c>
      <c r="S995" s="3" t="str">
        <f>VLOOKUP(Tabla1[[#This Row],[AREA]],Hoja1!A:B,2,FALSE)</f>
        <v>09. Cultura y turismo</v>
      </c>
      <c r="T995" s="3" t="str">
        <f>MID(Tabla1[[#This Row],[Aplicación]],9,4)</f>
        <v>3301</v>
      </c>
      <c r="U995" s="3" t="str">
        <f>VLOOKUP(Tabla1[[#This Row],[PROGRAMA]],Hoja1!A:B,2,FALSE)</f>
        <v>3301. Dirección del área de cultura</v>
      </c>
      <c r="V995" s="3" t="str">
        <f>MID(Tabla1[[#This Row],[Aplicación]],14,2)</f>
        <v>22</v>
      </c>
      <c r="W995" s="3" t="str">
        <f>MID(Tabla1[[#This Row],[Aplicación]],14,6)</f>
        <v>22706</v>
      </c>
    </row>
    <row r="996" spans="1:23" hidden="1" x14ac:dyDescent="0.25">
      <c r="A996" s="1">
        <v>220189000240</v>
      </c>
      <c r="B996" s="3" t="s">
        <v>9</v>
      </c>
      <c r="C996" s="2">
        <v>43467</v>
      </c>
      <c r="D996" s="3">
        <v>22019000250</v>
      </c>
      <c r="E996" s="3" t="s">
        <v>244</v>
      </c>
      <c r="F996" s="4">
        <v>9361.08</v>
      </c>
      <c r="G996" s="3" t="s">
        <v>1901</v>
      </c>
      <c r="H996" s="3" t="s">
        <v>245</v>
      </c>
      <c r="I996" s="3" t="s">
        <v>1836</v>
      </c>
      <c r="J996" s="3" t="s">
        <v>1838</v>
      </c>
      <c r="K996" s="3" t="s">
        <v>14</v>
      </c>
      <c r="L996" s="3" t="s">
        <v>15</v>
      </c>
      <c r="M996" s="3" t="s">
        <v>39</v>
      </c>
      <c r="N996" s="11" t="s">
        <v>2554</v>
      </c>
      <c r="O996" s="3" t="s">
        <v>2553</v>
      </c>
      <c r="P996" s="3" t="str">
        <f>MID(Tabla1[[#This Row],[Aplicación]],14,1)</f>
        <v>2</v>
      </c>
      <c r="Q996" s="3" t="s">
        <v>2530</v>
      </c>
      <c r="R996" s="3" t="str">
        <f>MID(Tabla1[[#This Row],[Aplicación]],6,2)</f>
        <v>03</v>
      </c>
      <c r="S996" s="3" t="str">
        <f>VLOOKUP(Tabla1[[#This Row],[AREA]],Hoja1!A:B,2,FALSE)</f>
        <v>03. Participación ciudadana, juventud y deportes</v>
      </c>
      <c r="T996" s="3" t="str">
        <f>MID(Tabla1[[#This Row],[Aplicación]],9,4)</f>
        <v>9204</v>
      </c>
      <c r="U996" s="3" t="str">
        <f>VLOOKUP(Tabla1[[#This Row],[PROGRAMA]],Hoja1!A:B,2,FALSE)</f>
        <v>9204. Tecnologías de la información y comunicación</v>
      </c>
      <c r="V996" s="3" t="str">
        <f>MID(Tabla1[[#This Row],[Aplicación]],14,2)</f>
        <v>22</v>
      </c>
      <c r="W996" s="3" t="str">
        <f>MID(Tabla1[[#This Row],[Aplicación]],14,6)</f>
        <v>22700</v>
      </c>
    </row>
    <row r="997" spans="1:23" hidden="1" x14ac:dyDescent="0.25">
      <c r="A997" s="1">
        <v>220189000386</v>
      </c>
      <c r="B997" s="3" t="s">
        <v>9</v>
      </c>
      <c r="C997" s="2">
        <v>43467</v>
      </c>
      <c r="D997" s="3">
        <v>22019000305</v>
      </c>
      <c r="E997" s="3" t="s">
        <v>343</v>
      </c>
      <c r="F997" s="4">
        <v>16909</v>
      </c>
      <c r="G997" s="3" t="s">
        <v>1901</v>
      </c>
      <c r="H997" s="3" t="s">
        <v>344</v>
      </c>
      <c r="I997" s="3" t="s">
        <v>1836</v>
      </c>
      <c r="J997" s="3" t="s">
        <v>1838</v>
      </c>
      <c r="K997" s="3" t="s">
        <v>14</v>
      </c>
      <c r="L997" s="3" t="s">
        <v>15</v>
      </c>
      <c r="M997" s="3" t="s">
        <v>39</v>
      </c>
      <c r="N997" s="11" t="s">
        <v>2554</v>
      </c>
      <c r="O997" s="3" t="s">
        <v>2553</v>
      </c>
      <c r="P997" s="3" t="str">
        <f>MID(Tabla1[[#This Row],[Aplicación]],14,1)</f>
        <v>2</v>
      </c>
      <c r="Q997" s="3" t="s">
        <v>2530</v>
      </c>
      <c r="R997" s="3" t="str">
        <f>MID(Tabla1[[#This Row],[Aplicación]],6,2)</f>
        <v>04</v>
      </c>
      <c r="S997" s="3" t="str">
        <f>VLOOKUP(Tabla1[[#This Row],[AREA]],Hoja1!A:B,2,FALSE)</f>
        <v>04. Hacienda, función pública y promoción económica</v>
      </c>
      <c r="T997" s="3" t="str">
        <f>MID(Tabla1[[#This Row],[Aplicación]],9,4)</f>
        <v>2411</v>
      </c>
      <c r="U997" s="3" t="str">
        <f>VLOOKUP(Tabla1[[#This Row],[PROGRAMA]],Hoja1!A:B,2,FALSE)</f>
        <v>2411. Agencia de innovación y desarrollo económico</v>
      </c>
      <c r="V997" s="3" t="str">
        <f>MID(Tabla1[[#This Row],[Aplicación]],14,2)</f>
        <v>22</v>
      </c>
      <c r="W997" s="3" t="str">
        <f>MID(Tabla1[[#This Row],[Aplicación]],14,6)</f>
        <v>22700</v>
      </c>
    </row>
    <row r="998" spans="1:23" hidden="1" x14ac:dyDescent="0.25">
      <c r="A998" s="1">
        <v>220189000435</v>
      </c>
      <c r="B998" s="3" t="s">
        <v>9</v>
      </c>
      <c r="C998" s="2">
        <v>43467</v>
      </c>
      <c r="D998" s="3">
        <v>22019000125</v>
      </c>
      <c r="E998" s="3" t="s">
        <v>47</v>
      </c>
      <c r="F998" s="4">
        <v>56000</v>
      </c>
      <c r="G998" s="3" t="s">
        <v>1901</v>
      </c>
      <c r="H998" s="3" t="s">
        <v>396</v>
      </c>
      <c r="I998" s="3" t="s">
        <v>1836</v>
      </c>
      <c r="J998" s="3" t="s">
        <v>1838</v>
      </c>
      <c r="K998" s="3" t="s">
        <v>14</v>
      </c>
      <c r="L998" s="3" t="s">
        <v>15</v>
      </c>
      <c r="M998" s="3" t="s">
        <v>16</v>
      </c>
      <c r="N998" s="11" t="s">
        <v>2554</v>
      </c>
      <c r="O998" s="3" t="s">
        <v>2553</v>
      </c>
      <c r="P998" s="3" t="str">
        <f>MID(Tabla1[[#This Row],[Aplicación]],14,1)</f>
        <v>2</v>
      </c>
      <c r="Q998" s="3" t="s">
        <v>2530</v>
      </c>
      <c r="R998" s="3" t="str">
        <f>MID(Tabla1[[#This Row],[Aplicación]],6,2)</f>
        <v>10</v>
      </c>
      <c r="S998" s="3" t="str">
        <f>VLOOKUP(Tabla1[[#This Row],[AREA]],Hoja1!A:B,2,FALSE)</f>
        <v>10. Servicios sociales</v>
      </c>
      <c r="T998" s="3" t="str">
        <f>MID(Tabla1[[#This Row],[Aplicación]],9,4)</f>
        <v>2312</v>
      </c>
      <c r="U998" s="3" t="str">
        <f>VLOOKUP(Tabla1[[#This Row],[PROGRAMA]],Hoja1!A:B,2,FALSE)</f>
        <v>2312. Iniciativas sociales</v>
      </c>
      <c r="V998" s="3" t="str">
        <f>MID(Tabla1[[#This Row],[Aplicación]],14,2)</f>
        <v>22</v>
      </c>
      <c r="W998" s="3" t="str">
        <f>MID(Tabla1[[#This Row],[Aplicación]],14,6)</f>
        <v>22799</v>
      </c>
    </row>
    <row r="999" spans="1:23" hidden="1" x14ac:dyDescent="0.25">
      <c r="A999" s="1">
        <v>220189000436</v>
      </c>
      <c r="B999" s="3" t="s">
        <v>9</v>
      </c>
      <c r="C999" s="2">
        <v>43467</v>
      </c>
      <c r="D999" s="3">
        <v>22019000126</v>
      </c>
      <c r="E999" s="3" t="s">
        <v>47</v>
      </c>
      <c r="F999" s="4">
        <v>85086</v>
      </c>
      <c r="G999" s="3" t="s">
        <v>1901</v>
      </c>
      <c r="H999" s="3" t="s">
        <v>397</v>
      </c>
      <c r="I999" s="3" t="s">
        <v>1836</v>
      </c>
      <c r="J999" s="3" t="s">
        <v>1838</v>
      </c>
      <c r="K999" s="3" t="s">
        <v>14</v>
      </c>
      <c r="L999" s="3" t="s">
        <v>15</v>
      </c>
      <c r="M999" s="3" t="s">
        <v>16</v>
      </c>
      <c r="N999" s="11" t="s">
        <v>2554</v>
      </c>
      <c r="O999" s="3" t="s">
        <v>2553</v>
      </c>
      <c r="P999" s="3" t="str">
        <f>MID(Tabla1[[#This Row],[Aplicación]],14,1)</f>
        <v>2</v>
      </c>
      <c r="Q999" s="3" t="s">
        <v>2530</v>
      </c>
      <c r="R999" s="3" t="str">
        <f>MID(Tabla1[[#This Row],[Aplicación]],6,2)</f>
        <v>10</v>
      </c>
      <c r="S999" s="3" t="str">
        <f>VLOOKUP(Tabla1[[#This Row],[AREA]],Hoja1!A:B,2,FALSE)</f>
        <v>10. Servicios sociales</v>
      </c>
      <c r="T999" s="3" t="str">
        <f>MID(Tabla1[[#This Row],[Aplicación]],9,4)</f>
        <v>2312</v>
      </c>
      <c r="U999" s="3" t="str">
        <f>VLOOKUP(Tabla1[[#This Row],[PROGRAMA]],Hoja1!A:B,2,FALSE)</f>
        <v>2312. Iniciativas sociales</v>
      </c>
      <c r="V999" s="3" t="str">
        <f>MID(Tabla1[[#This Row],[Aplicación]],14,2)</f>
        <v>22</v>
      </c>
      <c r="W999" s="3" t="str">
        <f>MID(Tabla1[[#This Row],[Aplicación]],14,6)</f>
        <v>22799</v>
      </c>
    </row>
    <row r="1000" spans="1:23" hidden="1" x14ac:dyDescent="0.25">
      <c r="A1000" s="1">
        <v>220189000437</v>
      </c>
      <c r="B1000" s="3" t="s">
        <v>9</v>
      </c>
      <c r="C1000" s="2">
        <v>43467</v>
      </c>
      <c r="D1000" s="3">
        <v>22019000127</v>
      </c>
      <c r="E1000" s="3" t="s">
        <v>47</v>
      </c>
      <c r="F1000" s="4">
        <v>28600</v>
      </c>
      <c r="G1000" s="3" t="s">
        <v>1901</v>
      </c>
      <c r="H1000" s="3" t="s">
        <v>398</v>
      </c>
      <c r="I1000" s="3" t="s">
        <v>1836</v>
      </c>
      <c r="J1000" s="3" t="s">
        <v>1838</v>
      </c>
      <c r="K1000" s="3" t="s">
        <v>14</v>
      </c>
      <c r="L1000" s="3" t="s">
        <v>15</v>
      </c>
      <c r="M1000" s="3" t="s">
        <v>16</v>
      </c>
      <c r="N1000" s="11" t="s">
        <v>2554</v>
      </c>
      <c r="O1000" s="3" t="s">
        <v>2553</v>
      </c>
      <c r="P1000" s="3" t="str">
        <f>MID(Tabla1[[#This Row],[Aplicación]],14,1)</f>
        <v>2</v>
      </c>
      <c r="Q1000" s="3" t="s">
        <v>2530</v>
      </c>
      <c r="R1000" s="3" t="str">
        <f>MID(Tabla1[[#This Row],[Aplicación]],6,2)</f>
        <v>10</v>
      </c>
      <c r="S1000" s="3" t="str">
        <f>VLOOKUP(Tabla1[[#This Row],[AREA]],Hoja1!A:B,2,FALSE)</f>
        <v>10. Servicios sociales</v>
      </c>
      <c r="T1000" s="3" t="str">
        <f>MID(Tabla1[[#This Row],[Aplicación]],9,4)</f>
        <v>2312</v>
      </c>
      <c r="U1000" s="3" t="str">
        <f>VLOOKUP(Tabla1[[#This Row],[PROGRAMA]],Hoja1!A:B,2,FALSE)</f>
        <v>2312. Iniciativas sociales</v>
      </c>
      <c r="V1000" s="3" t="str">
        <f>MID(Tabla1[[#This Row],[Aplicación]],14,2)</f>
        <v>22</v>
      </c>
      <c r="W1000" s="3" t="str">
        <f>MID(Tabla1[[#This Row],[Aplicación]],14,6)</f>
        <v>22799</v>
      </c>
    </row>
    <row r="1001" spans="1:23" hidden="1" x14ac:dyDescent="0.25">
      <c r="A1001" s="1">
        <v>220189000438</v>
      </c>
      <c r="B1001" s="3" t="s">
        <v>9</v>
      </c>
      <c r="C1001" s="2">
        <v>43467</v>
      </c>
      <c r="D1001" s="3">
        <v>22019000128</v>
      </c>
      <c r="E1001" s="3" t="s">
        <v>47</v>
      </c>
      <c r="F1001" s="4">
        <v>18314</v>
      </c>
      <c r="G1001" s="3" t="s">
        <v>1901</v>
      </c>
      <c r="H1001" s="3" t="s">
        <v>399</v>
      </c>
      <c r="I1001" s="3" t="s">
        <v>1836</v>
      </c>
      <c r="J1001" s="3" t="s">
        <v>1838</v>
      </c>
      <c r="K1001" s="3" t="s">
        <v>14</v>
      </c>
      <c r="L1001" s="3" t="s">
        <v>15</v>
      </c>
      <c r="M1001" s="3" t="s">
        <v>16</v>
      </c>
      <c r="N1001" s="11" t="s">
        <v>2554</v>
      </c>
      <c r="O1001" s="3" t="s">
        <v>2553</v>
      </c>
      <c r="P1001" s="3" t="str">
        <f>MID(Tabla1[[#This Row],[Aplicación]],14,1)</f>
        <v>2</v>
      </c>
      <c r="Q1001" s="3" t="s">
        <v>2530</v>
      </c>
      <c r="R1001" s="3" t="str">
        <f>MID(Tabla1[[#This Row],[Aplicación]],6,2)</f>
        <v>10</v>
      </c>
      <c r="S1001" s="3" t="str">
        <f>VLOOKUP(Tabla1[[#This Row],[AREA]],Hoja1!A:B,2,FALSE)</f>
        <v>10. Servicios sociales</v>
      </c>
      <c r="T1001" s="3" t="str">
        <f>MID(Tabla1[[#This Row],[Aplicación]],9,4)</f>
        <v>2312</v>
      </c>
      <c r="U1001" s="3" t="str">
        <f>VLOOKUP(Tabla1[[#This Row],[PROGRAMA]],Hoja1!A:B,2,FALSE)</f>
        <v>2312. Iniciativas sociales</v>
      </c>
      <c r="V1001" s="3" t="str">
        <f>MID(Tabla1[[#This Row],[Aplicación]],14,2)</f>
        <v>22</v>
      </c>
      <c r="W1001" s="3" t="str">
        <f>MID(Tabla1[[#This Row],[Aplicación]],14,6)</f>
        <v>22799</v>
      </c>
    </row>
    <row r="1002" spans="1:23" hidden="1" x14ac:dyDescent="0.25">
      <c r="A1002" s="1">
        <v>220189000381</v>
      </c>
      <c r="B1002" s="3" t="s">
        <v>9</v>
      </c>
      <c r="C1002" s="2">
        <v>43467</v>
      </c>
      <c r="D1002" s="3">
        <v>22019000517</v>
      </c>
      <c r="E1002" s="3" t="s">
        <v>335</v>
      </c>
      <c r="F1002" s="4">
        <v>3208.06</v>
      </c>
      <c r="G1002" s="3" t="s">
        <v>1930</v>
      </c>
      <c r="H1002" s="3" t="s">
        <v>336</v>
      </c>
      <c r="I1002" s="3" t="s">
        <v>1836</v>
      </c>
      <c r="J1002" s="3" t="s">
        <v>1838</v>
      </c>
      <c r="K1002" s="3" t="s">
        <v>14</v>
      </c>
      <c r="L1002" s="3" t="s">
        <v>15</v>
      </c>
      <c r="M1002" s="3" t="s">
        <v>16</v>
      </c>
      <c r="N1002" s="11" t="s">
        <v>2554</v>
      </c>
      <c r="O1002" s="3" t="s">
        <v>2553</v>
      </c>
      <c r="P1002" s="3" t="str">
        <f>MID(Tabla1[[#This Row],[Aplicación]],14,1)</f>
        <v>2</v>
      </c>
      <c r="Q1002" s="3" t="s">
        <v>2530</v>
      </c>
      <c r="R1002" s="3" t="str">
        <f>MID(Tabla1[[#This Row],[Aplicación]],6,2)</f>
        <v>10</v>
      </c>
      <c r="S1002" s="3" t="str">
        <f>VLOOKUP(Tabla1[[#This Row],[AREA]],Hoja1!A:B,2,FALSE)</f>
        <v>10. Servicios sociales</v>
      </c>
      <c r="T1002" s="3" t="str">
        <f>MID(Tabla1[[#This Row],[Aplicación]],9,4)</f>
        <v>2311</v>
      </c>
      <c r="U1002" s="3" t="str">
        <f>VLOOKUP(Tabla1[[#This Row],[PROGRAMA]],Hoja1!A:B,2,FALSE)</f>
        <v>2311. Intervención social</v>
      </c>
      <c r="V1002" s="3" t="str">
        <f>MID(Tabla1[[#This Row],[Aplicación]],14,2)</f>
        <v>22</v>
      </c>
      <c r="W1002" s="3" t="str">
        <f>MID(Tabla1[[#This Row],[Aplicación]],14,6)</f>
        <v>22700</v>
      </c>
    </row>
    <row r="1003" spans="1:23" hidden="1" x14ac:dyDescent="0.25">
      <c r="A1003" s="1">
        <v>220189000382</v>
      </c>
      <c r="B1003" s="3" t="s">
        <v>9</v>
      </c>
      <c r="C1003" s="2">
        <v>43467</v>
      </c>
      <c r="D1003" s="3">
        <v>22019000518</v>
      </c>
      <c r="E1003" s="3" t="s">
        <v>335</v>
      </c>
      <c r="F1003" s="4">
        <v>37943.79</v>
      </c>
      <c r="G1003" s="3" t="s">
        <v>1930</v>
      </c>
      <c r="H1003" s="3" t="s">
        <v>337</v>
      </c>
      <c r="I1003" s="3" t="s">
        <v>1836</v>
      </c>
      <c r="J1003" s="3" t="s">
        <v>1838</v>
      </c>
      <c r="K1003" s="3" t="s">
        <v>14</v>
      </c>
      <c r="L1003" s="3" t="s">
        <v>15</v>
      </c>
      <c r="M1003" s="3" t="s">
        <v>16</v>
      </c>
      <c r="N1003" s="11" t="s">
        <v>2554</v>
      </c>
      <c r="O1003" s="3" t="s">
        <v>2553</v>
      </c>
      <c r="P1003" s="3" t="str">
        <f>MID(Tabla1[[#This Row],[Aplicación]],14,1)</f>
        <v>2</v>
      </c>
      <c r="Q1003" s="3" t="s">
        <v>2530</v>
      </c>
      <c r="R1003" s="3" t="str">
        <f>MID(Tabla1[[#This Row],[Aplicación]],6,2)</f>
        <v>10</v>
      </c>
      <c r="S1003" s="3" t="str">
        <f>VLOOKUP(Tabla1[[#This Row],[AREA]],Hoja1!A:B,2,FALSE)</f>
        <v>10. Servicios sociales</v>
      </c>
      <c r="T1003" s="3" t="str">
        <f>MID(Tabla1[[#This Row],[Aplicación]],9,4)</f>
        <v>2311</v>
      </c>
      <c r="U1003" s="3" t="str">
        <f>VLOOKUP(Tabla1[[#This Row],[PROGRAMA]],Hoja1!A:B,2,FALSE)</f>
        <v>2311. Intervención social</v>
      </c>
      <c r="V1003" s="3" t="str">
        <f>MID(Tabla1[[#This Row],[Aplicación]],14,2)</f>
        <v>22</v>
      </c>
      <c r="W1003" s="3" t="str">
        <f>MID(Tabla1[[#This Row],[Aplicación]],14,6)</f>
        <v>22700</v>
      </c>
    </row>
    <row r="1004" spans="1:23" hidden="1" x14ac:dyDescent="0.25">
      <c r="A1004" s="1">
        <v>220189000390</v>
      </c>
      <c r="B1004" s="3" t="s">
        <v>9</v>
      </c>
      <c r="C1004" s="2">
        <v>43467</v>
      </c>
      <c r="D1004" s="3">
        <v>22019000520</v>
      </c>
      <c r="E1004" s="3" t="s">
        <v>335</v>
      </c>
      <c r="F1004" s="4">
        <v>6566.64</v>
      </c>
      <c r="G1004" s="3" t="s">
        <v>1930</v>
      </c>
      <c r="H1004" s="3" t="s">
        <v>350</v>
      </c>
      <c r="I1004" s="3" t="s">
        <v>1836</v>
      </c>
      <c r="J1004" s="3" t="s">
        <v>1838</v>
      </c>
      <c r="K1004" s="3" t="s">
        <v>14</v>
      </c>
      <c r="L1004" s="3" t="s">
        <v>15</v>
      </c>
      <c r="M1004" s="3" t="s">
        <v>16</v>
      </c>
      <c r="N1004" s="11" t="s">
        <v>2554</v>
      </c>
      <c r="O1004" s="3" t="s">
        <v>2553</v>
      </c>
      <c r="P1004" s="3" t="str">
        <f>MID(Tabla1[[#This Row],[Aplicación]],14,1)</f>
        <v>2</v>
      </c>
      <c r="Q1004" s="3" t="s">
        <v>2530</v>
      </c>
      <c r="R1004" s="3" t="str">
        <f>MID(Tabla1[[#This Row],[Aplicación]],6,2)</f>
        <v>10</v>
      </c>
      <c r="S1004" s="3" t="str">
        <f>VLOOKUP(Tabla1[[#This Row],[AREA]],Hoja1!A:B,2,FALSE)</f>
        <v>10. Servicios sociales</v>
      </c>
      <c r="T1004" s="3" t="str">
        <f>MID(Tabla1[[#This Row],[Aplicación]],9,4)</f>
        <v>2311</v>
      </c>
      <c r="U1004" s="3" t="str">
        <f>VLOOKUP(Tabla1[[#This Row],[PROGRAMA]],Hoja1!A:B,2,FALSE)</f>
        <v>2311. Intervención social</v>
      </c>
      <c r="V1004" s="3" t="str">
        <f>MID(Tabla1[[#This Row],[Aplicación]],14,2)</f>
        <v>22</v>
      </c>
      <c r="W1004" s="3" t="str">
        <f>MID(Tabla1[[#This Row],[Aplicación]],14,6)</f>
        <v>22700</v>
      </c>
    </row>
    <row r="1005" spans="1:23" hidden="1" x14ac:dyDescent="0.25">
      <c r="A1005" s="1">
        <v>220189000304</v>
      </c>
      <c r="B1005" s="3" t="s">
        <v>9</v>
      </c>
      <c r="C1005" s="2">
        <v>43467</v>
      </c>
      <c r="D1005" s="3">
        <v>22019000500</v>
      </c>
      <c r="E1005" s="3" t="s">
        <v>250</v>
      </c>
      <c r="F1005" s="4">
        <v>6105</v>
      </c>
      <c r="G1005" s="3" t="s">
        <v>1919</v>
      </c>
      <c r="H1005" s="3" t="s">
        <v>263</v>
      </c>
      <c r="I1005" s="3" t="s">
        <v>1836</v>
      </c>
      <c r="J1005" s="3" t="s">
        <v>1838</v>
      </c>
      <c r="K1005" s="3" t="s">
        <v>14</v>
      </c>
      <c r="L1005" s="3" t="s">
        <v>15</v>
      </c>
      <c r="M1005" s="3" t="s">
        <v>16</v>
      </c>
      <c r="N1005" s="11" t="s">
        <v>2554</v>
      </c>
      <c r="O1005" s="3" t="s">
        <v>2553</v>
      </c>
      <c r="P1005" s="3" t="str">
        <f>MID(Tabla1[[#This Row],[Aplicación]],14,1)</f>
        <v>2</v>
      </c>
      <c r="Q1005" s="3" t="s">
        <v>2530</v>
      </c>
      <c r="R1005" s="3" t="str">
        <f>MID(Tabla1[[#This Row],[Aplicación]],6,2)</f>
        <v>04</v>
      </c>
      <c r="S1005" s="3" t="str">
        <f>VLOOKUP(Tabla1[[#This Row],[AREA]],Hoja1!A:B,2,FALSE)</f>
        <v>04. Hacienda, función pública y promoción económica</v>
      </c>
      <c r="T1005" s="3" t="str">
        <f>MID(Tabla1[[#This Row],[Aplicación]],9,4)</f>
        <v>2411</v>
      </c>
      <c r="U1005" s="3" t="str">
        <f>VLOOKUP(Tabla1[[#This Row],[PROGRAMA]],Hoja1!A:B,2,FALSE)</f>
        <v>2411. Agencia de innovación y desarrollo económico</v>
      </c>
      <c r="V1005" s="3" t="str">
        <f>MID(Tabla1[[#This Row],[Aplicación]],14,2)</f>
        <v>22</v>
      </c>
      <c r="W1005" s="3" t="str">
        <f>MID(Tabla1[[#This Row],[Aplicación]],14,6)</f>
        <v>22799</v>
      </c>
    </row>
    <row r="1006" spans="1:23" hidden="1" x14ac:dyDescent="0.25">
      <c r="A1006" s="1">
        <v>220190001539</v>
      </c>
      <c r="B1006" s="3" t="s">
        <v>9</v>
      </c>
      <c r="C1006" s="2">
        <v>43509</v>
      </c>
      <c r="D1006" s="3">
        <v>22019000780</v>
      </c>
      <c r="E1006" s="3" t="s">
        <v>770</v>
      </c>
      <c r="F1006" s="4">
        <v>7260</v>
      </c>
      <c r="G1006" s="3" t="s">
        <v>1748</v>
      </c>
      <c r="H1006" s="3" t="s">
        <v>771</v>
      </c>
      <c r="I1006" s="3" t="s">
        <v>1836</v>
      </c>
      <c r="J1006" s="3" t="s">
        <v>1837</v>
      </c>
      <c r="K1006" s="3" t="s">
        <v>14</v>
      </c>
      <c r="L1006" s="3" t="s">
        <v>10</v>
      </c>
      <c r="M1006" s="3" t="s">
        <v>11</v>
      </c>
      <c r="N1006" s="11" t="s">
        <v>2556</v>
      </c>
      <c r="O1006" s="3" t="s">
        <v>2553</v>
      </c>
      <c r="P1006" s="3" t="str">
        <f>MID(Tabla1[[#This Row],[Aplicación]],14,1)</f>
        <v>2</v>
      </c>
      <c r="Q1006" s="3" t="s">
        <v>2530</v>
      </c>
      <c r="R1006" s="3" t="str">
        <f>MID(Tabla1[[#This Row],[Aplicación]],6,2)</f>
        <v>01</v>
      </c>
      <c r="S1006" s="3" t="str">
        <f>VLOOKUP(Tabla1[[#This Row],[AREA]],Hoja1!A:B,2,FALSE)</f>
        <v>01. Alcaldía</v>
      </c>
      <c r="T1006" s="3" t="str">
        <f>MID(Tabla1[[#This Row],[Aplicación]],9,4)</f>
        <v>9205</v>
      </c>
      <c r="U1006" s="3" t="str">
        <f>VLOOKUP(Tabla1[[#This Row],[PROGRAMA]],Hoja1!A:B,2,FALSE)</f>
        <v>9205. Imprenta municipal</v>
      </c>
      <c r="V1006" s="3" t="str">
        <f>MID(Tabla1[[#This Row],[Aplicación]],14,2)</f>
        <v>21</v>
      </c>
      <c r="W1006" s="3" t="str">
        <f>MID(Tabla1[[#This Row],[Aplicación]],14,6)</f>
        <v>213</v>
      </c>
    </row>
    <row r="1007" spans="1:23" hidden="1" x14ac:dyDescent="0.25">
      <c r="A1007" s="1">
        <v>220189000088</v>
      </c>
      <c r="B1007" s="3" t="s">
        <v>9</v>
      </c>
      <c r="C1007" s="2">
        <v>43467</v>
      </c>
      <c r="D1007" s="3">
        <v>22019000205</v>
      </c>
      <c r="E1007" s="3" t="s">
        <v>47</v>
      </c>
      <c r="F1007" s="4">
        <v>6425300</v>
      </c>
      <c r="G1007" s="3" t="s">
        <v>1885</v>
      </c>
      <c r="H1007" s="3" t="s">
        <v>173</v>
      </c>
      <c r="I1007" s="3" t="s">
        <v>1836</v>
      </c>
      <c r="J1007" s="3" t="s">
        <v>1838</v>
      </c>
      <c r="K1007" s="3" t="s">
        <v>14</v>
      </c>
      <c r="L1007" s="3" t="s">
        <v>15</v>
      </c>
      <c r="M1007" s="3" t="s">
        <v>16</v>
      </c>
      <c r="N1007" s="11" t="s">
        <v>2554</v>
      </c>
      <c r="O1007" s="3" t="s">
        <v>2553</v>
      </c>
      <c r="P1007" s="3" t="str">
        <f>MID(Tabla1[[#This Row],[Aplicación]],14,1)</f>
        <v>2</v>
      </c>
      <c r="Q1007" s="3" t="s">
        <v>2530</v>
      </c>
      <c r="R1007" s="3" t="str">
        <f>MID(Tabla1[[#This Row],[Aplicación]],6,2)</f>
        <v>10</v>
      </c>
      <c r="S1007" s="3" t="str">
        <f>VLOOKUP(Tabla1[[#This Row],[AREA]],Hoja1!A:B,2,FALSE)</f>
        <v>10. Servicios sociales</v>
      </c>
      <c r="T1007" s="3" t="str">
        <f>MID(Tabla1[[#This Row],[Aplicación]],9,4)</f>
        <v>2312</v>
      </c>
      <c r="U1007" s="3" t="str">
        <f>VLOOKUP(Tabla1[[#This Row],[PROGRAMA]],Hoja1!A:B,2,FALSE)</f>
        <v>2312. Iniciativas sociales</v>
      </c>
      <c r="V1007" s="3" t="str">
        <f>MID(Tabla1[[#This Row],[Aplicación]],14,2)</f>
        <v>22</v>
      </c>
      <c r="W1007" s="3" t="str">
        <f>MID(Tabla1[[#This Row],[Aplicación]],14,6)</f>
        <v>22799</v>
      </c>
    </row>
    <row r="1008" spans="1:23" hidden="1" x14ac:dyDescent="0.25">
      <c r="A1008" s="1">
        <v>220189000412</v>
      </c>
      <c r="B1008" s="3" t="s">
        <v>9</v>
      </c>
      <c r="C1008" s="2">
        <v>43467</v>
      </c>
      <c r="D1008" s="3">
        <v>22019000330</v>
      </c>
      <c r="E1008" s="3" t="s">
        <v>389</v>
      </c>
      <c r="F1008" s="4">
        <v>638.04999999999995</v>
      </c>
      <c r="G1008" s="3" t="s">
        <v>1698</v>
      </c>
      <c r="H1008" s="3" t="s">
        <v>390</v>
      </c>
      <c r="I1008" s="3" t="s">
        <v>1836</v>
      </c>
      <c r="J1008" s="3" t="s">
        <v>1838</v>
      </c>
      <c r="K1008" s="3" t="s">
        <v>35</v>
      </c>
      <c r="L1008" s="3" t="s">
        <v>15</v>
      </c>
      <c r="M1008" s="3" t="s">
        <v>11</v>
      </c>
      <c r="N1008" s="11" t="s">
        <v>2554</v>
      </c>
      <c r="O1008" s="3" t="s">
        <v>2553</v>
      </c>
      <c r="P1008" s="3" t="str">
        <f>MID(Tabla1[[#This Row],[Aplicación]],14,1)</f>
        <v>2</v>
      </c>
      <c r="Q1008" s="3" t="s">
        <v>2530</v>
      </c>
      <c r="R1008" s="3" t="str">
        <f>MID(Tabla1[[#This Row],[Aplicación]],6,2)</f>
        <v>01</v>
      </c>
      <c r="S1008" s="3" t="str">
        <f>VLOOKUP(Tabla1[[#This Row],[AREA]],Hoja1!A:B,2,FALSE)</f>
        <v>01. Alcaldía</v>
      </c>
      <c r="T1008" s="3" t="str">
        <f>MID(Tabla1[[#This Row],[Aplicación]],9,4)</f>
        <v>9203</v>
      </c>
      <c r="U1008" s="3" t="str">
        <f>VLOOKUP(Tabla1[[#This Row],[PROGRAMA]],Hoja1!A:B,2,FALSE)</f>
        <v>9203. Unidad de régimen interior</v>
      </c>
      <c r="V1008" s="3" t="str">
        <f>MID(Tabla1[[#This Row],[Aplicación]],14,2)</f>
        <v>22</v>
      </c>
      <c r="W1008" s="3" t="str">
        <f>MID(Tabla1[[#This Row],[Aplicación]],14,6)</f>
        <v>22104</v>
      </c>
    </row>
    <row r="1009" spans="1:23" hidden="1" x14ac:dyDescent="0.25">
      <c r="A1009" s="1">
        <v>220190005048</v>
      </c>
      <c r="B1009" s="3" t="s">
        <v>9</v>
      </c>
      <c r="C1009" s="2">
        <v>43535</v>
      </c>
      <c r="D1009" s="3">
        <v>22019002052</v>
      </c>
      <c r="E1009" s="3" t="s">
        <v>1124</v>
      </c>
      <c r="F1009" s="4">
        <v>2496.4699999999998</v>
      </c>
      <c r="G1009" s="3" t="s">
        <v>2021</v>
      </c>
      <c r="H1009" s="3" t="s">
        <v>1276</v>
      </c>
      <c r="I1009" s="3" t="s">
        <v>1836</v>
      </c>
      <c r="J1009" s="3" t="s">
        <v>1838</v>
      </c>
      <c r="K1009" s="3" t="s">
        <v>35</v>
      </c>
      <c r="L1009" s="3" t="s">
        <v>15</v>
      </c>
      <c r="M1009" s="3" t="s">
        <v>39</v>
      </c>
      <c r="N1009" s="11" t="s">
        <v>2554</v>
      </c>
      <c r="O1009" s="3" t="s">
        <v>2553</v>
      </c>
      <c r="P1009" s="3" t="str">
        <f>MID(Tabla1[[#This Row],[Aplicación]],14,1)</f>
        <v>2</v>
      </c>
      <c r="Q1009" s="3" t="s">
        <v>2530</v>
      </c>
      <c r="R1009" s="3" t="str">
        <f>MID(Tabla1[[#This Row],[Aplicación]],6,2)</f>
        <v>01</v>
      </c>
      <c r="S1009" s="3" t="str">
        <f>VLOOKUP(Tabla1[[#This Row],[AREA]],Hoja1!A:B,2,FALSE)</f>
        <v>01. Alcaldía</v>
      </c>
      <c r="T1009" s="3" t="str">
        <f>MID(Tabla1[[#This Row],[Aplicación]],9,4)</f>
        <v>9203</v>
      </c>
      <c r="U1009" s="3" t="str">
        <f>VLOOKUP(Tabla1[[#This Row],[PROGRAMA]],Hoja1!A:B,2,FALSE)</f>
        <v>9203. Unidad de régimen interior</v>
      </c>
      <c r="V1009" s="3" t="str">
        <f>MID(Tabla1[[#This Row],[Aplicación]],14,2)</f>
        <v>22</v>
      </c>
      <c r="W1009" s="3" t="str">
        <f>MID(Tabla1[[#This Row],[Aplicación]],14,6)</f>
        <v>22000</v>
      </c>
    </row>
    <row r="1010" spans="1:23" hidden="1" x14ac:dyDescent="0.25">
      <c r="A1010" s="1">
        <v>220190005049</v>
      </c>
      <c r="B1010" s="3" t="s">
        <v>9</v>
      </c>
      <c r="C1010" s="2">
        <v>43535</v>
      </c>
      <c r="D1010" s="3">
        <v>22019002053</v>
      </c>
      <c r="E1010" s="3" t="s">
        <v>1124</v>
      </c>
      <c r="F1010" s="4">
        <v>5739.72</v>
      </c>
      <c r="G1010" s="3" t="s">
        <v>2021</v>
      </c>
      <c r="H1010" s="3" t="s">
        <v>1277</v>
      </c>
      <c r="I1010" s="3" t="s">
        <v>1836</v>
      </c>
      <c r="J1010" s="3" t="s">
        <v>1838</v>
      </c>
      <c r="K1010" s="3" t="s">
        <v>35</v>
      </c>
      <c r="L1010" s="3" t="s">
        <v>15</v>
      </c>
      <c r="M1010" s="3" t="s">
        <v>39</v>
      </c>
      <c r="N1010" s="11" t="s">
        <v>2554</v>
      </c>
      <c r="O1010" s="3" t="s">
        <v>2553</v>
      </c>
      <c r="P1010" s="3" t="str">
        <f>MID(Tabla1[[#This Row],[Aplicación]],14,1)</f>
        <v>2</v>
      </c>
      <c r="Q1010" s="3" t="s">
        <v>2530</v>
      </c>
      <c r="R1010" s="3" t="str">
        <f>MID(Tabla1[[#This Row],[Aplicación]],6,2)</f>
        <v>01</v>
      </c>
      <c r="S1010" s="3" t="str">
        <f>VLOOKUP(Tabla1[[#This Row],[AREA]],Hoja1!A:B,2,FALSE)</f>
        <v>01. Alcaldía</v>
      </c>
      <c r="T1010" s="3" t="str">
        <f>MID(Tabla1[[#This Row],[Aplicación]],9,4)</f>
        <v>9203</v>
      </c>
      <c r="U1010" s="3" t="str">
        <f>VLOOKUP(Tabla1[[#This Row],[PROGRAMA]],Hoja1!A:B,2,FALSE)</f>
        <v>9203. Unidad de régimen interior</v>
      </c>
      <c r="V1010" s="3" t="str">
        <f>MID(Tabla1[[#This Row],[Aplicación]],14,2)</f>
        <v>22</v>
      </c>
      <c r="W1010" s="3" t="str">
        <f>MID(Tabla1[[#This Row],[Aplicación]],14,6)</f>
        <v>22000</v>
      </c>
    </row>
    <row r="1011" spans="1:23" hidden="1" x14ac:dyDescent="0.25">
      <c r="A1011" s="1">
        <v>220190005050</v>
      </c>
      <c r="B1011" s="3" t="s">
        <v>9</v>
      </c>
      <c r="C1011" s="2">
        <v>43535</v>
      </c>
      <c r="D1011" s="3">
        <v>22019002054</v>
      </c>
      <c r="E1011" s="3" t="s">
        <v>1124</v>
      </c>
      <c r="F1011" s="4">
        <v>11266.16</v>
      </c>
      <c r="G1011" s="3" t="s">
        <v>2021</v>
      </c>
      <c r="H1011" s="3" t="s">
        <v>1278</v>
      </c>
      <c r="I1011" s="3" t="s">
        <v>1836</v>
      </c>
      <c r="J1011" s="3" t="s">
        <v>1838</v>
      </c>
      <c r="K1011" s="3" t="s">
        <v>35</v>
      </c>
      <c r="L1011" s="3" t="s">
        <v>15</v>
      </c>
      <c r="M1011" s="3" t="s">
        <v>39</v>
      </c>
      <c r="N1011" s="11" t="s">
        <v>2554</v>
      </c>
      <c r="O1011" s="3" t="s">
        <v>2553</v>
      </c>
      <c r="P1011" s="3" t="str">
        <f>MID(Tabla1[[#This Row],[Aplicación]],14,1)</f>
        <v>2</v>
      </c>
      <c r="Q1011" s="3" t="s">
        <v>2530</v>
      </c>
      <c r="R1011" s="3" t="str">
        <f>MID(Tabla1[[#This Row],[Aplicación]],6,2)</f>
        <v>01</v>
      </c>
      <c r="S1011" s="3" t="str">
        <f>VLOOKUP(Tabla1[[#This Row],[AREA]],Hoja1!A:B,2,FALSE)</f>
        <v>01. Alcaldía</v>
      </c>
      <c r="T1011" s="3" t="str">
        <f>MID(Tabla1[[#This Row],[Aplicación]],9,4)</f>
        <v>9203</v>
      </c>
      <c r="U1011" s="3" t="str">
        <f>VLOOKUP(Tabla1[[#This Row],[PROGRAMA]],Hoja1!A:B,2,FALSE)</f>
        <v>9203. Unidad de régimen interior</v>
      </c>
      <c r="V1011" s="3" t="str">
        <f>MID(Tabla1[[#This Row],[Aplicación]],14,2)</f>
        <v>22</v>
      </c>
      <c r="W1011" s="3" t="str">
        <f>MID(Tabla1[[#This Row],[Aplicación]],14,6)</f>
        <v>22000</v>
      </c>
    </row>
    <row r="1012" spans="1:23" hidden="1" x14ac:dyDescent="0.25">
      <c r="A1012" s="1">
        <v>220190001699</v>
      </c>
      <c r="B1012" s="3" t="s">
        <v>9</v>
      </c>
      <c r="C1012" s="2">
        <v>43511</v>
      </c>
      <c r="D1012" s="3">
        <v>22019001608</v>
      </c>
      <c r="E1012" s="3" t="s">
        <v>826</v>
      </c>
      <c r="F1012" s="4">
        <v>2000</v>
      </c>
      <c r="G1012" s="3" t="s">
        <v>1763</v>
      </c>
      <c r="H1012" s="3" t="s">
        <v>827</v>
      </c>
      <c r="I1012" s="3" t="s">
        <v>1836</v>
      </c>
      <c r="J1012" s="3" t="s">
        <v>1838</v>
      </c>
      <c r="K1012" s="3" t="s">
        <v>35</v>
      </c>
      <c r="L1012" s="3" t="s">
        <v>10</v>
      </c>
      <c r="M1012" s="3" t="s">
        <v>11</v>
      </c>
      <c r="N1012" s="11" t="s">
        <v>2556</v>
      </c>
      <c r="O1012" s="3" t="s">
        <v>2553</v>
      </c>
      <c r="P1012" s="3" t="str">
        <f>MID(Tabla1[[#This Row],[Aplicación]],14,1)</f>
        <v>2</v>
      </c>
      <c r="Q1012" s="3" t="s">
        <v>2530</v>
      </c>
      <c r="R1012" s="3" t="str">
        <f>MID(Tabla1[[#This Row],[Aplicación]],6,2)</f>
        <v>07</v>
      </c>
      <c r="S1012" s="3" t="str">
        <f>VLOOKUP(Tabla1[[#This Row],[AREA]],Hoja1!A:B,2,FALSE)</f>
        <v>07. Medio Ambiente sostenibilidad</v>
      </c>
      <c r="T1012" s="3" t="str">
        <f>MID(Tabla1[[#This Row],[Aplicación]],9,4)</f>
        <v>3111</v>
      </c>
      <c r="U1012" s="3" t="str">
        <f>VLOOKUP(Tabla1[[#This Row],[PROGRAMA]],Hoja1!A:B,2,FALSE)</f>
        <v>3111. Protección de la salubridad pública</v>
      </c>
      <c r="V1012" s="3" t="str">
        <f>MID(Tabla1[[#This Row],[Aplicación]],14,2)</f>
        <v>22</v>
      </c>
      <c r="W1012" s="3" t="str">
        <f>MID(Tabla1[[#This Row],[Aplicación]],14,6)</f>
        <v>22199</v>
      </c>
    </row>
    <row r="1013" spans="1:23" hidden="1" x14ac:dyDescent="0.25">
      <c r="A1013" s="1">
        <v>220179000360</v>
      </c>
      <c r="B1013" s="3" t="s">
        <v>9</v>
      </c>
      <c r="C1013" s="2">
        <v>43467</v>
      </c>
      <c r="D1013" s="3">
        <v>22019000077</v>
      </c>
      <c r="E1013" s="3" t="s">
        <v>102</v>
      </c>
      <c r="F1013" s="4">
        <v>28239.82</v>
      </c>
      <c r="G1013" s="3" t="s">
        <v>1869</v>
      </c>
      <c r="H1013" s="3" t="s">
        <v>104</v>
      </c>
      <c r="I1013" s="3" t="s">
        <v>1836</v>
      </c>
      <c r="J1013" s="3" t="s">
        <v>1838</v>
      </c>
      <c r="K1013" s="3" t="s">
        <v>35</v>
      </c>
      <c r="L1013" s="3" t="s">
        <v>15</v>
      </c>
      <c r="M1013" s="3" t="s">
        <v>16</v>
      </c>
      <c r="N1013" s="11" t="s">
        <v>2554</v>
      </c>
      <c r="O1013" s="3" t="s">
        <v>2553</v>
      </c>
      <c r="P1013" s="3" t="str">
        <f>MID(Tabla1[[#This Row],[Aplicación]],14,1)</f>
        <v>2</v>
      </c>
      <c r="Q1013" s="3" t="s">
        <v>2530</v>
      </c>
      <c r="R1013" s="3" t="str">
        <f>MID(Tabla1[[#This Row],[Aplicación]],6,2)</f>
        <v>02</v>
      </c>
      <c r="S1013" s="3" t="str">
        <f>VLOOKUP(Tabla1[[#This Row],[AREA]],Hoja1!A:B,2,FALSE)</f>
        <v>02. Urbanismo, infraestructura y vivienda</v>
      </c>
      <c r="T1013" s="3" t="str">
        <f>MID(Tabla1[[#This Row],[Aplicación]],9,4)</f>
        <v>1651</v>
      </c>
      <c r="U1013" s="3" t="str">
        <f>VLOOKUP(Tabla1[[#This Row],[PROGRAMA]],Hoja1!A:B,2,FALSE)</f>
        <v>1651. Alumbrado público</v>
      </c>
      <c r="V1013" s="3" t="str">
        <f>MID(Tabla1[[#This Row],[Aplicación]],14,2)</f>
        <v>21</v>
      </c>
      <c r="W1013" s="3" t="str">
        <f>MID(Tabla1[[#This Row],[Aplicación]],14,6)</f>
        <v>213</v>
      </c>
    </row>
    <row r="1014" spans="1:23" hidden="1" x14ac:dyDescent="0.25">
      <c r="A1014" s="1">
        <v>220189000555</v>
      </c>
      <c r="B1014" s="3" t="s">
        <v>9</v>
      </c>
      <c r="C1014" s="2">
        <v>43467</v>
      </c>
      <c r="D1014" s="3">
        <v>22019000357</v>
      </c>
      <c r="E1014" s="3" t="s">
        <v>450</v>
      </c>
      <c r="F1014" s="4">
        <v>1645.72</v>
      </c>
      <c r="G1014" s="3" t="s">
        <v>1947</v>
      </c>
      <c r="H1014" s="3" t="s">
        <v>451</v>
      </c>
      <c r="I1014" s="3" t="s">
        <v>1836</v>
      </c>
      <c r="J1014" s="3"/>
      <c r="K1014" s="3" t="s">
        <v>35</v>
      </c>
      <c r="L1014" s="3" t="s">
        <v>15</v>
      </c>
      <c r="M1014" s="3" t="s">
        <v>16</v>
      </c>
      <c r="N1014" s="11" t="s">
        <v>2554</v>
      </c>
      <c r="O1014" s="3" t="s">
        <v>2553</v>
      </c>
      <c r="P1014" s="3" t="str">
        <f>MID(Tabla1[[#This Row],[Aplicación]],14,1)</f>
        <v>2</v>
      </c>
      <c r="Q1014" s="3" t="s">
        <v>2530</v>
      </c>
      <c r="R1014" s="3" t="str">
        <f>MID(Tabla1[[#This Row],[Aplicación]],6,2)</f>
        <v>07</v>
      </c>
      <c r="S1014" s="3" t="str">
        <f>VLOOKUP(Tabla1[[#This Row],[AREA]],Hoja1!A:B,2,FALSE)</f>
        <v>07. Medio Ambiente sostenibilidad</v>
      </c>
      <c r="T1014" s="3" t="str">
        <f>MID(Tabla1[[#This Row],[Aplicación]],9,4)</f>
        <v>1711</v>
      </c>
      <c r="U1014" s="3" t="str">
        <f>VLOOKUP(Tabla1[[#This Row],[PROGRAMA]],Hoja1!A:B,2,FALSE)</f>
        <v>1711. Parques y jardines</v>
      </c>
      <c r="V1014" s="3" t="str">
        <f>MID(Tabla1[[#This Row],[Aplicación]],14,2)</f>
        <v>22</v>
      </c>
      <c r="W1014" s="3" t="str">
        <f>MID(Tabla1[[#This Row],[Aplicación]],14,6)</f>
        <v>22104</v>
      </c>
    </row>
    <row r="1015" spans="1:23" hidden="1" x14ac:dyDescent="0.25">
      <c r="A1015" s="1">
        <v>220179000151</v>
      </c>
      <c r="B1015" s="3" t="s">
        <v>9</v>
      </c>
      <c r="C1015" s="2">
        <v>43467</v>
      </c>
      <c r="D1015" s="3">
        <v>22019000042</v>
      </c>
      <c r="E1015" s="3" t="s">
        <v>60</v>
      </c>
      <c r="F1015" s="4">
        <v>6837.47</v>
      </c>
      <c r="G1015" s="3" t="s">
        <v>1846</v>
      </c>
      <c r="H1015" s="3" t="s">
        <v>61</v>
      </c>
      <c r="I1015" s="3" t="s">
        <v>1836</v>
      </c>
      <c r="J1015" s="3" t="s">
        <v>1838</v>
      </c>
      <c r="K1015" s="3" t="s">
        <v>35</v>
      </c>
      <c r="L1015" s="3" t="s">
        <v>15</v>
      </c>
      <c r="M1015" s="3" t="s">
        <v>16</v>
      </c>
      <c r="N1015" s="11" t="s">
        <v>2554</v>
      </c>
      <c r="O1015" s="3" t="s">
        <v>2553</v>
      </c>
      <c r="P1015" s="3" t="str">
        <f>MID(Tabla1[[#This Row],[Aplicación]],14,1)</f>
        <v>2</v>
      </c>
      <c r="Q1015" s="3" t="s">
        <v>2530</v>
      </c>
      <c r="R1015" s="3" t="str">
        <f>MID(Tabla1[[#This Row],[Aplicación]],6,2)</f>
        <v>07</v>
      </c>
      <c r="S1015" s="3" t="str">
        <f>VLOOKUP(Tabla1[[#This Row],[AREA]],Hoja1!A:B,2,FALSE)</f>
        <v>07. Medio Ambiente sostenibilidad</v>
      </c>
      <c r="T1015" s="3" t="str">
        <f>MID(Tabla1[[#This Row],[Aplicación]],9,4)</f>
        <v>1631</v>
      </c>
      <c r="U1015" s="3" t="str">
        <f>VLOOKUP(Tabla1[[#This Row],[PROGRAMA]],Hoja1!A:B,2,FALSE)</f>
        <v>1631. Limpieza viaria</v>
      </c>
      <c r="V1015" s="3" t="str">
        <f>MID(Tabla1[[#This Row],[Aplicación]],14,2)</f>
        <v>22</v>
      </c>
      <c r="W1015" s="3" t="str">
        <f>MID(Tabla1[[#This Row],[Aplicación]],14,6)</f>
        <v>22104</v>
      </c>
    </row>
    <row r="1016" spans="1:23" hidden="1" x14ac:dyDescent="0.25">
      <c r="A1016" s="1">
        <v>220179000164</v>
      </c>
      <c r="B1016" s="3" t="s">
        <v>9</v>
      </c>
      <c r="C1016" s="2">
        <v>43467</v>
      </c>
      <c r="D1016" s="3">
        <v>22019000052</v>
      </c>
      <c r="E1016" s="3" t="s">
        <v>66</v>
      </c>
      <c r="F1016" s="4">
        <v>3217.63</v>
      </c>
      <c r="G1016" s="3" t="s">
        <v>1846</v>
      </c>
      <c r="H1016" s="3" t="s">
        <v>61</v>
      </c>
      <c r="I1016" s="3" t="s">
        <v>1836</v>
      </c>
      <c r="J1016" s="3" t="s">
        <v>1838</v>
      </c>
      <c r="K1016" s="3" t="s">
        <v>35</v>
      </c>
      <c r="L1016" s="3" t="s">
        <v>15</v>
      </c>
      <c r="M1016" s="3" t="s">
        <v>16</v>
      </c>
      <c r="N1016" s="11" t="s">
        <v>2554</v>
      </c>
      <c r="O1016" s="3" t="s">
        <v>2553</v>
      </c>
      <c r="P1016" s="3" t="str">
        <f>MID(Tabla1[[#This Row],[Aplicación]],14,1)</f>
        <v>2</v>
      </c>
      <c r="Q1016" s="3" t="s">
        <v>2530</v>
      </c>
      <c r="R1016" s="3" t="str">
        <f>MID(Tabla1[[#This Row],[Aplicación]],6,2)</f>
        <v>07</v>
      </c>
      <c r="S1016" s="3" t="str">
        <f>VLOOKUP(Tabla1[[#This Row],[AREA]],Hoja1!A:B,2,FALSE)</f>
        <v>07. Medio Ambiente sostenibilidad</v>
      </c>
      <c r="T1016" s="3" t="str">
        <f>MID(Tabla1[[#This Row],[Aplicación]],9,4)</f>
        <v>1621</v>
      </c>
      <c r="U1016" s="3" t="str">
        <f>VLOOKUP(Tabla1[[#This Row],[PROGRAMA]],Hoja1!A:B,2,FALSE)</f>
        <v>1621. Servicio de limpieza</v>
      </c>
      <c r="V1016" s="3" t="str">
        <f>MID(Tabla1[[#This Row],[Aplicación]],14,2)</f>
        <v>22</v>
      </c>
      <c r="W1016" s="3" t="str">
        <f>MID(Tabla1[[#This Row],[Aplicación]],14,6)</f>
        <v>22104</v>
      </c>
    </row>
    <row r="1017" spans="1:23" hidden="1" x14ac:dyDescent="0.25">
      <c r="A1017" s="1">
        <v>220189000534</v>
      </c>
      <c r="B1017" s="3" t="s">
        <v>9</v>
      </c>
      <c r="C1017" s="2">
        <v>43467</v>
      </c>
      <c r="D1017" s="3">
        <v>22019000535</v>
      </c>
      <c r="E1017" s="3" t="s">
        <v>47</v>
      </c>
      <c r="F1017" s="4">
        <v>1085714</v>
      </c>
      <c r="G1017" s="3" t="s">
        <v>1885</v>
      </c>
      <c r="H1017" s="3" t="s">
        <v>444</v>
      </c>
      <c r="I1017" s="3" t="s">
        <v>1836</v>
      </c>
      <c r="J1017" s="3" t="s">
        <v>1838</v>
      </c>
      <c r="K1017" s="3" t="s">
        <v>14</v>
      </c>
      <c r="L1017" s="3" t="s">
        <v>15</v>
      </c>
      <c r="M1017" s="3" t="s">
        <v>16</v>
      </c>
      <c r="N1017" s="11" t="s">
        <v>2554</v>
      </c>
      <c r="O1017" s="3" t="s">
        <v>2553</v>
      </c>
      <c r="P1017" s="3" t="str">
        <f>MID(Tabla1[[#This Row],[Aplicación]],14,1)</f>
        <v>2</v>
      </c>
      <c r="Q1017" s="3" t="s">
        <v>2530</v>
      </c>
      <c r="R1017" s="3" t="str">
        <f>MID(Tabla1[[#This Row],[Aplicación]],6,2)</f>
        <v>10</v>
      </c>
      <c r="S1017" s="3" t="str">
        <f>VLOOKUP(Tabla1[[#This Row],[AREA]],Hoja1!A:B,2,FALSE)</f>
        <v>10. Servicios sociales</v>
      </c>
      <c r="T1017" s="3" t="str">
        <f>MID(Tabla1[[#This Row],[Aplicación]],9,4)</f>
        <v>2312</v>
      </c>
      <c r="U1017" s="3" t="str">
        <f>VLOOKUP(Tabla1[[#This Row],[PROGRAMA]],Hoja1!A:B,2,FALSE)</f>
        <v>2312. Iniciativas sociales</v>
      </c>
      <c r="V1017" s="3" t="str">
        <f>MID(Tabla1[[#This Row],[Aplicación]],14,2)</f>
        <v>22</v>
      </c>
      <c r="W1017" s="3" t="str">
        <f>MID(Tabla1[[#This Row],[Aplicación]],14,6)</f>
        <v>22799</v>
      </c>
    </row>
    <row r="1018" spans="1:23" hidden="1" x14ac:dyDescent="0.25">
      <c r="A1018" s="1">
        <v>220179000193</v>
      </c>
      <c r="B1018" s="3" t="s">
        <v>9</v>
      </c>
      <c r="C1018" s="2">
        <v>43467</v>
      </c>
      <c r="D1018" s="3">
        <v>22019000056</v>
      </c>
      <c r="E1018" s="3" t="s">
        <v>69</v>
      </c>
      <c r="F1018" s="4">
        <v>90813.33</v>
      </c>
      <c r="G1018" s="3" t="s">
        <v>1776</v>
      </c>
      <c r="H1018" s="3" t="s">
        <v>73</v>
      </c>
      <c r="I1018" s="3" t="s">
        <v>1836</v>
      </c>
      <c r="J1018" s="3" t="s">
        <v>1838</v>
      </c>
      <c r="K1018" s="3" t="s">
        <v>14</v>
      </c>
      <c r="L1018" s="3" t="s">
        <v>15</v>
      </c>
      <c r="M1018" s="3" t="s">
        <v>16</v>
      </c>
      <c r="N1018" s="11" t="s">
        <v>2554</v>
      </c>
      <c r="O1018" s="3" t="s">
        <v>2553</v>
      </c>
      <c r="P1018" s="3" t="str">
        <f>MID(Tabla1[[#This Row],[Aplicación]],14,1)</f>
        <v>2</v>
      </c>
      <c r="Q1018" s="3" t="s">
        <v>2530</v>
      </c>
      <c r="R1018" s="3" t="str">
        <f>MID(Tabla1[[#This Row],[Aplicación]],6,2)</f>
        <v>06</v>
      </c>
      <c r="S1018" s="3" t="str">
        <f>VLOOKUP(Tabla1[[#This Row],[AREA]],Hoja1!A:B,2,FALSE)</f>
        <v>06. Educación, infancia e igualdad</v>
      </c>
      <c r="T1018" s="3" t="str">
        <f>MID(Tabla1[[#This Row],[Aplicación]],9,4)</f>
        <v>3231</v>
      </c>
      <c r="U1018" s="3" t="str">
        <f>VLOOKUP(Tabla1[[#This Row],[PROGRAMA]],Hoja1!A:B,2,FALSE)</f>
        <v>3231. Escuelas infantiles</v>
      </c>
      <c r="V1018" s="3" t="str">
        <f>MID(Tabla1[[#This Row],[Aplicación]],14,2)</f>
        <v>22</v>
      </c>
      <c r="W1018" s="3" t="str">
        <f>MID(Tabla1[[#This Row],[Aplicación]],14,6)</f>
        <v>22799</v>
      </c>
    </row>
    <row r="1019" spans="1:23" hidden="1" x14ac:dyDescent="0.25">
      <c r="A1019" s="1">
        <v>220189000073</v>
      </c>
      <c r="B1019" s="3" t="s">
        <v>9</v>
      </c>
      <c r="C1019" s="2">
        <v>43467</v>
      </c>
      <c r="D1019" s="3">
        <v>22019000197</v>
      </c>
      <c r="E1019" s="3" t="s">
        <v>69</v>
      </c>
      <c r="F1019" s="4">
        <v>358840</v>
      </c>
      <c r="G1019" s="3" t="s">
        <v>1776</v>
      </c>
      <c r="H1019" s="3" t="s">
        <v>162</v>
      </c>
      <c r="I1019" s="3" t="s">
        <v>1836</v>
      </c>
      <c r="J1019" s="3" t="s">
        <v>1838</v>
      </c>
      <c r="K1019" s="3" t="s">
        <v>14</v>
      </c>
      <c r="L1019" s="3" t="s">
        <v>15</v>
      </c>
      <c r="M1019" s="3" t="s">
        <v>16</v>
      </c>
      <c r="N1019" s="11" t="s">
        <v>2554</v>
      </c>
      <c r="O1019" s="3" t="s">
        <v>2553</v>
      </c>
      <c r="P1019" s="3" t="str">
        <f>MID(Tabla1[[#This Row],[Aplicación]],14,1)</f>
        <v>2</v>
      </c>
      <c r="Q1019" s="3" t="s">
        <v>2530</v>
      </c>
      <c r="R1019" s="3" t="str">
        <f>MID(Tabla1[[#This Row],[Aplicación]],6,2)</f>
        <v>06</v>
      </c>
      <c r="S1019" s="3" t="str">
        <f>VLOOKUP(Tabla1[[#This Row],[AREA]],Hoja1!A:B,2,FALSE)</f>
        <v>06. Educación, infancia e igualdad</v>
      </c>
      <c r="T1019" s="3" t="str">
        <f>MID(Tabla1[[#This Row],[Aplicación]],9,4)</f>
        <v>3231</v>
      </c>
      <c r="U1019" s="3" t="str">
        <f>VLOOKUP(Tabla1[[#This Row],[PROGRAMA]],Hoja1!A:B,2,FALSE)</f>
        <v>3231. Escuelas infantiles</v>
      </c>
      <c r="V1019" s="3" t="str">
        <f>MID(Tabla1[[#This Row],[Aplicación]],14,2)</f>
        <v>22</v>
      </c>
      <c r="W1019" s="3" t="str">
        <f>MID(Tabla1[[#This Row],[Aplicación]],14,6)</f>
        <v>22799</v>
      </c>
    </row>
    <row r="1020" spans="1:23" hidden="1" x14ac:dyDescent="0.25">
      <c r="A1020" s="1">
        <v>220189000075</v>
      </c>
      <c r="B1020" s="3" t="s">
        <v>9</v>
      </c>
      <c r="C1020" s="2">
        <v>43467</v>
      </c>
      <c r="D1020" s="3">
        <v>22019000199</v>
      </c>
      <c r="E1020" s="3" t="s">
        <v>69</v>
      </c>
      <c r="F1020" s="4">
        <v>147040</v>
      </c>
      <c r="G1020" s="3" t="s">
        <v>1776</v>
      </c>
      <c r="H1020" s="3" t="s">
        <v>164</v>
      </c>
      <c r="I1020" s="3" t="s">
        <v>1836</v>
      </c>
      <c r="J1020" s="3" t="s">
        <v>1838</v>
      </c>
      <c r="K1020" s="3" t="s">
        <v>14</v>
      </c>
      <c r="L1020" s="3" t="s">
        <v>15</v>
      </c>
      <c r="M1020" s="3" t="s">
        <v>16</v>
      </c>
      <c r="N1020" s="11" t="s">
        <v>2554</v>
      </c>
      <c r="O1020" s="3" t="s">
        <v>2553</v>
      </c>
      <c r="P1020" s="3" t="str">
        <f>MID(Tabla1[[#This Row],[Aplicación]],14,1)</f>
        <v>2</v>
      </c>
      <c r="Q1020" s="3" t="s">
        <v>2530</v>
      </c>
      <c r="R1020" s="3" t="str">
        <f>MID(Tabla1[[#This Row],[Aplicación]],6,2)</f>
        <v>06</v>
      </c>
      <c r="S1020" s="3" t="str">
        <f>VLOOKUP(Tabla1[[#This Row],[AREA]],Hoja1!A:B,2,FALSE)</f>
        <v>06. Educación, infancia e igualdad</v>
      </c>
      <c r="T1020" s="3" t="str">
        <f>MID(Tabla1[[#This Row],[Aplicación]],9,4)</f>
        <v>3231</v>
      </c>
      <c r="U1020" s="3" t="str">
        <f>VLOOKUP(Tabla1[[#This Row],[PROGRAMA]],Hoja1!A:B,2,FALSE)</f>
        <v>3231. Escuelas infantiles</v>
      </c>
      <c r="V1020" s="3" t="str">
        <f>MID(Tabla1[[#This Row],[Aplicación]],14,2)</f>
        <v>22</v>
      </c>
      <c r="W1020" s="3" t="str">
        <f>MID(Tabla1[[#This Row],[Aplicación]],14,6)</f>
        <v>22799</v>
      </c>
    </row>
    <row r="1021" spans="1:23" hidden="1" x14ac:dyDescent="0.25">
      <c r="A1021" s="1">
        <v>220189000557</v>
      </c>
      <c r="B1021" s="3" t="s">
        <v>9</v>
      </c>
      <c r="C1021" s="2">
        <v>43467</v>
      </c>
      <c r="D1021" s="3">
        <v>22019000359</v>
      </c>
      <c r="E1021" s="3" t="s">
        <v>450</v>
      </c>
      <c r="F1021" s="4">
        <v>13965.8</v>
      </c>
      <c r="G1021" s="3" t="s">
        <v>1846</v>
      </c>
      <c r="H1021" s="3" t="s">
        <v>453</v>
      </c>
      <c r="I1021" s="3" t="s">
        <v>1836</v>
      </c>
      <c r="J1021" s="3" t="s">
        <v>1838</v>
      </c>
      <c r="K1021" s="3" t="s">
        <v>35</v>
      </c>
      <c r="L1021" s="3" t="s">
        <v>15</v>
      </c>
      <c r="M1021" s="3" t="s">
        <v>16</v>
      </c>
      <c r="N1021" s="11" t="s">
        <v>2554</v>
      </c>
      <c r="O1021" s="3" t="s">
        <v>2553</v>
      </c>
      <c r="P1021" s="3" t="str">
        <f>MID(Tabla1[[#This Row],[Aplicación]],14,1)</f>
        <v>2</v>
      </c>
      <c r="Q1021" s="3" t="s">
        <v>2530</v>
      </c>
      <c r="R1021" s="3" t="str">
        <f>MID(Tabla1[[#This Row],[Aplicación]],6,2)</f>
        <v>07</v>
      </c>
      <c r="S1021" s="3" t="str">
        <f>VLOOKUP(Tabla1[[#This Row],[AREA]],Hoja1!A:B,2,FALSE)</f>
        <v>07. Medio Ambiente sostenibilidad</v>
      </c>
      <c r="T1021" s="3" t="str">
        <f>MID(Tabla1[[#This Row],[Aplicación]],9,4)</f>
        <v>1711</v>
      </c>
      <c r="U1021" s="3" t="str">
        <f>VLOOKUP(Tabla1[[#This Row],[PROGRAMA]],Hoja1!A:B,2,FALSE)</f>
        <v>1711. Parques y jardines</v>
      </c>
      <c r="V1021" s="3" t="str">
        <f>MID(Tabla1[[#This Row],[Aplicación]],14,2)</f>
        <v>22</v>
      </c>
      <c r="W1021" s="3" t="str">
        <f>MID(Tabla1[[#This Row],[Aplicación]],14,6)</f>
        <v>22104</v>
      </c>
    </row>
    <row r="1022" spans="1:23" hidden="1" x14ac:dyDescent="0.25">
      <c r="A1022" s="1">
        <v>220190001263</v>
      </c>
      <c r="B1022" s="3" t="s">
        <v>9</v>
      </c>
      <c r="C1022" s="2">
        <v>43504</v>
      </c>
      <c r="D1022" s="3">
        <v>22019001484</v>
      </c>
      <c r="E1022" s="3" t="s">
        <v>651</v>
      </c>
      <c r="F1022" s="4">
        <v>7441.5</v>
      </c>
      <c r="G1022" s="3" t="s">
        <v>1846</v>
      </c>
      <c r="H1022" s="3" t="s">
        <v>652</v>
      </c>
      <c r="I1022" s="3" t="s">
        <v>1836</v>
      </c>
      <c r="J1022" s="3" t="s">
        <v>1838</v>
      </c>
      <c r="K1022" s="3" t="s">
        <v>35</v>
      </c>
      <c r="L1022" s="3" t="s">
        <v>15</v>
      </c>
      <c r="M1022" s="3" t="s">
        <v>16</v>
      </c>
      <c r="N1022" s="11" t="s">
        <v>2554</v>
      </c>
      <c r="O1022" s="3" t="s">
        <v>2553</v>
      </c>
      <c r="P1022" s="3" t="str">
        <f>MID(Tabla1[[#This Row],[Aplicación]],14,1)</f>
        <v>2</v>
      </c>
      <c r="Q1022" s="3" t="s">
        <v>2530</v>
      </c>
      <c r="R1022" s="3" t="str">
        <f>MID(Tabla1[[#This Row],[Aplicación]],6,2)</f>
        <v>08</v>
      </c>
      <c r="S1022" s="3" t="str">
        <f>VLOOKUP(Tabla1[[#This Row],[AREA]],Hoja1!A:B,2,FALSE)</f>
        <v>08. Seguridad y movilidad</v>
      </c>
      <c r="T1022" s="3" t="str">
        <f>MID(Tabla1[[#This Row],[Aplicación]],9,4)</f>
        <v>1361</v>
      </c>
      <c r="U1022" s="3" t="str">
        <f>VLOOKUP(Tabla1[[#This Row],[PROGRAMA]],Hoja1!A:B,2,FALSE)</f>
        <v>1361. Prevención y extinción de incencios</v>
      </c>
      <c r="V1022" s="3" t="str">
        <f>MID(Tabla1[[#This Row],[Aplicación]],14,2)</f>
        <v>22</v>
      </c>
      <c r="W1022" s="3" t="str">
        <f>MID(Tabla1[[#This Row],[Aplicación]],14,6)</f>
        <v>22104</v>
      </c>
    </row>
    <row r="1023" spans="1:23" hidden="1" x14ac:dyDescent="0.25">
      <c r="A1023" s="1">
        <v>220190001273</v>
      </c>
      <c r="B1023" s="3" t="s">
        <v>9</v>
      </c>
      <c r="C1023" s="2">
        <v>43504</v>
      </c>
      <c r="D1023" s="3">
        <v>22019001483</v>
      </c>
      <c r="E1023" s="3" t="s">
        <v>651</v>
      </c>
      <c r="F1023" s="4">
        <v>32621.599999999999</v>
      </c>
      <c r="G1023" s="3" t="s">
        <v>1846</v>
      </c>
      <c r="H1023" s="3" t="s">
        <v>663</v>
      </c>
      <c r="I1023" s="3" t="s">
        <v>1836</v>
      </c>
      <c r="J1023" s="3" t="s">
        <v>1838</v>
      </c>
      <c r="K1023" s="3" t="s">
        <v>35</v>
      </c>
      <c r="L1023" s="3" t="s">
        <v>15</v>
      </c>
      <c r="M1023" s="3" t="s">
        <v>16</v>
      </c>
      <c r="N1023" s="11" t="s">
        <v>2554</v>
      </c>
      <c r="O1023" s="3" t="s">
        <v>2553</v>
      </c>
      <c r="P1023" s="3" t="str">
        <f>MID(Tabla1[[#This Row],[Aplicación]],14,1)</f>
        <v>2</v>
      </c>
      <c r="Q1023" s="3" t="s">
        <v>2530</v>
      </c>
      <c r="R1023" s="3" t="str">
        <f>MID(Tabla1[[#This Row],[Aplicación]],6,2)</f>
        <v>08</v>
      </c>
      <c r="S1023" s="3" t="str">
        <f>VLOOKUP(Tabla1[[#This Row],[AREA]],Hoja1!A:B,2,FALSE)</f>
        <v>08. Seguridad y movilidad</v>
      </c>
      <c r="T1023" s="3" t="str">
        <f>MID(Tabla1[[#This Row],[Aplicación]],9,4)</f>
        <v>1361</v>
      </c>
      <c r="U1023" s="3" t="str">
        <f>VLOOKUP(Tabla1[[#This Row],[PROGRAMA]],Hoja1!A:B,2,FALSE)</f>
        <v>1361. Prevención y extinción de incencios</v>
      </c>
      <c r="V1023" s="3" t="str">
        <f>MID(Tabla1[[#This Row],[Aplicación]],14,2)</f>
        <v>22</v>
      </c>
      <c r="W1023" s="3" t="str">
        <f>MID(Tabla1[[#This Row],[Aplicación]],14,6)</f>
        <v>22104</v>
      </c>
    </row>
    <row r="1024" spans="1:23" hidden="1" x14ac:dyDescent="0.25">
      <c r="A1024" s="1">
        <v>220190001538</v>
      </c>
      <c r="B1024" s="3" t="s">
        <v>9</v>
      </c>
      <c r="C1024" s="2">
        <v>43509</v>
      </c>
      <c r="D1024" s="3">
        <v>22019000779</v>
      </c>
      <c r="E1024" s="3" t="s">
        <v>516</v>
      </c>
      <c r="F1024" s="4">
        <v>3626.62</v>
      </c>
      <c r="G1024" s="3" t="s">
        <v>1714</v>
      </c>
      <c r="H1024" s="3" t="s">
        <v>769</v>
      </c>
      <c r="I1024" s="3" t="s">
        <v>1836</v>
      </c>
      <c r="J1024" s="3" t="s">
        <v>1838</v>
      </c>
      <c r="K1024" s="3" t="s">
        <v>35</v>
      </c>
      <c r="L1024" s="3" t="s">
        <v>10</v>
      </c>
      <c r="M1024" s="3" t="s">
        <v>11</v>
      </c>
      <c r="N1024" s="11" t="s">
        <v>2556</v>
      </c>
      <c r="O1024" s="3" t="s">
        <v>2553</v>
      </c>
      <c r="P1024" s="3" t="str">
        <f>MID(Tabla1[[#This Row],[Aplicación]],14,1)</f>
        <v>2</v>
      </c>
      <c r="Q1024" s="3" t="s">
        <v>2530</v>
      </c>
      <c r="R1024" s="3" t="str">
        <f>MID(Tabla1[[#This Row],[Aplicación]],6,2)</f>
        <v>01</v>
      </c>
      <c r="S1024" s="3" t="str">
        <f>VLOOKUP(Tabla1[[#This Row],[AREA]],Hoja1!A:B,2,FALSE)</f>
        <v>01. Alcaldía</v>
      </c>
      <c r="T1024" s="3" t="str">
        <f>MID(Tabla1[[#This Row],[Aplicación]],9,4)</f>
        <v>9205</v>
      </c>
      <c r="U1024" s="3" t="str">
        <f>VLOOKUP(Tabla1[[#This Row],[PROGRAMA]],Hoja1!A:B,2,FALSE)</f>
        <v>9205. Imprenta municipal</v>
      </c>
      <c r="V1024" s="3" t="str">
        <f>MID(Tabla1[[#This Row],[Aplicación]],14,2)</f>
        <v>20</v>
      </c>
      <c r="W1024" s="3" t="str">
        <f>MID(Tabla1[[#This Row],[Aplicación]],14,6)</f>
        <v>203</v>
      </c>
    </row>
    <row r="1025" spans="1:23" hidden="1" x14ac:dyDescent="0.25">
      <c r="A1025" s="1">
        <v>220189000708</v>
      </c>
      <c r="B1025" s="3" t="s">
        <v>9</v>
      </c>
      <c r="C1025" s="2">
        <v>43467</v>
      </c>
      <c r="D1025" s="3">
        <v>22019002115</v>
      </c>
      <c r="E1025" s="3" t="s">
        <v>516</v>
      </c>
      <c r="F1025" s="4">
        <v>725.32</v>
      </c>
      <c r="G1025" s="3" t="s">
        <v>1714</v>
      </c>
      <c r="H1025" s="3" t="s">
        <v>517</v>
      </c>
      <c r="I1025" s="3" t="s">
        <v>1836</v>
      </c>
      <c r="J1025" s="3" t="s">
        <v>1838</v>
      </c>
      <c r="K1025" s="3" t="s">
        <v>35</v>
      </c>
      <c r="L1025" s="3" t="s">
        <v>10</v>
      </c>
      <c r="M1025" s="3" t="s">
        <v>11</v>
      </c>
      <c r="N1025" s="11" t="s">
        <v>2556</v>
      </c>
      <c r="O1025" s="3" t="s">
        <v>2553</v>
      </c>
      <c r="P1025" s="3" t="str">
        <f>MID(Tabla1[[#This Row],[Aplicación]],14,1)</f>
        <v>2</v>
      </c>
      <c r="Q1025" s="3" t="s">
        <v>2530</v>
      </c>
      <c r="R1025" s="3" t="str">
        <f>MID(Tabla1[[#This Row],[Aplicación]],6,2)</f>
        <v>01</v>
      </c>
      <c r="S1025" s="3" t="str">
        <f>VLOOKUP(Tabla1[[#This Row],[AREA]],Hoja1!A:B,2,FALSE)</f>
        <v>01. Alcaldía</v>
      </c>
      <c r="T1025" s="3" t="str">
        <f>MID(Tabla1[[#This Row],[Aplicación]],9,4)</f>
        <v>9205</v>
      </c>
      <c r="U1025" s="3" t="str">
        <f>VLOOKUP(Tabla1[[#This Row],[PROGRAMA]],Hoja1!A:B,2,FALSE)</f>
        <v>9205. Imprenta municipal</v>
      </c>
      <c r="V1025" s="3" t="str">
        <f>MID(Tabla1[[#This Row],[Aplicación]],14,2)</f>
        <v>20</v>
      </c>
      <c r="W1025" s="3" t="str">
        <f>MID(Tabla1[[#This Row],[Aplicación]],14,6)</f>
        <v>203</v>
      </c>
    </row>
    <row r="1026" spans="1:23" hidden="1" x14ac:dyDescent="0.25">
      <c r="A1026" s="1">
        <v>220190004005</v>
      </c>
      <c r="B1026" s="3" t="s">
        <v>9</v>
      </c>
      <c r="C1026" s="2">
        <v>43524</v>
      </c>
      <c r="D1026" s="3">
        <v>22019001782</v>
      </c>
      <c r="E1026" s="3" t="s">
        <v>720</v>
      </c>
      <c r="F1026" s="4">
        <v>577.20000000000005</v>
      </c>
      <c r="G1026" s="3" t="s">
        <v>1714</v>
      </c>
      <c r="H1026" s="3" t="s">
        <v>1148</v>
      </c>
      <c r="I1026" s="3" t="s">
        <v>1836</v>
      </c>
      <c r="J1026" s="3" t="s">
        <v>1838</v>
      </c>
      <c r="K1026" s="3" t="s">
        <v>35</v>
      </c>
      <c r="L1026" s="3" t="s">
        <v>10</v>
      </c>
      <c r="M1026" s="3" t="s">
        <v>11</v>
      </c>
      <c r="N1026" s="11" t="s">
        <v>2556</v>
      </c>
      <c r="O1026" s="3" t="s">
        <v>2553</v>
      </c>
      <c r="P1026" s="3" t="str">
        <f>MID(Tabla1[[#This Row],[Aplicación]],14,1)</f>
        <v>2</v>
      </c>
      <c r="Q1026" s="3" t="s">
        <v>2530</v>
      </c>
      <c r="R1026" s="3" t="str">
        <f>MID(Tabla1[[#This Row],[Aplicación]],6,2)</f>
        <v>02</v>
      </c>
      <c r="S1026" s="3" t="str">
        <f>VLOOKUP(Tabla1[[#This Row],[AREA]],Hoja1!A:B,2,FALSE)</f>
        <v>02. Urbanismo, infraestructura y vivienda</v>
      </c>
      <c r="T1026" s="3" t="str">
        <f>MID(Tabla1[[#This Row],[Aplicación]],9,4)</f>
        <v>1501</v>
      </c>
      <c r="U1026" s="3" t="str">
        <f>VLOOKUP(Tabla1[[#This Row],[PROGRAMA]],Hoja1!A:B,2,FALSE)</f>
        <v>1501. Dirección del área de urbanismo</v>
      </c>
      <c r="V1026" s="3" t="str">
        <f>MID(Tabla1[[#This Row],[Aplicación]],14,2)</f>
        <v>20</v>
      </c>
      <c r="W1026" s="3" t="str">
        <f>MID(Tabla1[[#This Row],[Aplicación]],14,6)</f>
        <v>203</v>
      </c>
    </row>
    <row r="1027" spans="1:23" hidden="1" x14ac:dyDescent="0.25">
      <c r="A1027" s="1">
        <v>220189000493</v>
      </c>
      <c r="B1027" s="3" t="s">
        <v>9</v>
      </c>
      <c r="C1027" s="2">
        <v>43467</v>
      </c>
      <c r="D1027" s="3">
        <v>22019000343</v>
      </c>
      <c r="E1027" s="3" t="s">
        <v>238</v>
      </c>
      <c r="F1027" s="4">
        <v>61289.7</v>
      </c>
      <c r="G1027" s="3" t="s">
        <v>1941</v>
      </c>
      <c r="H1027" s="3" t="s">
        <v>428</v>
      </c>
      <c r="I1027" s="3" t="s">
        <v>1836</v>
      </c>
      <c r="J1027" s="3" t="s">
        <v>1838</v>
      </c>
      <c r="K1027" s="3" t="s">
        <v>52</v>
      </c>
      <c r="L1027" s="3" t="s">
        <v>15</v>
      </c>
      <c r="M1027" s="3" t="s">
        <v>16</v>
      </c>
      <c r="N1027" s="11" t="s">
        <v>2554</v>
      </c>
      <c r="O1027" s="3" t="s">
        <v>2553</v>
      </c>
      <c r="P1027" s="3" t="str">
        <f>MID(Tabla1[[#This Row],[Aplicación]],14,1)</f>
        <v>2</v>
      </c>
      <c r="Q1027" s="3" t="s">
        <v>2530</v>
      </c>
      <c r="R1027" s="3" t="str">
        <f>MID(Tabla1[[#This Row],[Aplicación]],6,2)</f>
        <v>07</v>
      </c>
      <c r="S1027" s="3" t="str">
        <f>VLOOKUP(Tabla1[[#This Row],[AREA]],Hoja1!A:B,2,FALSE)</f>
        <v>07. Medio Ambiente sostenibilidad</v>
      </c>
      <c r="T1027" s="3" t="str">
        <f>MID(Tabla1[[#This Row],[Aplicación]],9,4)</f>
        <v>1621</v>
      </c>
      <c r="U1027" s="3" t="str">
        <f>VLOOKUP(Tabla1[[#This Row],[PROGRAMA]],Hoja1!A:B,2,FALSE)</f>
        <v>1621. Servicio de limpieza</v>
      </c>
      <c r="V1027" s="3" t="str">
        <f>MID(Tabla1[[#This Row],[Aplicación]],14,2)</f>
        <v>22</v>
      </c>
      <c r="W1027" s="3" t="str">
        <f>MID(Tabla1[[#This Row],[Aplicación]],14,6)</f>
        <v>22799</v>
      </c>
    </row>
    <row r="1028" spans="1:23" hidden="1" x14ac:dyDescent="0.25">
      <c r="A1028" s="1">
        <v>220179000459</v>
      </c>
      <c r="B1028" s="3" t="s">
        <v>9</v>
      </c>
      <c r="C1028" s="2">
        <v>43467</v>
      </c>
      <c r="D1028" s="3">
        <v>22019000079</v>
      </c>
      <c r="E1028" s="3" t="s">
        <v>108</v>
      </c>
      <c r="F1028" s="4">
        <v>200000</v>
      </c>
      <c r="G1028" s="3" t="s">
        <v>1871</v>
      </c>
      <c r="H1028" s="3" t="s">
        <v>109</v>
      </c>
      <c r="I1028" s="3" t="s">
        <v>1836</v>
      </c>
      <c r="J1028" s="3" t="s">
        <v>1837</v>
      </c>
      <c r="K1028" s="3" t="s">
        <v>35</v>
      </c>
      <c r="L1028" s="3" t="s">
        <v>15</v>
      </c>
      <c r="M1028" s="3" t="s">
        <v>16</v>
      </c>
      <c r="N1028" s="11" t="s">
        <v>2554</v>
      </c>
      <c r="O1028" s="3" t="s">
        <v>2553</v>
      </c>
      <c r="P1028" s="3" t="str">
        <f>MID(Tabla1[[#This Row],[Aplicación]],14,1)</f>
        <v>2</v>
      </c>
      <c r="Q1028" s="3" t="s">
        <v>2530</v>
      </c>
      <c r="R1028" s="3" t="str">
        <f>MID(Tabla1[[#This Row],[Aplicación]],6,2)</f>
        <v>07</v>
      </c>
      <c r="S1028" s="3" t="str">
        <f>VLOOKUP(Tabla1[[#This Row],[AREA]],Hoja1!A:B,2,FALSE)</f>
        <v>07. Medio Ambiente sostenibilidad</v>
      </c>
      <c r="T1028" s="3" t="str">
        <f>MID(Tabla1[[#This Row],[Aplicación]],9,4)</f>
        <v>1631</v>
      </c>
      <c r="U1028" s="3" t="str">
        <f>VLOOKUP(Tabla1[[#This Row],[PROGRAMA]],Hoja1!A:B,2,FALSE)</f>
        <v>1631. Limpieza viaria</v>
      </c>
      <c r="V1028" s="3" t="str">
        <f>MID(Tabla1[[#This Row],[Aplicación]],14,2)</f>
        <v>22</v>
      </c>
      <c r="W1028" s="3" t="str">
        <f>MID(Tabla1[[#This Row],[Aplicación]],14,6)</f>
        <v>22103</v>
      </c>
    </row>
    <row r="1029" spans="1:23" hidden="1" x14ac:dyDescent="0.25">
      <c r="A1029" s="1">
        <v>220189000178</v>
      </c>
      <c r="B1029" s="3" t="s">
        <v>9</v>
      </c>
      <c r="C1029" s="2">
        <v>43467</v>
      </c>
      <c r="D1029" s="3">
        <v>22019000413</v>
      </c>
      <c r="E1029" s="3" t="s">
        <v>47</v>
      </c>
      <c r="F1029" s="4">
        <v>148000</v>
      </c>
      <c r="G1029" s="3" t="s">
        <v>1776</v>
      </c>
      <c r="H1029" s="3" t="s">
        <v>227</v>
      </c>
      <c r="I1029" s="3" t="s">
        <v>1836</v>
      </c>
      <c r="J1029" s="3" t="s">
        <v>1838</v>
      </c>
      <c r="K1029" s="3" t="s">
        <v>14</v>
      </c>
      <c r="L1029" s="3" t="s">
        <v>15</v>
      </c>
      <c r="M1029" s="3" t="s">
        <v>16</v>
      </c>
      <c r="N1029" s="11" t="s">
        <v>2554</v>
      </c>
      <c r="O1029" s="3" t="s">
        <v>2553</v>
      </c>
      <c r="P1029" s="3" t="str">
        <f>MID(Tabla1[[#This Row],[Aplicación]],14,1)</f>
        <v>2</v>
      </c>
      <c r="Q1029" s="3" t="s">
        <v>2530</v>
      </c>
      <c r="R1029" s="3" t="str">
        <f>MID(Tabla1[[#This Row],[Aplicación]],6,2)</f>
        <v>10</v>
      </c>
      <c r="S1029" s="3" t="str">
        <f>VLOOKUP(Tabla1[[#This Row],[AREA]],Hoja1!A:B,2,FALSE)</f>
        <v>10. Servicios sociales</v>
      </c>
      <c r="T1029" s="3" t="str">
        <f>MID(Tabla1[[#This Row],[Aplicación]],9,4)</f>
        <v>2312</v>
      </c>
      <c r="U1029" s="3" t="str">
        <f>VLOOKUP(Tabla1[[#This Row],[PROGRAMA]],Hoja1!A:B,2,FALSE)</f>
        <v>2312. Iniciativas sociales</v>
      </c>
      <c r="V1029" s="3" t="str">
        <f>MID(Tabla1[[#This Row],[Aplicación]],14,2)</f>
        <v>22</v>
      </c>
      <c r="W1029" s="3" t="str">
        <f>MID(Tabla1[[#This Row],[Aplicación]],14,6)</f>
        <v>22799</v>
      </c>
    </row>
    <row r="1030" spans="1:23" hidden="1" x14ac:dyDescent="0.25">
      <c r="A1030" s="1">
        <v>220189000284</v>
      </c>
      <c r="B1030" s="3" t="s">
        <v>9</v>
      </c>
      <c r="C1030" s="2">
        <v>43467</v>
      </c>
      <c r="D1030" s="3">
        <v>22019000494</v>
      </c>
      <c r="E1030" s="3" t="s">
        <v>250</v>
      </c>
      <c r="F1030" s="4">
        <v>2479.9499999999998</v>
      </c>
      <c r="G1030" s="3" t="s">
        <v>1776</v>
      </c>
      <c r="H1030" s="3" t="s">
        <v>252</v>
      </c>
      <c r="I1030" s="3" t="s">
        <v>1836</v>
      </c>
      <c r="J1030" s="3" t="s">
        <v>1838</v>
      </c>
      <c r="K1030" s="3" t="s">
        <v>14</v>
      </c>
      <c r="L1030" s="3" t="s">
        <v>15</v>
      </c>
      <c r="M1030" s="3" t="s">
        <v>16</v>
      </c>
      <c r="N1030" s="11" t="s">
        <v>2554</v>
      </c>
      <c r="O1030" s="3" t="s">
        <v>2553</v>
      </c>
      <c r="P1030" s="3" t="str">
        <f>MID(Tabla1[[#This Row],[Aplicación]],14,1)</f>
        <v>2</v>
      </c>
      <c r="Q1030" s="3" t="s">
        <v>2530</v>
      </c>
      <c r="R1030" s="3" t="str">
        <f>MID(Tabla1[[#This Row],[Aplicación]],6,2)</f>
        <v>04</v>
      </c>
      <c r="S1030" s="3" t="str">
        <f>VLOOKUP(Tabla1[[#This Row],[AREA]],Hoja1!A:B,2,FALSE)</f>
        <v>04. Hacienda, función pública y promoción económica</v>
      </c>
      <c r="T1030" s="3" t="str">
        <f>MID(Tabla1[[#This Row],[Aplicación]],9,4)</f>
        <v>2411</v>
      </c>
      <c r="U1030" s="3" t="str">
        <f>VLOOKUP(Tabla1[[#This Row],[PROGRAMA]],Hoja1!A:B,2,FALSE)</f>
        <v>2411. Agencia de innovación y desarrollo económico</v>
      </c>
      <c r="V1030" s="3" t="str">
        <f>MID(Tabla1[[#This Row],[Aplicación]],14,2)</f>
        <v>22</v>
      </c>
      <c r="W1030" s="3" t="str">
        <f>MID(Tabla1[[#This Row],[Aplicación]],14,6)</f>
        <v>22799</v>
      </c>
    </row>
    <row r="1031" spans="1:23" hidden="1" x14ac:dyDescent="0.25">
      <c r="A1031" s="1">
        <v>220189000310</v>
      </c>
      <c r="B1031" s="3" t="s">
        <v>9</v>
      </c>
      <c r="C1031" s="2">
        <v>43467</v>
      </c>
      <c r="D1031" s="3">
        <v>22019000506</v>
      </c>
      <c r="E1031" s="3" t="s">
        <v>250</v>
      </c>
      <c r="F1031" s="4">
        <v>2479.8000000000002</v>
      </c>
      <c r="G1031" s="3" t="s">
        <v>1776</v>
      </c>
      <c r="H1031" s="3" t="s">
        <v>263</v>
      </c>
      <c r="I1031" s="3" t="s">
        <v>1836</v>
      </c>
      <c r="J1031" s="3" t="s">
        <v>1838</v>
      </c>
      <c r="K1031" s="3" t="s">
        <v>14</v>
      </c>
      <c r="L1031" s="3" t="s">
        <v>15</v>
      </c>
      <c r="M1031" s="3" t="s">
        <v>16</v>
      </c>
      <c r="N1031" s="11" t="s">
        <v>2554</v>
      </c>
      <c r="O1031" s="3" t="s">
        <v>2553</v>
      </c>
      <c r="P1031" s="3" t="str">
        <f>MID(Tabla1[[#This Row],[Aplicación]],14,1)</f>
        <v>2</v>
      </c>
      <c r="Q1031" s="3" t="s">
        <v>2530</v>
      </c>
      <c r="R1031" s="3" t="str">
        <f>MID(Tabla1[[#This Row],[Aplicación]],6,2)</f>
        <v>04</v>
      </c>
      <c r="S1031" s="3" t="str">
        <f>VLOOKUP(Tabla1[[#This Row],[AREA]],Hoja1!A:B,2,FALSE)</f>
        <v>04. Hacienda, función pública y promoción económica</v>
      </c>
      <c r="T1031" s="3" t="str">
        <f>MID(Tabla1[[#This Row],[Aplicación]],9,4)</f>
        <v>2411</v>
      </c>
      <c r="U1031" s="3" t="str">
        <f>VLOOKUP(Tabla1[[#This Row],[PROGRAMA]],Hoja1!A:B,2,FALSE)</f>
        <v>2411. Agencia de innovación y desarrollo económico</v>
      </c>
      <c r="V1031" s="3" t="str">
        <f>MID(Tabla1[[#This Row],[Aplicación]],14,2)</f>
        <v>22</v>
      </c>
      <c r="W1031" s="3" t="str">
        <f>MID(Tabla1[[#This Row],[Aplicación]],14,6)</f>
        <v>22799</v>
      </c>
    </row>
    <row r="1032" spans="1:23" hidden="1" x14ac:dyDescent="0.25">
      <c r="A1032" s="1">
        <v>220189000318</v>
      </c>
      <c r="B1032" s="3" t="s">
        <v>9</v>
      </c>
      <c r="C1032" s="2">
        <v>43467</v>
      </c>
      <c r="D1032" s="3">
        <v>22019000512</v>
      </c>
      <c r="E1032" s="3" t="s">
        <v>151</v>
      </c>
      <c r="F1032" s="4">
        <v>411850</v>
      </c>
      <c r="G1032" s="3" t="s">
        <v>1776</v>
      </c>
      <c r="H1032" s="3" t="s">
        <v>266</v>
      </c>
      <c r="I1032" s="3" t="s">
        <v>1836</v>
      </c>
      <c r="J1032" s="3" t="s">
        <v>1838</v>
      </c>
      <c r="K1032" s="3" t="s">
        <v>14</v>
      </c>
      <c r="L1032" s="3" t="s">
        <v>15</v>
      </c>
      <c r="M1032" s="3" t="s">
        <v>16</v>
      </c>
      <c r="N1032" s="11" t="s">
        <v>2554</v>
      </c>
      <c r="O1032" s="3" t="s">
        <v>2553</v>
      </c>
      <c r="P1032" s="3" t="str">
        <f>MID(Tabla1[[#This Row],[Aplicación]],14,1)</f>
        <v>2</v>
      </c>
      <c r="Q1032" s="3" t="s">
        <v>2530</v>
      </c>
      <c r="R1032" s="3" t="str">
        <f>MID(Tabla1[[#This Row],[Aplicación]],6,2)</f>
        <v>10</v>
      </c>
      <c r="S1032" s="3" t="str">
        <f>VLOOKUP(Tabla1[[#This Row],[AREA]],Hoja1!A:B,2,FALSE)</f>
        <v>10. Servicios sociales</v>
      </c>
      <c r="T1032" s="3" t="str">
        <f>MID(Tabla1[[#This Row],[Aplicación]],9,4)</f>
        <v>2311</v>
      </c>
      <c r="U1032" s="3" t="str">
        <f>VLOOKUP(Tabla1[[#This Row],[PROGRAMA]],Hoja1!A:B,2,FALSE)</f>
        <v>2311. Intervención social</v>
      </c>
      <c r="V1032" s="3" t="str">
        <f>MID(Tabla1[[#This Row],[Aplicación]],14,2)</f>
        <v>22</v>
      </c>
      <c r="W1032" s="3" t="str">
        <f>MID(Tabla1[[#This Row],[Aplicación]],14,6)</f>
        <v>22799</v>
      </c>
    </row>
    <row r="1033" spans="1:23" hidden="1" x14ac:dyDescent="0.25">
      <c r="A1033" s="1">
        <v>220189000446</v>
      </c>
      <c r="B1033" s="3" t="s">
        <v>9</v>
      </c>
      <c r="C1033" s="2">
        <v>43467</v>
      </c>
      <c r="D1033" s="3">
        <v>22019000527</v>
      </c>
      <c r="E1033" s="3" t="s">
        <v>151</v>
      </c>
      <c r="F1033" s="4">
        <v>8667</v>
      </c>
      <c r="G1033" s="3" t="s">
        <v>1776</v>
      </c>
      <c r="H1033" s="3" t="s">
        <v>407</v>
      </c>
      <c r="I1033" s="3" t="s">
        <v>1836</v>
      </c>
      <c r="J1033" s="3" t="s">
        <v>1838</v>
      </c>
      <c r="K1033" s="3" t="s">
        <v>14</v>
      </c>
      <c r="L1033" s="3" t="s">
        <v>15</v>
      </c>
      <c r="M1033" s="3" t="s">
        <v>16</v>
      </c>
      <c r="N1033" s="11" t="s">
        <v>2554</v>
      </c>
      <c r="O1033" s="3" t="s">
        <v>2553</v>
      </c>
      <c r="P1033" s="3" t="str">
        <f>MID(Tabla1[[#This Row],[Aplicación]],14,1)</f>
        <v>2</v>
      </c>
      <c r="Q1033" s="3" t="s">
        <v>2530</v>
      </c>
      <c r="R1033" s="3" t="str">
        <f>MID(Tabla1[[#This Row],[Aplicación]],6,2)</f>
        <v>10</v>
      </c>
      <c r="S1033" s="3" t="str">
        <f>VLOOKUP(Tabla1[[#This Row],[AREA]],Hoja1!A:B,2,FALSE)</f>
        <v>10. Servicios sociales</v>
      </c>
      <c r="T1033" s="3" t="str">
        <f>MID(Tabla1[[#This Row],[Aplicación]],9,4)</f>
        <v>2311</v>
      </c>
      <c r="U1033" s="3" t="str">
        <f>VLOOKUP(Tabla1[[#This Row],[PROGRAMA]],Hoja1!A:B,2,FALSE)</f>
        <v>2311. Intervención social</v>
      </c>
      <c r="V1033" s="3" t="str">
        <f>MID(Tabla1[[#This Row],[Aplicación]],14,2)</f>
        <v>22</v>
      </c>
      <c r="W1033" s="3" t="str">
        <f>MID(Tabla1[[#This Row],[Aplicación]],14,6)</f>
        <v>22799</v>
      </c>
    </row>
    <row r="1034" spans="1:23" hidden="1" x14ac:dyDescent="0.25">
      <c r="A1034" s="1">
        <v>220179000460</v>
      </c>
      <c r="B1034" s="3" t="s">
        <v>9</v>
      </c>
      <c r="C1034" s="2">
        <v>43467</v>
      </c>
      <c r="D1034" s="3">
        <v>22019000080</v>
      </c>
      <c r="E1034" s="3" t="s">
        <v>110</v>
      </c>
      <c r="F1034" s="4">
        <v>800000</v>
      </c>
      <c r="G1034" s="3" t="s">
        <v>1871</v>
      </c>
      <c r="H1034" s="3" t="s">
        <v>109</v>
      </c>
      <c r="I1034" s="3" t="s">
        <v>1836</v>
      </c>
      <c r="J1034" s="3" t="s">
        <v>1837</v>
      </c>
      <c r="K1034" s="3" t="s">
        <v>35</v>
      </c>
      <c r="L1034" s="3" t="s">
        <v>15</v>
      </c>
      <c r="M1034" s="3" t="s">
        <v>16</v>
      </c>
      <c r="N1034" s="11" t="s">
        <v>2554</v>
      </c>
      <c r="O1034" s="3" t="s">
        <v>2553</v>
      </c>
      <c r="P1034" s="3" t="str">
        <f>MID(Tabla1[[#This Row],[Aplicación]],14,1)</f>
        <v>2</v>
      </c>
      <c r="Q1034" s="3" t="s">
        <v>2530</v>
      </c>
      <c r="R1034" s="3" t="str">
        <f>MID(Tabla1[[#This Row],[Aplicación]],6,2)</f>
        <v>07</v>
      </c>
      <c r="S1034" s="3" t="str">
        <f>VLOOKUP(Tabla1[[#This Row],[AREA]],Hoja1!A:B,2,FALSE)</f>
        <v>07. Medio Ambiente sostenibilidad</v>
      </c>
      <c r="T1034" s="3" t="str">
        <f>MID(Tabla1[[#This Row],[Aplicación]],9,4)</f>
        <v>1621</v>
      </c>
      <c r="U1034" s="3" t="str">
        <f>VLOOKUP(Tabla1[[#This Row],[PROGRAMA]],Hoja1!A:B,2,FALSE)</f>
        <v>1621. Servicio de limpieza</v>
      </c>
      <c r="V1034" s="3" t="str">
        <f>MID(Tabla1[[#This Row],[Aplicación]],14,2)</f>
        <v>22</v>
      </c>
      <c r="W1034" s="3" t="str">
        <f>MID(Tabla1[[#This Row],[Aplicación]],14,6)</f>
        <v>22103</v>
      </c>
    </row>
    <row r="1035" spans="1:23" hidden="1" x14ac:dyDescent="0.25">
      <c r="A1035" s="1">
        <v>220190005218</v>
      </c>
      <c r="B1035" s="3" t="s">
        <v>9</v>
      </c>
      <c r="C1035" s="2">
        <v>43536</v>
      </c>
      <c r="D1035" s="3">
        <v>22019001661</v>
      </c>
      <c r="E1035" s="3" t="s">
        <v>892</v>
      </c>
      <c r="F1035" s="4">
        <v>7500</v>
      </c>
      <c r="G1035" s="3" t="s">
        <v>1807</v>
      </c>
      <c r="H1035" s="3" t="s">
        <v>1302</v>
      </c>
      <c r="I1035" s="3" t="s">
        <v>1836</v>
      </c>
      <c r="J1035" s="3" t="s">
        <v>1837</v>
      </c>
      <c r="K1035" s="3" t="s">
        <v>35</v>
      </c>
      <c r="L1035" s="3" t="s">
        <v>10</v>
      </c>
      <c r="M1035" s="3" t="s">
        <v>11</v>
      </c>
      <c r="N1035" s="11" t="s">
        <v>2556</v>
      </c>
      <c r="O1035" s="3" t="s">
        <v>2553</v>
      </c>
      <c r="P1035" s="3" t="str">
        <f>MID(Tabla1[[#This Row],[Aplicación]],14,1)</f>
        <v>2</v>
      </c>
      <c r="Q1035" s="3" t="s">
        <v>2530</v>
      </c>
      <c r="R1035" s="3" t="str">
        <f>MID(Tabla1[[#This Row],[Aplicación]],6,2)</f>
        <v>07</v>
      </c>
      <c r="S1035" s="3" t="str">
        <f>VLOOKUP(Tabla1[[#This Row],[AREA]],Hoja1!A:B,2,FALSE)</f>
        <v>07. Medio Ambiente sostenibilidad</v>
      </c>
      <c r="T1035" s="3" t="str">
        <f>MID(Tabla1[[#This Row],[Aplicación]],9,4)</f>
        <v>1621</v>
      </c>
      <c r="U1035" s="3" t="str">
        <f>VLOOKUP(Tabla1[[#This Row],[PROGRAMA]],Hoja1!A:B,2,FALSE)</f>
        <v>1621. Servicio de limpieza</v>
      </c>
      <c r="V1035" s="3" t="str">
        <f>MID(Tabla1[[#This Row],[Aplicación]],14,2)</f>
        <v>21</v>
      </c>
      <c r="W1035" s="3" t="str">
        <f>MID(Tabla1[[#This Row],[Aplicación]],14,6)</f>
        <v>219</v>
      </c>
    </row>
    <row r="1036" spans="1:23" hidden="1" x14ac:dyDescent="0.25">
      <c r="A1036" s="1">
        <v>220179000511</v>
      </c>
      <c r="B1036" s="3" t="s">
        <v>9</v>
      </c>
      <c r="C1036" s="2">
        <v>43467</v>
      </c>
      <c r="D1036" s="3">
        <v>22019000109</v>
      </c>
      <c r="E1036" s="3" t="s">
        <v>127</v>
      </c>
      <c r="F1036" s="4">
        <v>6201.13</v>
      </c>
      <c r="G1036" s="3" t="s">
        <v>1873</v>
      </c>
      <c r="H1036" s="3" t="s">
        <v>128</v>
      </c>
      <c r="I1036" s="3" t="s">
        <v>1836</v>
      </c>
      <c r="J1036" s="3" t="s">
        <v>1874</v>
      </c>
      <c r="K1036" s="3" t="s">
        <v>35</v>
      </c>
      <c r="L1036" s="3" t="s">
        <v>15</v>
      </c>
      <c r="M1036" s="3" t="s">
        <v>39</v>
      </c>
      <c r="N1036" s="11" t="s">
        <v>2554</v>
      </c>
      <c r="O1036" s="3" t="s">
        <v>2553</v>
      </c>
      <c r="P1036" s="3" t="str">
        <f>MID(Tabla1[[#This Row],[Aplicación]],14,1)</f>
        <v>2</v>
      </c>
      <c r="Q1036" s="3" t="s">
        <v>2530</v>
      </c>
      <c r="R1036" s="3" t="str">
        <f>MID(Tabla1[[#This Row],[Aplicación]],6,2)</f>
        <v>02</v>
      </c>
      <c r="S1036" s="3" t="str">
        <f>VLOOKUP(Tabla1[[#This Row],[AREA]],Hoja1!A:B,2,FALSE)</f>
        <v>02. Urbanismo, infraestructura y vivienda</v>
      </c>
      <c r="T1036" s="3" t="str">
        <f>MID(Tabla1[[#This Row],[Aplicación]],9,4)</f>
        <v>9332</v>
      </c>
      <c r="U1036" s="3" t="str">
        <f>VLOOKUP(Tabla1[[#This Row],[PROGRAMA]],Hoja1!A:B,2,FALSE)</f>
        <v>9332. Mantenimiento de edificios e instalaciones municipales</v>
      </c>
      <c r="V1036" s="3" t="str">
        <f>MID(Tabla1[[#This Row],[Aplicación]],14,2)</f>
        <v>20</v>
      </c>
      <c r="W1036" s="3" t="str">
        <f>MID(Tabla1[[#This Row],[Aplicación]],14,6)</f>
        <v>204</v>
      </c>
    </row>
    <row r="1037" spans="1:23" hidden="1" x14ac:dyDescent="0.25">
      <c r="A1037" s="1">
        <v>220190002569</v>
      </c>
      <c r="B1037" s="3" t="s">
        <v>9</v>
      </c>
      <c r="C1037" s="2">
        <v>43516</v>
      </c>
      <c r="D1037" s="3">
        <v>22019001868</v>
      </c>
      <c r="E1037" s="3" t="s">
        <v>67</v>
      </c>
      <c r="F1037" s="4">
        <v>2500</v>
      </c>
      <c r="G1037" s="3" t="s">
        <v>1776</v>
      </c>
      <c r="H1037" s="3" t="s">
        <v>946</v>
      </c>
      <c r="I1037" s="3" t="s">
        <v>1836</v>
      </c>
      <c r="J1037" s="3" t="s">
        <v>1838</v>
      </c>
      <c r="K1037" s="3" t="s">
        <v>14</v>
      </c>
      <c r="L1037" s="3" t="s">
        <v>10</v>
      </c>
      <c r="M1037" s="3" t="s">
        <v>11</v>
      </c>
      <c r="N1037" s="11" t="s">
        <v>2556</v>
      </c>
      <c r="O1037" s="3" t="s">
        <v>2553</v>
      </c>
      <c r="P1037" s="3" t="str">
        <f>MID(Tabla1[[#This Row],[Aplicación]],14,1)</f>
        <v>2</v>
      </c>
      <c r="Q1037" s="3" t="s">
        <v>2530</v>
      </c>
      <c r="R1037" s="3" t="str">
        <f>MID(Tabla1[[#This Row],[Aplicación]],6,2)</f>
        <v>06</v>
      </c>
      <c r="S1037" s="3" t="str">
        <f>VLOOKUP(Tabla1[[#This Row],[AREA]],Hoja1!A:B,2,FALSE)</f>
        <v>06. Educación, infancia e igualdad</v>
      </c>
      <c r="T1037" s="3" t="str">
        <f>MID(Tabla1[[#This Row],[Aplicación]],9,4)</f>
        <v>3261</v>
      </c>
      <c r="U1037" s="3" t="str">
        <f>VLOOKUP(Tabla1[[#This Row],[PROGRAMA]],Hoja1!A:B,2,FALSE)</f>
        <v>3261. Servicios complementarios de educación</v>
      </c>
      <c r="V1037" s="3" t="str">
        <f>MID(Tabla1[[#This Row],[Aplicación]],14,2)</f>
        <v>22</v>
      </c>
      <c r="W1037" s="3" t="str">
        <f>MID(Tabla1[[#This Row],[Aplicación]],14,6)</f>
        <v>22799</v>
      </c>
    </row>
    <row r="1038" spans="1:23" hidden="1" x14ac:dyDescent="0.25">
      <c r="A1038" s="1">
        <v>220189000123</v>
      </c>
      <c r="B1038" s="3" t="s">
        <v>9</v>
      </c>
      <c r="C1038" s="2">
        <v>43467</v>
      </c>
      <c r="D1038" s="3">
        <v>22019000462</v>
      </c>
      <c r="E1038" s="3" t="s">
        <v>119</v>
      </c>
      <c r="F1038" s="4">
        <v>9539.4</v>
      </c>
      <c r="G1038" s="3" t="s">
        <v>1873</v>
      </c>
      <c r="H1038" s="3" t="s">
        <v>199</v>
      </c>
      <c r="I1038" s="3" t="s">
        <v>1836</v>
      </c>
      <c r="J1038" s="3" t="s">
        <v>1874</v>
      </c>
      <c r="K1038" s="3" t="s">
        <v>35</v>
      </c>
      <c r="L1038" s="3" t="s">
        <v>15</v>
      </c>
      <c r="M1038" s="3" t="s">
        <v>16</v>
      </c>
      <c r="N1038" s="11" t="s">
        <v>2554</v>
      </c>
      <c r="O1038" s="3" t="s">
        <v>2553</v>
      </c>
      <c r="P1038" s="3" t="str">
        <f>MID(Tabla1[[#This Row],[Aplicación]],14,1)</f>
        <v>2</v>
      </c>
      <c r="Q1038" s="3" t="s">
        <v>2530</v>
      </c>
      <c r="R1038" s="3" t="str">
        <f>MID(Tabla1[[#This Row],[Aplicación]],6,2)</f>
        <v>02</v>
      </c>
      <c r="S1038" s="3" t="str">
        <f>VLOOKUP(Tabla1[[#This Row],[AREA]],Hoja1!A:B,2,FALSE)</f>
        <v>02. Urbanismo, infraestructura y vivienda</v>
      </c>
      <c r="T1038" s="3" t="str">
        <f>MID(Tabla1[[#This Row],[Aplicación]],9,4)</f>
        <v>1532</v>
      </c>
      <c r="U1038" s="3" t="str">
        <f>VLOOKUP(Tabla1[[#This Row],[PROGRAMA]],Hoja1!A:B,2,FALSE)</f>
        <v>1532. Pavimentación vias públicas y otros servicios urbanísticos</v>
      </c>
      <c r="V1038" s="3" t="str">
        <f>MID(Tabla1[[#This Row],[Aplicación]],14,2)</f>
        <v>20</v>
      </c>
      <c r="W1038" s="3" t="str">
        <f>MID(Tabla1[[#This Row],[Aplicación]],14,6)</f>
        <v>204</v>
      </c>
    </row>
    <row r="1039" spans="1:23" hidden="1" x14ac:dyDescent="0.25">
      <c r="A1039" s="1">
        <v>220179000322</v>
      </c>
      <c r="B1039" s="3" t="s">
        <v>9</v>
      </c>
      <c r="C1039" s="2">
        <v>43467</v>
      </c>
      <c r="D1039" s="3">
        <v>22019000069</v>
      </c>
      <c r="E1039" s="3" t="s">
        <v>87</v>
      </c>
      <c r="F1039" s="4">
        <v>14291.92</v>
      </c>
      <c r="G1039" s="3" t="s">
        <v>1864</v>
      </c>
      <c r="H1039" s="3" t="s">
        <v>91</v>
      </c>
      <c r="I1039" s="3" t="s">
        <v>1836</v>
      </c>
      <c r="J1039" s="3" t="s">
        <v>1838</v>
      </c>
      <c r="K1039" s="3" t="s">
        <v>35</v>
      </c>
      <c r="L1039" s="3" t="s">
        <v>15</v>
      </c>
      <c r="M1039" s="3" t="s">
        <v>16</v>
      </c>
      <c r="N1039" s="11" t="s">
        <v>2554</v>
      </c>
      <c r="O1039" s="3" t="s">
        <v>2553</v>
      </c>
      <c r="P1039" s="3" t="str">
        <f>MID(Tabla1[[#This Row],[Aplicación]],14,1)</f>
        <v>2</v>
      </c>
      <c r="Q1039" s="3" t="s">
        <v>2530</v>
      </c>
      <c r="R1039" s="3" t="str">
        <f>MID(Tabla1[[#This Row],[Aplicación]],6,2)</f>
        <v>08</v>
      </c>
      <c r="S1039" s="3" t="str">
        <f>VLOOKUP(Tabla1[[#This Row],[AREA]],Hoja1!A:B,2,FALSE)</f>
        <v>08. Seguridad y movilidad</v>
      </c>
      <c r="T1039" s="3" t="str">
        <f>MID(Tabla1[[#This Row],[Aplicación]],9,4)</f>
        <v>1321</v>
      </c>
      <c r="U1039" s="3" t="str">
        <f>VLOOKUP(Tabla1[[#This Row],[PROGRAMA]],Hoja1!A:B,2,FALSE)</f>
        <v>1321. Policía municipal</v>
      </c>
      <c r="V1039" s="3" t="str">
        <f>MID(Tabla1[[#This Row],[Aplicación]],14,2)</f>
        <v>22</v>
      </c>
      <c r="W1039" s="3" t="str">
        <f>MID(Tabla1[[#This Row],[Aplicación]],14,6)</f>
        <v>22104</v>
      </c>
    </row>
    <row r="1040" spans="1:23" hidden="1" x14ac:dyDescent="0.25">
      <c r="A1040" s="1">
        <v>220190001693</v>
      </c>
      <c r="B1040" s="3" t="s">
        <v>9</v>
      </c>
      <c r="C1040" s="2">
        <v>43511</v>
      </c>
      <c r="D1040" s="3">
        <v>22019001833</v>
      </c>
      <c r="E1040" s="3" t="s">
        <v>534</v>
      </c>
      <c r="F1040" s="4">
        <v>650</v>
      </c>
      <c r="G1040" s="3" t="s">
        <v>1760</v>
      </c>
      <c r="H1040" s="3" t="s">
        <v>824</v>
      </c>
      <c r="I1040" s="3" t="s">
        <v>1836</v>
      </c>
      <c r="J1040" s="3" t="s">
        <v>1838</v>
      </c>
      <c r="K1040" s="3" t="s">
        <v>14</v>
      </c>
      <c r="L1040" s="3" t="s">
        <v>10</v>
      </c>
      <c r="M1040" s="3" t="s">
        <v>11</v>
      </c>
      <c r="N1040" s="11" t="s">
        <v>2556</v>
      </c>
      <c r="O1040" s="3" t="s">
        <v>2553</v>
      </c>
      <c r="P1040" s="3" t="str">
        <f>MID(Tabla1[[#This Row],[Aplicación]],14,1)</f>
        <v>2</v>
      </c>
      <c r="Q1040" s="3" t="s">
        <v>2530</v>
      </c>
      <c r="R1040" s="3" t="str">
        <f>MID(Tabla1[[#This Row],[Aplicación]],6,2)</f>
        <v>10</v>
      </c>
      <c r="S1040" s="3" t="str">
        <f>VLOOKUP(Tabla1[[#This Row],[AREA]],Hoja1!A:B,2,FALSE)</f>
        <v>10. Servicios sociales</v>
      </c>
      <c r="T1040" s="3" t="str">
        <f>MID(Tabla1[[#This Row],[Aplicación]],9,4)</f>
        <v>2311</v>
      </c>
      <c r="U1040" s="3" t="str">
        <f>VLOOKUP(Tabla1[[#This Row],[PROGRAMA]],Hoja1!A:B,2,FALSE)</f>
        <v>2311. Intervención social</v>
      </c>
      <c r="V1040" s="3" t="str">
        <f>MID(Tabla1[[#This Row],[Aplicación]],14,2)</f>
        <v>21</v>
      </c>
      <c r="W1040" s="3" t="str">
        <f>MID(Tabla1[[#This Row],[Aplicación]],14,6)</f>
        <v>213</v>
      </c>
    </row>
    <row r="1041" spans="1:23" hidden="1" x14ac:dyDescent="0.25">
      <c r="A1041" s="1">
        <v>220189000285</v>
      </c>
      <c r="B1041" s="3" t="s">
        <v>9</v>
      </c>
      <c r="C1041" s="2">
        <v>43467</v>
      </c>
      <c r="D1041" s="3">
        <v>22019000495</v>
      </c>
      <c r="E1041" s="3" t="s">
        <v>250</v>
      </c>
      <c r="F1041" s="4">
        <v>2505</v>
      </c>
      <c r="G1041" s="3" t="s">
        <v>1915</v>
      </c>
      <c r="H1041" s="3" t="s">
        <v>252</v>
      </c>
      <c r="I1041" s="3" t="s">
        <v>1836</v>
      </c>
      <c r="J1041" s="3" t="s">
        <v>1838</v>
      </c>
      <c r="K1041" s="3" t="s">
        <v>14</v>
      </c>
      <c r="L1041" s="3" t="s">
        <v>15</v>
      </c>
      <c r="M1041" s="3" t="s">
        <v>16</v>
      </c>
      <c r="N1041" s="11" t="s">
        <v>2554</v>
      </c>
      <c r="O1041" s="3" t="s">
        <v>2553</v>
      </c>
      <c r="P1041" s="3" t="str">
        <f>MID(Tabla1[[#This Row],[Aplicación]],14,1)</f>
        <v>2</v>
      </c>
      <c r="Q1041" s="3" t="s">
        <v>2530</v>
      </c>
      <c r="R1041" s="3" t="str">
        <f>MID(Tabla1[[#This Row],[Aplicación]],6,2)</f>
        <v>04</v>
      </c>
      <c r="S1041" s="3" t="str">
        <f>VLOOKUP(Tabla1[[#This Row],[AREA]],Hoja1!A:B,2,FALSE)</f>
        <v>04. Hacienda, función pública y promoción económica</v>
      </c>
      <c r="T1041" s="3" t="str">
        <f>MID(Tabla1[[#This Row],[Aplicación]],9,4)</f>
        <v>2411</v>
      </c>
      <c r="U1041" s="3" t="str">
        <f>VLOOKUP(Tabla1[[#This Row],[PROGRAMA]],Hoja1!A:B,2,FALSE)</f>
        <v>2411. Agencia de innovación y desarrollo económico</v>
      </c>
      <c r="V1041" s="3" t="str">
        <f>MID(Tabla1[[#This Row],[Aplicación]],14,2)</f>
        <v>22</v>
      </c>
      <c r="W1041" s="3" t="str">
        <f>MID(Tabla1[[#This Row],[Aplicación]],14,6)</f>
        <v>22799</v>
      </c>
    </row>
    <row r="1042" spans="1:23" hidden="1" x14ac:dyDescent="0.25">
      <c r="A1042" s="1">
        <v>220179000332</v>
      </c>
      <c r="B1042" s="3" t="s">
        <v>9</v>
      </c>
      <c r="C1042" s="2">
        <v>43467</v>
      </c>
      <c r="D1042" s="3">
        <v>22019000071</v>
      </c>
      <c r="E1042" s="3" t="s">
        <v>93</v>
      </c>
      <c r="F1042" s="4">
        <v>9579.16</v>
      </c>
      <c r="G1042" s="3" t="s">
        <v>1865</v>
      </c>
      <c r="H1042" s="3" t="s">
        <v>94</v>
      </c>
      <c r="I1042" s="3" t="s">
        <v>1836</v>
      </c>
      <c r="J1042" s="3" t="s">
        <v>1866</v>
      </c>
      <c r="K1042" s="3" t="s">
        <v>14</v>
      </c>
      <c r="L1042" s="3" t="s">
        <v>15</v>
      </c>
      <c r="M1042" s="3" t="s">
        <v>16</v>
      </c>
      <c r="N1042" s="11" t="s">
        <v>2554</v>
      </c>
      <c r="O1042" s="3" t="s">
        <v>2553</v>
      </c>
      <c r="P1042" s="3" t="str">
        <f>MID(Tabla1[[#This Row],[Aplicación]],14,1)</f>
        <v>2</v>
      </c>
      <c r="Q1042" s="3" t="s">
        <v>2530</v>
      </c>
      <c r="R1042" s="3" t="str">
        <f>MID(Tabla1[[#This Row],[Aplicación]],6,2)</f>
        <v>09</v>
      </c>
      <c r="S1042" s="3" t="str">
        <f>VLOOKUP(Tabla1[[#This Row],[AREA]],Hoja1!A:B,2,FALSE)</f>
        <v>09. Cultura y turismo</v>
      </c>
      <c r="T1042" s="3" t="str">
        <f>MID(Tabla1[[#This Row],[Aplicación]],9,4)</f>
        <v>4321</v>
      </c>
      <c r="U1042" s="3" t="str">
        <f>VLOOKUP(Tabla1[[#This Row],[PROGRAMA]],Hoja1!A:B,2,FALSE)</f>
        <v>4321. Turismo</v>
      </c>
      <c r="V1042" s="3" t="str">
        <f>MID(Tabla1[[#This Row],[Aplicación]],14,2)</f>
        <v>22</v>
      </c>
      <c r="W1042" s="3" t="str">
        <f>MID(Tabla1[[#This Row],[Aplicación]],14,6)</f>
        <v>22799</v>
      </c>
    </row>
    <row r="1043" spans="1:23" hidden="1" x14ac:dyDescent="0.25">
      <c r="A1043" s="1">
        <v>220189000072</v>
      </c>
      <c r="B1043" s="3" t="s">
        <v>9</v>
      </c>
      <c r="C1043" s="2">
        <v>43467</v>
      </c>
      <c r="D1043" s="3">
        <v>22019000196</v>
      </c>
      <c r="E1043" s="3" t="s">
        <v>93</v>
      </c>
      <c r="F1043" s="4">
        <v>5082</v>
      </c>
      <c r="G1043" s="3" t="s">
        <v>1865</v>
      </c>
      <c r="H1043" s="3" t="s">
        <v>161</v>
      </c>
      <c r="I1043" s="3" t="s">
        <v>1836</v>
      </c>
      <c r="J1043" s="3" t="s">
        <v>1866</v>
      </c>
      <c r="K1043" s="3" t="s">
        <v>14</v>
      </c>
      <c r="L1043" s="3" t="s">
        <v>15</v>
      </c>
      <c r="M1043" s="3" t="s">
        <v>16</v>
      </c>
      <c r="N1043" s="11" t="s">
        <v>2554</v>
      </c>
      <c r="O1043" s="3" t="s">
        <v>2553</v>
      </c>
      <c r="P1043" s="3" t="str">
        <f>MID(Tabla1[[#This Row],[Aplicación]],14,1)</f>
        <v>2</v>
      </c>
      <c r="Q1043" s="3" t="s">
        <v>2530</v>
      </c>
      <c r="R1043" s="3" t="str">
        <f>MID(Tabla1[[#This Row],[Aplicación]],6,2)</f>
        <v>09</v>
      </c>
      <c r="S1043" s="3" t="str">
        <f>VLOOKUP(Tabla1[[#This Row],[AREA]],Hoja1!A:B,2,FALSE)</f>
        <v>09. Cultura y turismo</v>
      </c>
      <c r="T1043" s="3" t="str">
        <f>MID(Tabla1[[#This Row],[Aplicación]],9,4)</f>
        <v>4321</v>
      </c>
      <c r="U1043" s="3" t="str">
        <f>VLOOKUP(Tabla1[[#This Row],[PROGRAMA]],Hoja1!A:B,2,FALSE)</f>
        <v>4321. Turismo</v>
      </c>
      <c r="V1043" s="3" t="str">
        <f>MID(Tabla1[[#This Row],[Aplicación]],14,2)</f>
        <v>22</v>
      </c>
      <c r="W1043" s="3" t="str">
        <f>MID(Tabla1[[#This Row],[Aplicación]],14,6)</f>
        <v>22799</v>
      </c>
    </row>
    <row r="1044" spans="1:23" hidden="1" x14ac:dyDescent="0.25">
      <c r="A1044" s="1">
        <v>220179000323</v>
      </c>
      <c r="B1044" s="3" t="s">
        <v>9</v>
      </c>
      <c r="C1044" s="2">
        <v>43467</v>
      </c>
      <c r="D1044" s="3">
        <v>22019000070</v>
      </c>
      <c r="E1044" s="3" t="s">
        <v>87</v>
      </c>
      <c r="F1044" s="4">
        <v>5012.7299999999996</v>
      </c>
      <c r="G1044" s="3" t="s">
        <v>1864</v>
      </c>
      <c r="H1044" s="3" t="s">
        <v>92</v>
      </c>
      <c r="I1044" s="3" t="s">
        <v>1836</v>
      </c>
      <c r="J1044" s="3" t="s">
        <v>1838</v>
      </c>
      <c r="K1044" s="3" t="s">
        <v>35</v>
      </c>
      <c r="L1044" s="3" t="s">
        <v>15</v>
      </c>
      <c r="M1044" s="3" t="s">
        <v>16</v>
      </c>
      <c r="N1044" s="11" t="s">
        <v>2554</v>
      </c>
      <c r="O1044" s="3" t="s">
        <v>2553</v>
      </c>
      <c r="P1044" s="3" t="str">
        <f>MID(Tabla1[[#This Row],[Aplicación]],14,1)</f>
        <v>2</v>
      </c>
      <c r="Q1044" s="3" t="s">
        <v>2530</v>
      </c>
      <c r="R1044" s="3" t="str">
        <f>MID(Tabla1[[#This Row],[Aplicación]],6,2)</f>
        <v>08</v>
      </c>
      <c r="S1044" s="3" t="str">
        <f>VLOOKUP(Tabla1[[#This Row],[AREA]],Hoja1!A:B,2,FALSE)</f>
        <v>08. Seguridad y movilidad</v>
      </c>
      <c r="T1044" s="3" t="str">
        <f>MID(Tabla1[[#This Row],[Aplicación]],9,4)</f>
        <v>1321</v>
      </c>
      <c r="U1044" s="3" t="str">
        <f>VLOOKUP(Tabla1[[#This Row],[PROGRAMA]],Hoja1!A:B,2,FALSE)</f>
        <v>1321. Policía municipal</v>
      </c>
      <c r="V1044" s="3" t="str">
        <f>MID(Tabla1[[#This Row],[Aplicación]],14,2)</f>
        <v>22</v>
      </c>
      <c r="W1044" s="3" t="str">
        <f>MID(Tabla1[[#This Row],[Aplicación]],14,6)</f>
        <v>22104</v>
      </c>
    </row>
    <row r="1045" spans="1:23" hidden="1" x14ac:dyDescent="0.25">
      <c r="A1045" s="1">
        <v>220189000664</v>
      </c>
      <c r="B1045" s="3" t="s">
        <v>9</v>
      </c>
      <c r="C1045" s="2">
        <v>43467</v>
      </c>
      <c r="D1045" s="3">
        <v>22019002615</v>
      </c>
      <c r="E1045" s="3" t="s">
        <v>497</v>
      </c>
      <c r="F1045" s="4">
        <v>20000</v>
      </c>
      <c r="G1045" s="3" t="s">
        <v>1963</v>
      </c>
      <c r="H1045" s="3" t="s">
        <v>498</v>
      </c>
      <c r="I1045" s="3" t="s">
        <v>1836</v>
      </c>
      <c r="J1045" s="3" t="s">
        <v>1838</v>
      </c>
      <c r="K1045" s="3" t="s">
        <v>14</v>
      </c>
      <c r="L1045" s="3" t="s">
        <v>15</v>
      </c>
      <c r="M1045" s="3" t="s">
        <v>16</v>
      </c>
      <c r="N1045" s="11" t="s">
        <v>2554</v>
      </c>
      <c r="O1045" s="3" t="s">
        <v>2553</v>
      </c>
      <c r="P1045" s="3" t="str">
        <f>MID(Tabla1[[#This Row],[Aplicación]],14,1)</f>
        <v>2</v>
      </c>
      <c r="Q1045" s="3" t="s">
        <v>2530</v>
      </c>
      <c r="R1045" s="3" t="str">
        <f>MID(Tabla1[[#This Row],[Aplicación]],6,2)</f>
        <v>10</v>
      </c>
      <c r="S1045" s="3" t="str">
        <f>VLOOKUP(Tabla1[[#This Row],[AREA]],Hoja1!A:B,2,FALSE)</f>
        <v>10. Servicios sociales</v>
      </c>
      <c r="T1045" s="3" t="str">
        <f>MID(Tabla1[[#This Row],[Aplicación]],9,4)</f>
        <v>2313</v>
      </c>
      <c r="U1045" s="3" t="str">
        <f>VLOOKUP(Tabla1[[#This Row],[PROGRAMA]],Hoja1!A:B,2,FALSE)</f>
        <v>2313. Dirección del área de servicios sociales</v>
      </c>
      <c r="V1045" s="3" t="str">
        <f>MID(Tabla1[[#This Row],[Aplicación]],14,2)</f>
        <v>22</v>
      </c>
      <c r="W1045" s="3" t="str">
        <f>MID(Tabla1[[#This Row],[Aplicación]],14,6)</f>
        <v>22799</v>
      </c>
    </row>
    <row r="1046" spans="1:23" hidden="1" x14ac:dyDescent="0.25">
      <c r="A1046" s="1">
        <v>220189000558</v>
      </c>
      <c r="B1046" s="3" t="s">
        <v>9</v>
      </c>
      <c r="C1046" s="2">
        <v>43467</v>
      </c>
      <c r="D1046" s="3">
        <v>22019000360</v>
      </c>
      <c r="E1046" s="3" t="s">
        <v>346</v>
      </c>
      <c r="F1046" s="4">
        <v>27117.75</v>
      </c>
      <c r="G1046" s="3" t="s">
        <v>1950</v>
      </c>
      <c r="H1046" s="3" t="s">
        <v>454</v>
      </c>
      <c r="I1046" s="3" t="s">
        <v>1836</v>
      </c>
      <c r="J1046" s="3" t="s">
        <v>1877</v>
      </c>
      <c r="K1046" s="3" t="s">
        <v>14</v>
      </c>
      <c r="L1046" s="3" t="s">
        <v>15</v>
      </c>
      <c r="M1046" s="3" t="s">
        <v>16</v>
      </c>
      <c r="N1046" s="11" t="s">
        <v>2554</v>
      </c>
      <c r="O1046" s="3" t="s">
        <v>2553</v>
      </c>
      <c r="P1046" s="3" t="str">
        <f>MID(Tabla1[[#This Row],[Aplicación]],14,1)</f>
        <v>2</v>
      </c>
      <c r="Q1046" s="3" t="s">
        <v>2530</v>
      </c>
      <c r="R1046" s="3" t="str">
        <f>MID(Tabla1[[#This Row],[Aplicación]],6,2)</f>
        <v>07</v>
      </c>
      <c r="S1046" s="3" t="str">
        <f>VLOOKUP(Tabla1[[#This Row],[AREA]],Hoja1!A:B,2,FALSE)</f>
        <v>07. Medio Ambiente sostenibilidad</v>
      </c>
      <c r="T1046" s="3" t="str">
        <f>MID(Tabla1[[#This Row],[Aplicación]],9,4)</f>
        <v>1631</v>
      </c>
      <c r="U1046" s="3" t="str">
        <f>VLOOKUP(Tabla1[[#This Row],[PROGRAMA]],Hoja1!A:B,2,FALSE)</f>
        <v>1631. Limpieza viaria</v>
      </c>
      <c r="V1046" s="3" t="str">
        <f>MID(Tabla1[[#This Row],[Aplicación]],14,2)</f>
        <v>22</v>
      </c>
      <c r="W1046" s="3" t="str">
        <f>MID(Tabla1[[#This Row],[Aplicación]],14,6)</f>
        <v>22700</v>
      </c>
    </row>
    <row r="1047" spans="1:23" hidden="1" x14ac:dyDescent="0.25">
      <c r="A1047" s="1">
        <v>220190001037</v>
      </c>
      <c r="B1047" s="3" t="s">
        <v>9</v>
      </c>
      <c r="C1047" s="2">
        <v>43502</v>
      </c>
      <c r="D1047" s="3">
        <v>22019001562</v>
      </c>
      <c r="E1047" s="3" t="s">
        <v>81</v>
      </c>
      <c r="F1047" s="4">
        <v>280.12</v>
      </c>
      <c r="G1047" s="3" t="s">
        <v>1733</v>
      </c>
      <c r="H1047" s="3" t="s">
        <v>584</v>
      </c>
      <c r="I1047" s="3" t="s">
        <v>1836</v>
      </c>
      <c r="J1047" s="3" t="s">
        <v>1838</v>
      </c>
      <c r="K1047" s="3" t="s">
        <v>14</v>
      </c>
      <c r="L1047" s="3" t="s">
        <v>10</v>
      </c>
      <c r="M1047" s="3" t="s">
        <v>11</v>
      </c>
      <c r="N1047" s="11" t="s">
        <v>2556</v>
      </c>
      <c r="O1047" s="3" t="s">
        <v>2553</v>
      </c>
      <c r="P1047" s="3" t="str">
        <f>MID(Tabla1[[#This Row],[Aplicación]],14,1)</f>
        <v>2</v>
      </c>
      <c r="Q1047" s="3" t="s">
        <v>2530</v>
      </c>
      <c r="R1047" s="3" t="str">
        <f>MID(Tabla1[[#This Row],[Aplicación]],6,2)</f>
        <v>09</v>
      </c>
      <c r="S1047" s="3" t="str">
        <f>VLOOKUP(Tabla1[[#This Row],[AREA]],Hoja1!A:B,2,FALSE)</f>
        <v>09. Cultura y turismo</v>
      </c>
      <c r="T1047" s="3" t="str">
        <f>MID(Tabla1[[#This Row],[Aplicación]],9,4)</f>
        <v>3341</v>
      </c>
      <c r="U1047" s="3" t="str">
        <f>VLOOKUP(Tabla1[[#This Row],[PROGRAMA]],Hoja1!A:B,2,FALSE)</f>
        <v>3341. Coordinación de políticas culturales</v>
      </c>
      <c r="V1047" s="3" t="str">
        <f>MID(Tabla1[[#This Row],[Aplicación]],14,2)</f>
        <v>22</v>
      </c>
      <c r="W1047" s="3" t="str">
        <f>MID(Tabla1[[#This Row],[Aplicación]],14,6)</f>
        <v>22799</v>
      </c>
    </row>
    <row r="1048" spans="1:23" hidden="1" x14ac:dyDescent="0.25">
      <c r="A1048" s="1">
        <v>220189000506</v>
      </c>
      <c r="B1048" s="3" t="s">
        <v>9</v>
      </c>
      <c r="C1048" s="2">
        <v>43467</v>
      </c>
      <c r="D1048" s="3">
        <v>22019000531</v>
      </c>
      <c r="E1048" s="3" t="s">
        <v>47</v>
      </c>
      <c r="F1048" s="4">
        <v>4350</v>
      </c>
      <c r="G1048" s="3" t="s">
        <v>1704</v>
      </c>
      <c r="H1048" s="3" t="s">
        <v>430</v>
      </c>
      <c r="I1048" s="3" t="s">
        <v>1836</v>
      </c>
      <c r="J1048" s="3" t="s">
        <v>1937</v>
      </c>
      <c r="K1048" s="3" t="s">
        <v>14</v>
      </c>
      <c r="L1048" s="3" t="s">
        <v>10</v>
      </c>
      <c r="M1048" s="3" t="s">
        <v>11</v>
      </c>
      <c r="N1048" s="11" t="s">
        <v>2556</v>
      </c>
      <c r="O1048" s="3" t="s">
        <v>2553</v>
      </c>
      <c r="P1048" s="3" t="str">
        <f>MID(Tabla1[[#This Row],[Aplicación]],14,1)</f>
        <v>2</v>
      </c>
      <c r="Q1048" s="3" t="s">
        <v>2530</v>
      </c>
      <c r="R1048" s="3" t="str">
        <f>MID(Tabla1[[#This Row],[Aplicación]],6,2)</f>
        <v>10</v>
      </c>
      <c r="S1048" s="3" t="str">
        <f>VLOOKUP(Tabla1[[#This Row],[AREA]],Hoja1!A:B,2,FALSE)</f>
        <v>10. Servicios sociales</v>
      </c>
      <c r="T1048" s="3" t="str">
        <f>MID(Tabla1[[#This Row],[Aplicación]],9,4)</f>
        <v>2312</v>
      </c>
      <c r="U1048" s="3" t="str">
        <f>VLOOKUP(Tabla1[[#This Row],[PROGRAMA]],Hoja1!A:B,2,FALSE)</f>
        <v>2312. Iniciativas sociales</v>
      </c>
      <c r="V1048" s="3" t="str">
        <f>MID(Tabla1[[#This Row],[Aplicación]],14,2)</f>
        <v>22</v>
      </c>
      <c r="W1048" s="3" t="str">
        <f>MID(Tabla1[[#This Row],[Aplicación]],14,6)</f>
        <v>22799</v>
      </c>
    </row>
    <row r="1049" spans="1:23" hidden="1" x14ac:dyDescent="0.25">
      <c r="A1049" s="1">
        <v>220189000627</v>
      </c>
      <c r="B1049" s="3" t="s">
        <v>9</v>
      </c>
      <c r="C1049" s="2">
        <v>43467</v>
      </c>
      <c r="D1049" s="3">
        <v>22019000393</v>
      </c>
      <c r="E1049" s="3" t="s">
        <v>432</v>
      </c>
      <c r="F1049" s="4">
        <v>6493.22</v>
      </c>
      <c r="G1049" s="3" t="s">
        <v>1705</v>
      </c>
      <c r="H1049" s="3" t="s">
        <v>470</v>
      </c>
      <c r="I1049" s="3" t="s">
        <v>1836</v>
      </c>
      <c r="J1049" s="3" t="s">
        <v>1838</v>
      </c>
      <c r="K1049" s="3" t="s">
        <v>14</v>
      </c>
      <c r="L1049" s="3" t="s">
        <v>10</v>
      </c>
      <c r="M1049" s="3" t="s">
        <v>11</v>
      </c>
      <c r="N1049" s="11" t="s">
        <v>2556</v>
      </c>
      <c r="O1049" s="3" t="s">
        <v>2553</v>
      </c>
      <c r="P1049" s="3" t="str">
        <f>MID(Tabla1[[#This Row],[Aplicación]],14,1)</f>
        <v>2</v>
      </c>
      <c r="Q1049" s="3" t="s">
        <v>2530</v>
      </c>
      <c r="R1049" s="3" t="str">
        <f>MID(Tabla1[[#This Row],[Aplicación]],6,2)</f>
        <v>06</v>
      </c>
      <c r="S1049" s="3" t="str">
        <f>VLOOKUP(Tabla1[[#This Row],[AREA]],Hoja1!A:B,2,FALSE)</f>
        <v>06. Educación, infancia e igualdad</v>
      </c>
      <c r="T1049" s="3" t="str">
        <f>MID(Tabla1[[#This Row],[Aplicación]],9,4)</f>
        <v>3232</v>
      </c>
      <c r="U1049" s="3" t="str">
        <f>VLOOKUP(Tabla1[[#This Row],[PROGRAMA]],Hoja1!A:B,2,FALSE)</f>
        <v>3232. Conservación y mantenimiento centros educación infantil y primaria</v>
      </c>
      <c r="V1049" s="3" t="str">
        <f>MID(Tabla1[[#This Row],[Aplicación]],14,2)</f>
        <v>21</v>
      </c>
      <c r="W1049" s="3" t="str">
        <f>MID(Tabla1[[#This Row],[Aplicación]],14,6)</f>
        <v>213</v>
      </c>
    </row>
    <row r="1050" spans="1:23" hidden="1" x14ac:dyDescent="0.25">
      <c r="A1050" s="1">
        <v>220190003542</v>
      </c>
      <c r="B1050" s="3" t="s">
        <v>9</v>
      </c>
      <c r="C1050" s="2">
        <v>43523</v>
      </c>
      <c r="D1050" s="3">
        <v>22019001999</v>
      </c>
      <c r="E1050" s="3" t="s">
        <v>99</v>
      </c>
      <c r="F1050" s="4">
        <v>5000</v>
      </c>
      <c r="G1050" s="3" t="s">
        <v>1705</v>
      </c>
      <c r="H1050" s="3" t="s">
        <v>1070</v>
      </c>
      <c r="I1050" s="3" t="s">
        <v>1836</v>
      </c>
      <c r="J1050" s="3" t="s">
        <v>1838</v>
      </c>
      <c r="K1050" s="3" t="s">
        <v>14</v>
      </c>
      <c r="L1050" s="3" t="s">
        <v>10</v>
      </c>
      <c r="M1050" s="3" t="s">
        <v>11</v>
      </c>
      <c r="N1050" s="11" t="s">
        <v>2556</v>
      </c>
      <c r="O1050" s="3" t="s">
        <v>2553</v>
      </c>
      <c r="P1050" s="3" t="str">
        <f>MID(Tabla1[[#This Row],[Aplicación]],14,1)</f>
        <v>2</v>
      </c>
      <c r="Q1050" s="3" t="s">
        <v>2530</v>
      </c>
      <c r="R1050" s="3" t="str">
        <f>MID(Tabla1[[#This Row],[Aplicación]],6,2)</f>
        <v>08</v>
      </c>
      <c r="S1050" s="3" t="str">
        <f>VLOOKUP(Tabla1[[#This Row],[AREA]],Hoja1!A:B,2,FALSE)</f>
        <v>08. Seguridad y movilidad</v>
      </c>
      <c r="T1050" s="3" t="str">
        <f>MID(Tabla1[[#This Row],[Aplicación]],9,4)</f>
        <v>1321</v>
      </c>
      <c r="U1050" s="3" t="str">
        <f>VLOOKUP(Tabla1[[#This Row],[PROGRAMA]],Hoja1!A:B,2,FALSE)</f>
        <v>1321. Policía municipal</v>
      </c>
      <c r="V1050" s="3" t="str">
        <f>MID(Tabla1[[#This Row],[Aplicación]],14,2)</f>
        <v>21</v>
      </c>
      <c r="W1050" s="3" t="str">
        <f>MID(Tabla1[[#This Row],[Aplicación]],14,6)</f>
        <v>213</v>
      </c>
    </row>
    <row r="1051" spans="1:23" hidden="1" x14ac:dyDescent="0.25">
      <c r="A1051" s="1">
        <v>220190001682</v>
      </c>
      <c r="B1051" s="3" t="s">
        <v>9</v>
      </c>
      <c r="C1051" s="2">
        <v>43511</v>
      </c>
      <c r="D1051" s="3">
        <v>22019001737</v>
      </c>
      <c r="E1051" s="3" t="s">
        <v>705</v>
      </c>
      <c r="F1051" s="4">
        <v>1422.47</v>
      </c>
      <c r="G1051" s="3" t="s">
        <v>1705</v>
      </c>
      <c r="H1051" s="3" t="s">
        <v>812</v>
      </c>
      <c r="I1051" s="3" t="s">
        <v>1836</v>
      </c>
      <c r="J1051" s="3" t="s">
        <v>1838</v>
      </c>
      <c r="K1051" s="3" t="s">
        <v>14</v>
      </c>
      <c r="L1051" s="3" t="s">
        <v>10</v>
      </c>
      <c r="M1051" s="3" t="s">
        <v>11</v>
      </c>
      <c r="N1051" s="11" t="s">
        <v>2556</v>
      </c>
      <c r="O1051" s="3" t="s">
        <v>2553</v>
      </c>
      <c r="P1051" s="3" t="str">
        <f>MID(Tabla1[[#This Row],[Aplicación]],14,1)</f>
        <v>2</v>
      </c>
      <c r="Q1051" s="3" t="s">
        <v>2530</v>
      </c>
      <c r="R1051" s="3" t="str">
        <f>MID(Tabla1[[#This Row],[Aplicación]],6,2)</f>
        <v>07</v>
      </c>
      <c r="S1051" s="3" t="str">
        <f>VLOOKUP(Tabla1[[#This Row],[AREA]],Hoja1!A:B,2,FALSE)</f>
        <v>07. Medio Ambiente sostenibilidad</v>
      </c>
      <c r="T1051" s="3" t="str">
        <f>MID(Tabla1[[#This Row],[Aplicación]],9,4)</f>
        <v>1621</v>
      </c>
      <c r="U1051" s="3" t="str">
        <f>VLOOKUP(Tabla1[[#This Row],[PROGRAMA]],Hoja1!A:B,2,FALSE)</f>
        <v>1621. Servicio de limpieza</v>
      </c>
      <c r="V1051" s="3" t="str">
        <f>MID(Tabla1[[#This Row],[Aplicación]],14,2)</f>
        <v>21</v>
      </c>
      <c r="W1051" s="3" t="str">
        <f>MID(Tabla1[[#This Row],[Aplicación]],14,6)</f>
        <v>213</v>
      </c>
    </row>
    <row r="1052" spans="1:23" hidden="1" x14ac:dyDescent="0.25">
      <c r="A1052" s="1">
        <v>220190006705</v>
      </c>
      <c r="B1052" s="3" t="s">
        <v>9</v>
      </c>
      <c r="C1052" s="2">
        <v>43545</v>
      </c>
      <c r="D1052" s="3">
        <v>22019001791</v>
      </c>
      <c r="E1052" s="3" t="s">
        <v>76</v>
      </c>
      <c r="F1052" s="4">
        <v>1504.88</v>
      </c>
      <c r="G1052" s="3" t="s">
        <v>1705</v>
      </c>
      <c r="H1052" s="3" t="s">
        <v>1481</v>
      </c>
      <c r="I1052" s="3" t="s">
        <v>1836</v>
      </c>
      <c r="J1052" s="3" t="s">
        <v>1838</v>
      </c>
      <c r="K1052" s="3" t="s">
        <v>14</v>
      </c>
      <c r="L1052" s="3" t="s">
        <v>10</v>
      </c>
      <c r="M1052" s="3" t="s">
        <v>11</v>
      </c>
      <c r="N1052" s="11" t="s">
        <v>2556</v>
      </c>
      <c r="O1052" s="3" t="s">
        <v>2553</v>
      </c>
      <c r="P1052" s="3" t="str">
        <f>MID(Tabla1[[#This Row],[Aplicación]],14,1)</f>
        <v>2</v>
      </c>
      <c r="Q1052" s="3" t="s">
        <v>2530</v>
      </c>
      <c r="R1052" s="3" t="str">
        <f>MID(Tabla1[[#This Row],[Aplicación]],6,2)</f>
        <v>02</v>
      </c>
      <c r="S1052" s="3" t="str">
        <f>VLOOKUP(Tabla1[[#This Row],[AREA]],Hoja1!A:B,2,FALSE)</f>
        <v>02. Urbanismo, infraestructura y vivienda</v>
      </c>
      <c r="T1052" s="3" t="str">
        <f>MID(Tabla1[[#This Row],[Aplicación]],9,4)</f>
        <v>9332</v>
      </c>
      <c r="U1052" s="3" t="str">
        <f>VLOOKUP(Tabla1[[#This Row],[PROGRAMA]],Hoja1!A:B,2,FALSE)</f>
        <v>9332. Mantenimiento de edificios e instalaciones municipales</v>
      </c>
      <c r="V1052" s="3" t="str">
        <f>MID(Tabla1[[#This Row],[Aplicación]],14,2)</f>
        <v>21</v>
      </c>
      <c r="W1052" s="3" t="str">
        <f>MID(Tabla1[[#This Row],[Aplicación]],14,6)</f>
        <v>213</v>
      </c>
    </row>
    <row r="1053" spans="1:23" hidden="1" x14ac:dyDescent="0.25">
      <c r="A1053" s="1">
        <v>220190001684</v>
      </c>
      <c r="B1053" s="3" t="s">
        <v>9</v>
      </c>
      <c r="C1053" s="2">
        <v>43511</v>
      </c>
      <c r="D1053" s="3">
        <v>22019001693</v>
      </c>
      <c r="E1053" s="3" t="s">
        <v>577</v>
      </c>
      <c r="F1053" s="4">
        <v>1936</v>
      </c>
      <c r="G1053" s="3" t="s">
        <v>1753</v>
      </c>
      <c r="H1053" s="3" t="s">
        <v>814</v>
      </c>
      <c r="I1053" s="3" t="s">
        <v>1836</v>
      </c>
      <c r="J1053" s="3" t="s">
        <v>1932</v>
      </c>
      <c r="K1053" s="3" t="s">
        <v>14</v>
      </c>
      <c r="L1053" s="3" t="s">
        <v>10</v>
      </c>
      <c r="M1053" s="3" t="s">
        <v>11</v>
      </c>
      <c r="N1053" s="11" t="s">
        <v>2556</v>
      </c>
      <c r="O1053" s="3" t="s">
        <v>2553</v>
      </c>
      <c r="P1053" s="3" t="str">
        <f>MID(Tabla1[[#This Row],[Aplicación]],14,1)</f>
        <v>2</v>
      </c>
      <c r="Q1053" s="3" t="s">
        <v>2530</v>
      </c>
      <c r="R1053" s="3" t="str">
        <f>MID(Tabla1[[#This Row],[Aplicación]],6,2)</f>
        <v>03</v>
      </c>
      <c r="S1053" s="3" t="str">
        <f>VLOOKUP(Tabla1[[#This Row],[AREA]],Hoja1!A:B,2,FALSE)</f>
        <v>03. Participación ciudadana, juventud y deportes</v>
      </c>
      <c r="T1053" s="3" t="str">
        <f>MID(Tabla1[[#This Row],[Aplicación]],9,4)</f>
        <v>9241</v>
      </c>
      <c r="U1053" s="3" t="str">
        <f>VLOOKUP(Tabla1[[#This Row],[PROGRAMA]],Hoja1!A:B,2,FALSE)</f>
        <v>9241. Participación ciudadana</v>
      </c>
      <c r="V1053" s="3" t="str">
        <f>MID(Tabla1[[#This Row],[Aplicación]],14,2)</f>
        <v>22</v>
      </c>
      <c r="W1053" s="3" t="str">
        <f>MID(Tabla1[[#This Row],[Aplicación]],14,6)</f>
        <v>22609</v>
      </c>
    </row>
    <row r="1054" spans="1:23" hidden="1" x14ac:dyDescent="0.25">
      <c r="A1054" s="1">
        <v>220189000657</v>
      </c>
      <c r="B1054" s="3" t="s">
        <v>9</v>
      </c>
      <c r="C1054" s="2">
        <v>43467</v>
      </c>
      <c r="D1054" s="3">
        <v>22019000549</v>
      </c>
      <c r="E1054" s="3" t="s">
        <v>81</v>
      </c>
      <c r="F1054" s="4">
        <v>10977.12</v>
      </c>
      <c r="G1054" s="3" t="s">
        <v>1708</v>
      </c>
      <c r="H1054" s="3" t="s">
        <v>491</v>
      </c>
      <c r="I1054" s="3" t="s">
        <v>1836</v>
      </c>
      <c r="J1054" s="3" t="s">
        <v>1838</v>
      </c>
      <c r="K1054" s="3" t="s">
        <v>14</v>
      </c>
      <c r="L1054" s="3" t="s">
        <v>10</v>
      </c>
      <c r="M1054" s="3" t="s">
        <v>11</v>
      </c>
      <c r="N1054" s="11" t="s">
        <v>2556</v>
      </c>
      <c r="O1054" s="3" t="s">
        <v>2553</v>
      </c>
      <c r="P1054" s="3" t="str">
        <f>MID(Tabla1[[#This Row],[Aplicación]],14,1)</f>
        <v>2</v>
      </c>
      <c r="Q1054" s="3" t="s">
        <v>2530</v>
      </c>
      <c r="R1054" s="3" t="str">
        <f>MID(Tabla1[[#This Row],[Aplicación]],6,2)</f>
        <v>09</v>
      </c>
      <c r="S1054" s="3" t="str">
        <f>VLOOKUP(Tabla1[[#This Row],[AREA]],Hoja1!A:B,2,FALSE)</f>
        <v>09. Cultura y turismo</v>
      </c>
      <c r="T1054" s="3" t="str">
        <f>MID(Tabla1[[#This Row],[Aplicación]],9,4)</f>
        <v>3341</v>
      </c>
      <c r="U1054" s="3" t="str">
        <f>VLOOKUP(Tabla1[[#This Row],[PROGRAMA]],Hoja1!A:B,2,FALSE)</f>
        <v>3341. Coordinación de políticas culturales</v>
      </c>
      <c r="V1054" s="3" t="str">
        <f>MID(Tabla1[[#This Row],[Aplicación]],14,2)</f>
        <v>22</v>
      </c>
      <c r="W1054" s="3" t="str">
        <f>MID(Tabla1[[#This Row],[Aplicación]],14,6)</f>
        <v>22799</v>
      </c>
    </row>
    <row r="1055" spans="1:23" hidden="1" x14ac:dyDescent="0.25">
      <c r="A1055" s="1">
        <v>220190000360</v>
      </c>
      <c r="B1055" s="3" t="s">
        <v>9</v>
      </c>
      <c r="C1055" s="2">
        <v>43490</v>
      </c>
      <c r="D1055" s="3">
        <v>22019000687</v>
      </c>
      <c r="E1055" s="3" t="s">
        <v>538</v>
      </c>
      <c r="F1055" s="4">
        <v>2882.4</v>
      </c>
      <c r="G1055" s="3" t="s">
        <v>1719</v>
      </c>
      <c r="H1055" s="3" t="s">
        <v>539</v>
      </c>
      <c r="I1055" s="3" t="s">
        <v>1836</v>
      </c>
      <c r="J1055" s="3" t="s">
        <v>1838</v>
      </c>
      <c r="K1055" s="3" t="s">
        <v>14</v>
      </c>
      <c r="L1055" s="3" t="s">
        <v>10</v>
      </c>
      <c r="M1055" s="3" t="s">
        <v>11</v>
      </c>
      <c r="N1055" s="11" t="s">
        <v>2556</v>
      </c>
      <c r="O1055" s="3" t="s">
        <v>2553</v>
      </c>
      <c r="P1055" s="3" t="str">
        <f>MID(Tabla1[[#This Row],[Aplicación]],14,1)</f>
        <v>2</v>
      </c>
      <c r="Q1055" s="3" t="s">
        <v>2530</v>
      </c>
      <c r="R1055" s="3" t="str">
        <f>MID(Tabla1[[#This Row],[Aplicación]],6,2)</f>
        <v>03</v>
      </c>
      <c r="S1055" s="3" t="str">
        <f>VLOOKUP(Tabla1[[#This Row],[AREA]],Hoja1!A:B,2,FALSE)</f>
        <v>03. Participación ciudadana, juventud y deportes</v>
      </c>
      <c r="T1055" s="3" t="str">
        <f>MID(Tabla1[[#This Row],[Aplicación]],9,4)</f>
        <v>9241</v>
      </c>
      <c r="U1055" s="3" t="str">
        <f>VLOOKUP(Tabla1[[#This Row],[PROGRAMA]],Hoja1!A:B,2,FALSE)</f>
        <v>9241. Participación ciudadana</v>
      </c>
      <c r="V1055" s="3" t="str">
        <f>MID(Tabla1[[#This Row],[Aplicación]],14,2)</f>
        <v>22</v>
      </c>
      <c r="W1055" s="3" t="str">
        <f>MID(Tabla1[[#This Row],[Aplicación]],14,6)</f>
        <v>22602</v>
      </c>
    </row>
    <row r="1056" spans="1:23" hidden="1" x14ac:dyDescent="0.25">
      <c r="A1056" s="1">
        <v>220190000361</v>
      </c>
      <c r="B1056" s="3" t="s">
        <v>9</v>
      </c>
      <c r="C1056" s="2">
        <v>43490</v>
      </c>
      <c r="D1056" s="3">
        <v>22019000688</v>
      </c>
      <c r="E1056" s="3" t="s">
        <v>538</v>
      </c>
      <c r="F1056" s="4">
        <v>1543.96</v>
      </c>
      <c r="G1056" s="3" t="s">
        <v>1719</v>
      </c>
      <c r="H1056" s="3" t="s">
        <v>540</v>
      </c>
      <c r="I1056" s="3" t="s">
        <v>1836</v>
      </c>
      <c r="J1056" s="3" t="s">
        <v>1838</v>
      </c>
      <c r="K1056" s="3" t="s">
        <v>14</v>
      </c>
      <c r="L1056" s="3" t="s">
        <v>10</v>
      </c>
      <c r="M1056" s="3" t="s">
        <v>11</v>
      </c>
      <c r="N1056" s="11" t="s">
        <v>2556</v>
      </c>
      <c r="O1056" s="3" t="s">
        <v>2553</v>
      </c>
      <c r="P1056" s="3" t="str">
        <f>MID(Tabla1[[#This Row],[Aplicación]],14,1)</f>
        <v>2</v>
      </c>
      <c r="Q1056" s="3" t="s">
        <v>2530</v>
      </c>
      <c r="R1056" s="3" t="str">
        <f>MID(Tabla1[[#This Row],[Aplicación]],6,2)</f>
        <v>03</v>
      </c>
      <c r="S1056" s="3" t="str">
        <f>VLOOKUP(Tabla1[[#This Row],[AREA]],Hoja1!A:B,2,FALSE)</f>
        <v>03. Participación ciudadana, juventud y deportes</v>
      </c>
      <c r="T1056" s="3" t="str">
        <f>MID(Tabla1[[#This Row],[Aplicación]],9,4)</f>
        <v>9241</v>
      </c>
      <c r="U1056" s="3" t="str">
        <f>VLOOKUP(Tabla1[[#This Row],[PROGRAMA]],Hoja1!A:B,2,FALSE)</f>
        <v>9241. Participación ciudadana</v>
      </c>
      <c r="V1056" s="3" t="str">
        <f>MID(Tabla1[[#This Row],[Aplicación]],14,2)</f>
        <v>22</v>
      </c>
      <c r="W1056" s="3" t="str">
        <f>MID(Tabla1[[#This Row],[Aplicación]],14,6)</f>
        <v>22602</v>
      </c>
    </row>
    <row r="1057" spans="1:23" hidden="1" x14ac:dyDescent="0.25">
      <c r="A1057" s="1">
        <v>220190002572</v>
      </c>
      <c r="B1057" s="3" t="s">
        <v>9</v>
      </c>
      <c r="C1057" s="2">
        <v>43516</v>
      </c>
      <c r="D1057" s="3">
        <v>22019001816</v>
      </c>
      <c r="E1057" s="3" t="s">
        <v>519</v>
      </c>
      <c r="F1057" s="4">
        <v>1936</v>
      </c>
      <c r="G1057" s="3" t="s">
        <v>1778</v>
      </c>
      <c r="H1057" s="3" t="s">
        <v>949</v>
      </c>
      <c r="I1057" s="3" t="s">
        <v>1836</v>
      </c>
      <c r="J1057" s="3" t="s">
        <v>1838</v>
      </c>
      <c r="K1057" s="3" t="s">
        <v>35</v>
      </c>
      <c r="L1057" s="3" t="s">
        <v>10</v>
      </c>
      <c r="M1057" s="3" t="s">
        <v>11</v>
      </c>
      <c r="N1057" s="11" t="s">
        <v>2556</v>
      </c>
      <c r="O1057" s="3" t="s">
        <v>2553</v>
      </c>
      <c r="P1057" s="3" t="str">
        <f>MID(Tabla1[[#This Row],[Aplicación]],14,1)</f>
        <v>2</v>
      </c>
      <c r="Q1057" s="3" t="s">
        <v>2530</v>
      </c>
      <c r="R1057" s="3" t="str">
        <f>MID(Tabla1[[#This Row],[Aplicación]],6,2)</f>
        <v>02</v>
      </c>
      <c r="S1057" s="3" t="str">
        <f>VLOOKUP(Tabla1[[#This Row],[AREA]],Hoja1!A:B,2,FALSE)</f>
        <v>02. Urbanismo, infraestructura y vivienda</v>
      </c>
      <c r="T1057" s="3" t="str">
        <f>MID(Tabla1[[#This Row],[Aplicación]],9,4)</f>
        <v>9332</v>
      </c>
      <c r="U1057" s="3" t="str">
        <f>VLOOKUP(Tabla1[[#This Row],[PROGRAMA]],Hoja1!A:B,2,FALSE)</f>
        <v>9332. Mantenimiento de edificios e instalaciones municipales</v>
      </c>
      <c r="V1057" s="3" t="str">
        <f>MID(Tabla1[[#This Row],[Aplicación]],14,2)</f>
        <v>21</v>
      </c>
      <c r="W1057" s="3" t="str">
        <f>MID(Tabla1[[#This Row],[Aplicación]],14,6)</f>
        <v>212</v>
      </c>
    </row>
    <row r="1058" spans="1:23" hidden="1" x14ac:dyDescent="0.25">
      <c r="A1058" s="1">
        <v>220190005217</v>
      </c>
      <c r="B1058" s="3" t="s">
        <v>9</v>
      </c>
      <c r="C1058" s="2">
        <v>43536</v>
      </c>
      <c r="D1058" s="3">
        <v>22019001662</v>
      </c>
      <c r="E1058" s="3" t="s">
        <v>871</v>
      </c>
      <c r="F1058" s="4">
        <v>5000</v>
      </c>
      <c r="G1058" s="3" t="s">
        <v>1806</v>
      </c>
      <c r="H1058" s="3" t="s">
        <v>1301</v>
      </c>
      <c r="I1058" s="3" t="s">
        <v>1836</v>
      </c>
      <c r="J1058" s="3" t="s">
        <v>1838</v>
      </c>
      <c r="K1058" s="3" t="s">
        <v>14</v>
      </c>
      <c r="L1058" s="3" t="s">
        <v>10</v>
      </c>
      <c r="M1058" s="3" t="s">
        <v>11</v>
      </c>
      <c r="N1058" s="11" t="s">
        <v>2556</v>
      </c>
      <c r="O1058" s="3" t="s">
        <v>2553</v>
      </c>
      <c r="P1058" s="3" t="str">
        <f>MID(Tabla1[[#This Row],[Aplicación]],14,1)</f>
        <v>2</v>
      </c>
      <c r="Q1058" s="3" t="s">
        <v>2530</v>
      </c>
      <c r="R1058" s="3" t="str">
        <f>MID(Tabla1[[#This Row],[Aplicación]],6,2)</f>
        <v>07</v>
      </c>
      <c r="S1058" s="3" t="str">
        <f>VLOOKUP(Tabla1[[#This Row],[AREA]],Hoja1!A:B,2,FALSE)</f>
        <v>07. Medio Ambiente sostenibilidad</v>
      </c>
      <c r="T1058" s="3" t="str">
        <f>MID(Tabla1[[#This Row],[Aplicación]],9,4)</f>
        <v>1621</v>
      </c>
      <c r="U1058" s="3" t="str">
        <f>VLOOKUP(Tabla1[[#This Row],[PROGRAMA]],Hoja1!A:B,2,FALSE)</f>
        <v>1621. Servicio de limpieza</v>
      </c>
      <c r="V1058" s="3" t="str">
        <f>MID(Tabla1[[#This Row],[Aplicación]],14,2)</f>
        <v>21</v>
      </c>
      <c r="W1058" s="3" t="str">
        <f>MID(Tabla1[[#This Row],[Aplicación]],14,6)</f>
        <v>214</v>
      </c>
    </row>
    <row r="1059" spans="1:23" hidden="1" x14ac:dyDescent="0.25">
      <c r="A1059" s="1">
        <v>220179000474</v>
      </c>
      <c r="B1059" s="3" t="s">
        <v>9</v>
      </c>
      <c r="C1059" s="2">
        <v>43467</v>
      </c>
      <c r="D1059" s="3">
        <v>22019000466</v>
      </c>
      <c r="E1059" s="3" t="s">
        <v>95</v>
      </c>
      <c r="F1059" s="4">
        <v>7493.53</v>
      </c>
      <c r="G1059" s="3" t="s">
        <v>2037</v>
      </c>
      <c r="H1059" s="3" t="s">
        <v>117</v>
      </c>
      <c r="I1059" s="3" t="s">
        <v>1836</v>
      </c>
      <c r="J1059" s="3" t="s">
        <v>1838</v>
      </c>
      <c r="K1059" s="3" t="s">
        <v>14</v>
      </c>
      <c r="L1059" s="3" t="s">
        <v>118</v>
      </c>
      <c r="M1059" s="3" t="s">
        <v>11</v>
      </c>
      <c r="N1059" s="3" t="s">
        <v>2561</v>
      </c>
      <c r="O1059" s="3" t="s">
        <v>2553</v>
      </c>
      <c r="P1059" s="3" t="str">
        <f>MID(Tabla1[[#This Row],[Aplicación]],14,1)</f>
        <v>6</v>
      </c>
      <c r="Q1059" s="3" t="s">
        <v>2531</v>
      </c>
      <c r="R1059" s="3" t="str">
        <f>MID(Tabla1[[#This Row],[Aplicación]],6,2)</f>
        <v>03</v>
      </c>
      <c r="S1059" s="3" t="str">
        <f>VLOOKUP(Tabla1[[#This Row],[AREA]],Hoja1!A:B,2,FALSE)</f>
        <v>03. Participación ciudadana, juventud y deportes</v>
      </c>
      <c r="T1059" s="3" t="str">
        <f>MID(Tabla1[[#This Row],[Aplicación]],9,4)</f>
        <v>9204</v>
      </c>
      <c r="U1059" s="3" t="str">
        <f>VLOOKUP(Tabla1[[#This Row],[PROGRAMA]],Hoja1!A:B,2,FALSE)</f>
        <v>9204. Tecnologías de la información y comunicación</v>
      </c>
      <c r="V1059" s="3" t="str">
        <f>MID(Tabla1[[#This Row],[Aplicación]],14,2)</f>
        <v>64</v>
      </c>
      <c r="W1059" s="3" t="str">
        <f>MID(Tabla1[[#This Row],[Aplicación]],14,6)</f>
        <v>641</v>
      </c>
    </row>
    <row r="1060" spans="1:23" hidden="1" x14ac:dyDescent="0.25">
      <c r="A1060" s="1">
        <v>220189000649</v>
      </c>
      <c r="B1060" s="3" t="s">
        <v>9</v>
      </c>
      <c r="C1060" s="2">
        <v>43467</v>
      </c>
      <c r="D1060" s="3">
        <v>22019000544</v>
      </c>
      <c r="E1060" s="3" t="s">
        <v>95</v>
      </c>
      <c r="F1060" s="4">
        <v>82428.83</v>
      </c>
      <c r="G1060" s="3" t="s">
        <v>2037</v>
      </c>
      <c r="H1060" s="3" t="s">
        <v>488</v>
      </c>
      <c r="I1060" s="3" t="s">
        <v>1836</v>
      </c>
      <c r="J1060" s="3" t="s">
        <v>1838</v>
      </c>
      <c r="K1060" s="3" t="s">
        <v>14</v>
      </c>
      <c r="L1060" s="3" t="s">
        <v>118</v>
      </c>
      <c r="M1060" s="3" t="s">
        <v>11</v>
      </c>
      <c r="N1060" s="3" t="s">
        <v>2561</v>
      </c>
      <c r="O1060" s="3" t="s">
        <v>2553</v>
      </c>
      <c r="P1060" s="3" t="str">
        <f>MID(Tabla1[[#This Row],[Aplicación]],14,1)</f>
        <v>6</v>
      </c>
      <c r="Q1060" s="3" t="s">
        <v>2531</v>
      </c>
      <c r="R1060" s="3" t="str">
        <f>MID(Tabla1[[#This Row],[Aplicación]],6,2)</f>
        <v>03</v>
      </c>
      <c r="S1060" s="3" t="str">
        <f>VLOOKUP(Tabla1[[#This Row],[AREA]],Hoja1!A:B,2,FALSE)</f>
        <v>03. Participación ciudadana, juventud y deportes</v>
      </c>
      <c r="T1060" s="3" t="str">
        <f>MID(Tabla1[[#This Row],[Aplicación]],9,4)</f>
        <v>9204</v>
      </c>
      <c r="U1060" s="3" t="str">
        <f>VLOOKUP(Tabla1[[#This Row],[PROGRAMA]],Hoja1!A:B,2,FALSE)</f>
        <v>9204. Tecnologías de la información y comunicación</v>
      </c>
      <c r="V1060" s="3" t="str">
        <f>MID(Tabla1[[#This Row],[Aplicación]],14,2)</f>
        <v>64</v>
      </c>
      <c r="W1060" s="3" t="str">
        <f>MID(Tabla1[[#This Row],[Aplicación]],14,6)</f>
        <v>641</v>
      </c>
    </row>
    <row r="1061" spans="1:23" hidden="1" x14ac:dyDescent="0.25">
      <c r="A1061" s="1">
        <v>220190004008</v>
      </c>
      <c r="B1061" s="3" t="s">
        <v>1968</v>
      </c>
      <c r="C1061" s="2">
        <v>43524</v>
      </c>
      <c r="D1061" s="3">
        <v>22019001864</v>
      </c>
      <c r="E1061" s="3" t="s">
        <v>260</v>
      </c>
      <c r="F1061" s="4">
        <v>10000</v>
      </c>
      <c r="G1061" s="3" t="s">
        <v>2038</v>
      </c>
      <c r="H1061" s="3" t="s">
        <v>2052</v>
      </c>
      <c r="I1061" s="3" t="s">
        <v>1969</v>
      </c>
      <c r="J1061" s="3" t="s">
        <v>1837</v>
      </c>
      <c r="K1061" s="3" t="s">
        <v>14</v>
      </c>
      <c r="L1061" s="3" t="s">
        <v>15</v>
      </c>
      <c r="M1061" s="3" t="s">
        <v>16</v>
      </c>
      <c r="N1061" s="11" t="s">
        <v>2554</v>
      </c>
      <c r="O1061" s="3" t="s">
        <v>2553</v>
      </c>
      <c r="P1061" s="3" t="str">
        <f>MID(Tabla1[[#This Row],[Aplicación]],14,1)</f>
        <v>6</v>
      </c>
      <c r="Q1061" s="3" t="s">
        <v>2531</v>
      </c>
      <c r="R1061" s="3" t="str">
        <f>MID(Tabla1[[#This Row],[Aplicación]],6,2)</f>
        <v>08</v>
      </c>
      <c r="S1061" s="3" t="str">
        <f>VLOOKUP(Tabla1[[#This Row],[AREA]],Hoja1!A:B,2,FALSE)</f>
        <v>08. Seguridad y movilidad</v>
      </c>
      <c r="T1061" s="3" t="str">
        <f>MID(Tabla1[[#This Row],[Aplicación]],9,4)</f>
        <v>1361</v>
      </c>
      <c r="U1061" s="3" t="str">
        <f>VLOOKUP(Tabla1[[#This Row],[PROGRAMA]],Hoja1!A:B,2,FALSE)</f>
        <v>1361. Prevención y extinción de incencios</v>
      </c>
      <c r="V1061" s="3" t="str">
        <f>MID(Tabla1[[#This Row],[Aplicación]],14,2)</f>
        <v>63</v>
      </c>
      <c r="W1061" s="3" t="str">
        <f>MID(Tabla1[[#This Row],[Aplicación]],14,6)</f>
        <v>633</v>
      </c>
    </row>
    <row r="1062" spans="1:23" hidden="1" x14ac:dyDescent="0.25">
      <c r="A1062" s="1">
        <v>220190001271</v>
      </c>
      <c r="B1062" s="3" t="s">
        <v>9</v>
      </c>
      <c r="C1062" s="2">
        <v>43504</v>
      </c>
      <c r="D1062" s="3">
        <v>22019000603</v>
      </c>
      <c r="E1062" s="3" t="s">
        <v>532</v>
      </c>
      <c r="F1062" s="4">
        <v>7247.9</v>
      </c>
      <c r="G1062" s="3" t="s">
        <v>1742</v>
      </c>
      <c r="H1062" s="3" t="s">
        <v>661</v>
      </c>
      <c r="I1062" s="3" t="s">
        <v>1836</v>
      </c>
      <c r="J1062" s="3" t="s">
        <v>1838</v>
      </c>
      <c r="K1062" s="3" t="s">
        <v>14</v>
      </c>
      <c r="L1062" s="3" t="s">
        <v>10</v>
      </c>
      <c r="M1062" s="3" t="s">
        <v>11</v>
      </c>
      <c r="N1062" s="11" t="s">
        <v>2556</v>
      </c>
      <c r="O1062" s="3" t="s">
        <v>2553</v>
      </c>
      <c r="P1062" s="3" t="str">
        <f>MID(Tabla1[[#This Row],[Aplicación]],14,1)</f>
        <v>2</v>
      </c>
      <c r="Q1062" s="3" t="s">
        <v>2530</v>
      </c>
      <c r="R1062" s="3" t="str">
        <f>MID(Tabla1[[#This Row],[Aplicación]],6,2)</f>
        <v>04</v>
      </c>
      <c r="S1062" s="3" t="str">
        <f>VLOOKUP(Tabla1[[#This Row],[AREA]],Hoja1!A:B,2,FALSE)</f>
        <v>04. Hacienda, función pública y promoción económica</v>
      </c>
      <c r="T1062" s="3" t="str">
        <f>MID(Tabla1[[#This Row],[Aplicación]],9,4)</f>
        <v>9321</v>
      </c>
      <c r="U1062" s="3" t="str">
        <f>VLOOKUP(Tabla1[[#This Row],[PROGRAMA]],Hoja1!A:B,2,FALSE)</f>
        <v>9321. Gestión de ingresos e inspección</v>
      </c>
      <c r="V1062" s="3" t="str">
        <f>MID(Tabla1[[#This Row],[Aplicación]],14,2)</f>
        <v>22</v>
      </c>
      <c r="W1062" s="3" t="str">
        <f>MID(Tabla1[[#This Row],[Aplicación]],14,6)</f>
        <v>22799</v>
      </c>
    </row>
    <row r="1063" spans="1:23" hidden="1" x14ac:dyDescent="0.25">
      <c r="A1063" s="1">
        <v>220189000256</v>
      </c>
      <c r="B1063" s="3" t="s">
        <v>9</v>
      </c>
      <c r="C1063" s="2">
        <v>43467</v>
      </c>
      <c r="D1063" s="3">
        <v>22019000486</v>
      </c>
      <c r="E1063" s="3" t="s">
        <v>250</v>
      </c>
      <c r="F1063" s="4">
        <v>2505</v>
      </c>
      <c r="G1063" s="3" t="s">
        <v>1909</v>
      </c>
      <c r="H1063" s="3" t="s">
        <v>252</v>
      </c>
      <c r="I1063" s="3" t="s">
        <v>1836</v>
      </c>
      <c r="J1063" s="3" t="s">
        <v>1838</v>
      </c>
      <c r="K1063" s="3" t="s">
        <v>14</v>
      </c>
      <c r="L1063" s="3" t="s">
        <v>15</v>
      </c>
      <c r="M1063" s="3" t="s">
        <v>16</v>
      </c>
      <c r="N1063" s="11" t="s">
        <v>2554</v>
      </c>
      <c r="O1063" s="3" t="s">
        <v>2553</v>
      </c>
      <c r="P1063" s="3" t="str">
        <f>MID(Tabla1[[#This Row],[Aplicación]],14,1)</f>
        <v>2</v>
      </c>
      <c r="Q1063" s="3" t="s">
        <v>2530</v>
      </c>
      <c r="R1063" s="3" t="str">
        <f>MID(Tabla1[[#This Row],[Aplicación]],6,2)</f>
        <v>04</v>
      </c>
      <c r="S1063" s="3" t="str">
        <f>VLOOKUP(Tabla1[[#This Row],[AREA]],Hoja1!A:B,2,FALSE)</f>
        <v>04. Hacienda, función pública y promoción económica</v>
      </c>
      <c r="T1063" s="3" t="str">
        <f>MID(Tabla1[[#This Row],[Aplicación]],9,4)</f>
        <v>2411</v>
      </c>
      <c r="U1063" s="3" t="str">
        <f>VLOOKUP(Tabla1[[#This Row],[PROGRAMA]],Hoja1!A:B,2,FALSE)</f>
        <v>2411. Agencia de innovación y desarrollo económico</v>
      </c>
      <c r="V1063" s="3" t="str">
        <f>MID(Tabla1[[#This Row],[Aplicación]],14,2)</f>
        <v>22</v>
      </c>
      <c r="W1063" s="3" t="str">
        <f>MID(Tabla1[[#This Row],[Aplicación]],14,6)</f>
        <v>22799</v>
      </c>
    </row>
    <row r="1064" spans="1:23" hidden="1" x14ac:dyDescent="0.25">
      <c r="A1064" s="1">
        <v>220179000024</v>
      </c>
      <c r="B1064" s="3" t="s">
        <v>9</v>
      </c>
      <c r="C1064" s="2">
        <v>43467</v>
      </c>
      <c r="D1064" s="3">
        <v>22019000035</v>
      </c>
      <c r="E1064" s="3" t="s">
        <v>50</v>
      </c>
      <c r="F1064" s="4">
        <v>3087691.92</v>
      </c>
      <c r="G1064" s="3" t="s">
        <v>1840</v>
      </c>
      <c r="H1064" s="3" t="s">
        <v>51</v>
      </c>
      <c r="I1064" s="3" t="s">
        <v>1836</v>
      </c>
      <c r="J1064" s="3" t="s">
        <v>1837</v>
      </c>
      <c r="K1064" s="3" t="s">
        <v>52</v>
      </c>
      <c r="L1064" s="3" t="s">
        <v>15</v>
      </c>
      <c r="M1064" s="3" t="s">
        <v>16</v>
      </c>
      <c r="N1064" s="11" t="s">
        <v>2554</v>
      </c>
      <c r="O1064" s="3" t="s">
        <v>2553</v>
      </c>
      <c r="P1064" s="3" t="str">
        <f>MID(Tabla1[[#This Row],[Aplicación]],14,1)</f>
        <v>2</v>
      </c>
      <c r="Q1064" s="3" t="s">
        <v>2530</v>
      </c>
      <c r="R1064" s="3" t="str">
        <f>MID(Tabla1[[#This Row],[Aplicación]],6,2)</f>
        <v>08</v>
      </c>
      <c r="S1064" s="3" t="str">
        <f>VLOOKUP(Tabla1[[#This Row],[AREA]],Hoja1!A:B,2,FALSE)</f>
        <v>08. Seguridad y movilidad</v>
      </c>
      <c r="T1064" s="3" t="str">
        <f>MID(Tabla1[[#This Row],[Aplicación]],9,4)</f>
        <v>1341</v>
      </c>
      <c r="U1064" s="3" t="str">
        <f>VLOOKUP(Tabla1[[#This Row],[PROGRAMA]],Hoja1!A:B,2,FALSE)</f>
        <v>1341. Movilidad</v>
      </c>
      <c r="V1064" s="3" t="str">
        <f>MID(Tabla1[[#This Row],[Aplicación]],14,2)</f>
        <v>22</v>
      </c>
      <c r="W1064" s="3" t="str">
        <f>MID(Tabla1[[#This Row],[Aplicación]],14,6)</f>
        <v>22799</v>
      </c>
    </row>
    <row r="1065" spans="1:23" hidden="1" x14ac:dyDescent="0.25">
      <c r="A1065" s="1">
        <v>220189000309</v>
      </c>
      <c r="B1065" s="3" t="s">
        <v>9</v>
      </c>
      <c r="C1065" s="2">
        <v>43467</v>
      </c>
      <c r="D1065" s="3">
        <v>22019000505</v>
      </c>
      <c r="E1065" s="3" t="s">
        <v>250</v>
      </c>
      <c r="F1065" s="4">
        <v>4759.2</v>
      </c>
      <c r="G1065" s="3" t="s">
        <v>1909</v>
      </c>
      <c r="H1065" s="3" t="s">
        <v>263</v>
      </c>
      <c r="I1065" s="3" t="s">
        <v>1836</v>
      </c>
      <c r="J1065" s="3" t="s">
        <v>1838</v>
      </c>
      <c r="K1065" s="3" t="s">
        <v>14</v>
      </c>
      <c r="L1065" s="3" t="s">
        <v>15</v>
      </c>
      <c r="M1065" s="3" t="s">
        <v>16</v>
      </c>
      <c r="N1065" s="11" t="s">
        <v>2554</v>
      </c>
      <c r="O1065" s="3" t="s">
        <v>2553</v>
      </c>
      <c r="P1065" s="3" t="str">
        <f>MID(Tabla1[[#This Row],[Aplicación]],14,1)</f>
        <v>2</v>
      </c>
      <c r="Q1065" s="3" t="s">
        <v>2530</v>
      </c>
      <c r="R1065" s="3" t="str">
        <f>MID(Tabla1[[#This Row],[Aplicación]],6,2)</f>
        <v>04</v>
      </c>
      <c r="S1065" s="3" t="str">
        <f>VLOOKUP(Tabla1[[#This Row],[AREA]],Hoja1!A:B,2,FALSE)</f>
        <v>04. Hacienda, función pública y promoción económica</v>
      </c>
      <c r="T1065" s="3" t="str">
        <f>MID(Tabla1[[#This Row],[Aplicación]],9,4)</f>
        <v>2411</v>
      </c>
      <c r="U1065" s="3" t="str">
        <f>VLOOKUP(Tabla1[[#This Row],[PROGRAMA]],Hoja1!A:B,2,FALSE)</f>
        <v>2411. Agencia de innovación y desarrollo económico</v>
      </c>
      <c r="V1065" s="3" t="str">
        <f>MID(Tabla1[[#This Row],[Aplicación]],14,2)</f>
        <v>22</v>
      </c>
      <c r="W1065" s="3" t="str">
        <f>MID(Tabla1[[#This Row],[Aplicación]],14,6)</f>
        <v>22799</v>
      </c>
    </row>
    <row r="1066" spans="1:23" hidden="1" x14ac:dyDescent="0.25">
      <c r="A1066" s="1">
        <v>220179000452</v>
      </c>
      <c r="B1066" s="3" t="s">
        <v>9</v>
      </c>
      <c r="C1066" s="2">
        <v>43467</v>
      </c>
      <c r="D1066" s="3">
        <v>22019000078</v>
      </c>
      <c r="E1066" s="3" t="s">
        <v>106</v>
      </c>
      <c r="F1066" s="4">
        <v>25000</v>
      </c>
      <c r="G1066" s="3" t="s">
        <v>1746</v>
      </c>
      <c r="H1066" s="3" t="s">
        <v>107</v>
      </c>
      <c r="I1066" s="3" t="s">
        <v>1836</v>
      </c>
      <c r="J1066" s="3" t="s">
        <v>1838</v>
      </c>
      <c r="K1066" s="3" t="s">
        <v>35</v>
      </c>
      <c r="L1066" s="3" t="s">
        <v>15</v>
      </c>
      <c r="M1066" s="3" t="s">
        <v>16</v>
      </c>
      <c r="N1066" s="11" t="s">
        <v>2554</v>
      </c>
      <c r="O1066" s="3" t="s">
        <v>2553</v>
      </c>
      <c r="P1066" s="3" t="str">
        <f>MID(Tabla1[[#This Row],[Aplicación]],14,1)</f>
        <v>2</v>
      </c>
      <c r="Q1066" s="3" t="s">
        <v>2530</v>
      </c>
      <c r="R1066" s="3" t="str">
        <f>MID(Tabla1[[#This Row],[Aplicación]],6,2)</f>
        <v>08</v>
      </c>
      <c r="S1066" s="3" t="str">
        <f>VLOOKUP(Tabla1[[#This Row],[AREA]],Hoja1!A:B,2,FALSE)</f>
        <v>08. Seguridad y movilidad</v>
      </c>
      <c r="T1066" s="3" t="str">
        <f>MID(Tabla1[[#This Row],[Aplicación]],9,4)</f>
        <v>1361</v>
      </c>
      <c r="U1066" s="3" t="str">
        <f>VLOOKUP(Tabla1[[#This Row],[PROGRAMA]],Hoja1!A:B,2,FALSE)</f>
        <v>1361. Prevención y extinción de incencios</v>
      </c>
      <c r="V1066" s="3" t="str">
        <f>MID(Tabla1[[#This Row],[Aplicación]],14,2)</f>
        <v>22</v>
      </c>
      <c r="W1066" s="3" t="str">
        <f>MID(Tabla1[[#This Row],[Aplicación]],14,6)</f>
        <v>22103</v>
      </c>
    </row>
    <row r="1067" spans="1:23" hidden="1" x14ac:dyDescent="0.25">
      <c r="A1067" s="1">
        <v>220179000510</v>
      </c>
      <c r="B1067" s="3" t="s">
        <v>9</v>
      </c>
      <c r="C1067" s="2">
        <v>43467</v>
      </c>
      <c r="D1067" s="3">
        <v>22019000108</v>
      </c>
      <c r="E1067" s="3" t="s">
        <v>124</v>
      </c>
      <c r="F1067" s="4">
        <v>23000</v>
      </c>
      <c r="G1067" s="3" t="s">
        <v>1746</v>
      </c>
      <c r="H1067" s="3" t="s">
        <v>126</v>
      </c>
      <c r="I1067" s="3" t="s">
        <v>1836</v>
      </c>
      <c r="J1067" s="3" t="s">
        <v>1838</v>
      </c>
      <c r="K1067" s="3" t="s">
        <v>35</v>
      </c>
      <c r="L1067" s="3" t="s">
        <v>15</v>
      </c>
      <c r="M1067" s="3" t="s">
        <v>16</v>
      </c>
      <c r="N1067" s="11" t="s">
        <v>2554</v>
      </c>
      <c r="O1067" s="3" t="s">
        <v>2553</v>
      </c>
      <c r="P1067" s="3" t="str">
        <f>MID(Tabla1[[#This Row],[Aplicación]],14,1)</f>
        <v>2</v>
      </c>
      <c r="Q1067" s="3" t="s">
        <v>2530</v>
      </c>
      <c r="R1067" s="3" t="str">
        <f>MID(Tabla1[[#This Row],[Aplicación]],6,2)</f>
        <v>02</v>
      </c>
      <c r="S1067" s="3" t="str">
        <f>VLOOKUP(Tabla1[[#This Row],[AREA]],Hoja1!A:B,2,FALSE)</f>
        <v>02. Urbanismo, infraestructura y vivienda</v>
      </c>
      <c r="T1067" s="3" t="str">
        <f>MID(Tabla1[[#This Row],[Aplicación]],9,4)</f>
        <v>1501</v>
      </c>
      <c r="U1067" s="3" t="str">
        <f>VLOOKUP(Tabla1[[#This Row],[PROGRAMA]],Hoja1!A:B,2,FALSE)</f>
        <v>1501. Dirección del área de urbanismo</v>
      </c>
      <c r="V1067" s="3" t="str">
        <f>MID(Tabla1[[#This Row],[Aplicación]],14,2)</f>
        <v>22</v>
      </c>
      <c r="W1067" s="3" t="str">
        <f>MID(Tabla1[[#This Row],[Aplicación]],14,6)</f>
        <v>22103</v>
      </c>
    </row>
    <row r="1068" spans="1:23" hidden="1" x14ac:dyDescent="0.25">
      <c r="A1068" s="1">
        <v>220190001422</v>
      </c>
      <c r="B1068" s="3" t="s">
        <v>9</v>
      </c>
      <c r="C1068" s="2">
        <v>43508</v>
      </c>
      <c r="D1068" s="3">
        <v>22019000789</v>
      </c>
      <c r="E1068" s="3" t="s">
        <v>735</v>
      </c>
      <c r="F1068" s="4">
        <v>7000</v>
      </c>
      <c r="G1068" s="3" t="s">
        <v>1746</v>
      </c>
      <c r="H1068" s="3" t="s">
        <v>736</v>
      </c>
      <c r="I1068" s="3" t="s">
        <v>1836</v>
      </c>
      <c r="J1068" s="3" t="s">
        <v>1838</v>
      </c>
      <c r="K1068" s="3" t="s">
        <v>35</v>
      </c>
      <c r="L1068" s="3" t="s">
        <v>10</v>
      </c>
      <c r="M1068" s="3" t="s">
        <v>11</v>
      </c>
      <c r="N1068" s="11" t="s">
        <v>2556</v>
      </c>
      <c r="O1068" s="3" t="s">
        <v>2553</v>
      </c>
      <c r="P1068" s="3" t="str">
        <f>MID(Tabla1[[#This Row],[Aplicación]],14,1)</f>
        <v>2</v>
      </c>
      <c r="Q1068" s="3" t="s">
        <v>2530</v>
      </c>
      <c r="R1068" s="3" t="str">
        <f>MID(Tabla1[[#This Row],[Aplicación]],6,2)</f>
        <v>06</v>
      </c>
      <c r="S1068" s="3" t="str">
        <f>VLOOKUP(Tabla1[[#This Row],[AREA]],Hoja1!A:B,2,FALSE)</f>
        <v>06. Educación, infancia e igualdad</v>
      </c>
      <c r="T1068" s="3" t="str">
        <f>MID(Tabla1[[#This Row],[Aplicación]],9,4)</f>
        <v>3232</v>
      </c>
      <c r="U1068" s="3" t="str">
        <f>VLOOKUP(Tabla1[[#This Row],[PROGRAMA]],Hoja1!A:B,2,FALSE)</f>
        <v>3232. Conservación y mantenimiento centros educación infantil y primaria</v>
      </c>
      <c r="V1068" s="3" t="str">
        <f>MID(Tabla1[[#This Row],[Aplicación]],14,2)</f>
        <v>22</v>
      </c>
      <c r="W1068" s="3" t="str">
        <f>MID(Tabla1[[#This Row],[Aplicación]],14,6)</f>
        <v>22103</v>
      </c>
    </row>
    <row r="1069" spans="1:23" hidden="1" x14ac:dyDescent="0.25">
      <c r="A1069" s="1">
        <v>220190004007</v>
      </c>
      <c r="B1069" s="3" t="s">
        <v>9</v>
      </c>
      <c r="C1069" s="2">
        <v>43524</v>
      </c>
      <c r="D1069" s="3">
        <v>22019001993</v>
      </c>
      <c r="E1069" s="3" t="s">
        <v>1151</v>
      </c>
      <c r="F1069" s="4">
        <v>4600</v>
      </c>
      <c r="G1069" s="3" t="s">
        <v>1746</v>
      </c>
      <c r="H1069" s="3" t="s">
        <v>1152</v>
      </c>
      <c r="I1069" s="3" t="s">
        <v>1836</v>
      </c>
      <c r="J1069" s="3" t="s">
        <v>1838</v>
      </c>
      <c r="K1069" s="3" t="s">
        <v>35</v>
      </c>
      <c r="L1069" s="3" t="s">
        <v>10</v>
      </c>
      <c r="M1069" s="3" t="s">
        <v>11</v>
      </c>
      <c r="N1069" s="11" t="s">
        <v>2556</v>
      </c>
      <c r="O1069" s="3" t="s">
        <v>2553</v>
      </c>
      <c r="P1069" s="3" t="str">
        <f>MID(Tabla1[[#This Row],[Aplicación]],14,1)</f>
        <v>2</v>
      </c>
      <c r="Q1069" s="3" t="s">
        <v>2530</v>
      </c>
      <c r="R1069" s="3" t="str">
        <f>MID(Tabla1[[#This Row],[Aplicación]],6,2)</f>
        <v>03</v>
      </c>
      <c r="S1069" s="3" t="str">
        <f>VLOOKUP(Tabla1[[#This Row],[AREA]],Hoja1!A:B,2,FALSE)</f>
        <v>03. Participación ciudadana, juventud y deportes</v>
      </c>
      <c r="T1069" s="3" t="str">
        <f>MID(Tabla1[[#This Row],[Aplicación]],9,4)</f>
        <v>9241</v>
      </c>
      <c r="U1069" s="3" t="str">
        <f>VLOOKUP(Tabla1[[#This Row],[PROGRAMA]],Hoja1!A:B,2,FALSE)</f>
        <v>9241. Participación ciudadana</v>
      </c>
      <c r="V1069" s="3" t="str">
        <f>MID(Tabla1[[#This Row],[Aplicación]],14,2)</f>
        <v>22</v>
      </c>
      <c r="W1069" s="3" t="str">
        <f>MID(Tabla1[[#This Row],[Aplicación]],14,6)</f>
        <v>22103</v>
      </c>
    </row>
    <row r="1070" spans="1:23" hidden="1" x14ac:dyDescent="0.25">
      <c r="A1070" s="1">
        <v>220190001704</v>
      </c>
      <c r="B1070" s="3" t="s">
        <v>9</v>
      </c>
      <c r="C1070" s="2">
        <v>43511</v>
      </c>
      <c r="D1070" s="3">
        <v>22019001760</v>
      </c>
      <c r="E1070" s="3" t="s">
        <v>820</v>
      </c>
      <c r="F1070" s="4">
        <v>1004.34</v>
      </c>
      <c r="G1070" s="3" t="s">
        <v>1766</v>
      </c>
      <c r="H1070" s="3" t="s">
        <v>831</v>
      </c>
      <c r="I1070" s="3" t="s">
        <v>1836</v>
      </c>
      <c r="J1070" s="3" t="s">
        <v>1838</v>
      </c>
      <c r="K1070" s="3" t="s">
        <v>35</v>
      </c>
      <c r="L1070" s="3" t="s">
        <v>10</v>
      </c>
      <c r="M1070" s="3" t="s">
        <v>11</v>
      </c>
      <c r="N1070" s="11" t="s">
        <v>2556</v>
      </c>
      <c r="O1070" s="3" t="s">
        <v>2553</v>
      </c>
      <c r="P1070" s="3" t="str">
        <f>MID(Tabla1[[#This Row],[Aplicación]],14,1)</f>
        <v>2</v>
      </c>
      <c r="Q1070" s="3" t="s">
        <v>2530</v>
      </c>
      <c r="R1070" s="3" t="str">
        <f>MID(Tabla1[[#This Row],[Aplicación]],6,2)</f>
        <v>09</v>
      </c>
      <c r="S1070" s="3" t="str">
        <f>VLOOKUP(Tabla1[[#This Row],[AREA]],Hoja1!A:B,2,FALSE)</f>
        <v>09. Cultura y turismo</v>
      </c>
      <c r="T1070" s="3" t="str">
        <f>MID(Tabla1[[#This Row],[Aplicación]],9,4)</f>
        <v>3341</v>
      </c>
      <c r="U1070" s="3" t="str">
        <f>VLOOKUP(Tabla1[[#This Row],[PROGRAMA]],Hoja1!A:B,2,FALSE)</f>
        <v>3341. Coordinación de políticas culturales</v>
      </c>
      <c r="V1070" s="3" t="str">
        <f>MID(Tabla1[[#This Row],[Aplicación]],14,2)</f>
        <v>22</v>
      </c>
      <c r="W1070" s="3" t="str">
        <f>MID(Tabla1[[#This Row],[Aplicación]],14,6)</f>
        <v>22699</v>
      </c>
    </row>
    <row r="1071" spans="1:23" hidden="1" x14ac:dyDescent="0.25">
      <c r="A1071" s="1">
        <v>220179000194</v>
      </c>
      <c r="B1071" s="3" t="s">
        <v>9</v>
      </c>
      <c r="C1071" s="2">
        <v>43467</v>
      </c>
      <c r="D1071" s="3">
        <v>22019000057</v>
      </c>
      <c r="E1071" s="3" t="s">
        <v>69</v>
      </c>
      <c r="F1071" s="4">
        <v>189820</v>
      </c>
      <c r="G1071" s="3" t="s">
        <v>1853</v>
      </c>
      <c r="H1071" s="3" t="s">
        <v>74</v>
      </c>
      <c r="I1071" s="3" t="s">
        <v>1836</v>
      </c>
      <c r="J1071" s="3" t="s">
        <v>1838</v>
      </c>
      <c r="K1071" s="3" t="s">
        <v>14</v>
      </c>
      <c r="L1071" s="3" t="s">
        <v>15</v>
      </c>
      <c r="M1071" s="3" t="s">
        <v>16</v>
      </c>
      <c r="N1071" s="11" t="s">
        <v>2554</v>
      </c>
      <c r="O1071" s="3" t="s">
        <v>2553</v>
      </c>
      <c r="P1071" s="3" t="str">
        <f>MID(Tabla1[[#This Row],[Aplicación]],14,1)</f>
        <v>2</v>
      </c>
      <c r="Q1071" s="3" t="s">
        <v>2530</v>
      </c>
      <c r="R1071" s="3" t="str">
        <f>MID(Tabla1[[#This Row],[Aplicación]],6,2)</f>
        <v>06</v>
      </c>
      <c r="S1071" s="3" t="str">
        <f>VLOOKUP(Tabla1[[#This Row],[AREA]],Hoja1!A:B,2,FALSE)</f>
        <v>06. Educación, infancia e igualdad</v>
      </c>
      <c r="T1071" s="3" t="str">
        <f>MID(Tabla1[[#This Row],[Aplicación]],9,4)</f>
        <v>3231</v>
      </c>
      <c r="U1071" s="3" t="str">
        <f>VLOOKUP(Tabla1[[#This Row],[PROGRAMA]],Hoja1!A:B,2,FALSE)</f>
        <v>3231. Escuelas infantiles</v>
      </c>
      <c r="V1071" s="3" t="str">
        <f>MID(Tabla1[[#This Row],[Aplicación]],14,2)</f>
        <v>22</v>
      </c>
      <c r="W1071" s="3" t="str">
        <f>MID(Tabla1[[#This Row],[Aplicación]],14,6)</f>
        <v>22799</v>
      </c>
    </row>
    <row r="1072" spans="1:23" hidden="1" x14ac:dyDescent="0.25">
      <c r="A1072" s="1">
        <v>220179000553</v>
      </c>
      <c r="B1072" s="3" t="s">
        <v>9</v>
      </c>
      <c r="C1072" s="2">
        <v>43467</v>
      </c>
      <c r="D1072" s="3">
        <v>22019000468</v>
      </c>
      <c r="E1072" s="3" t="s">
        <v>134</v>
      </c>
      <c r="F1072" s="4">
        <v>11979</v>
      </c>
      <c r="G1072" s="3" t="s">
        <v>2038</v>
      </c>
      <c r="H1072" s="3" t="s">
        <v>136</v>
      </c>
      <c r="I1072" s="3" t="s">
        <v>1836</v>
      </c>
      <c r="J1072" s="3" t="s">
        <v>1837</v>
      </c>
      <c r="K1072" s="3" t="s">
        <v>35</v>
      </c>
      <c r="L1072" s="3" t="s">
        <v>15</v>
      </c>
      <c r="M1072" s="3" t="s">
        <v>16</v>
      </c>
      <c r="N1072" s="11" t="s">
        <v>2554</v>
      </c>
      <c r="O1072" s="3" t="s">
        <v>2553</v>
      </c>
      <c r="P1072" s="3" t="str">
        <f>MID(Tabla1[[#This Row],[Aplicación]],14,1)</f>
        <v>6</v>
      </c>
      <c r="Q1072" s="3" t="s">
        <v>2531</v>
      </c>
      <c r="R1072" s="3" t="str">
        <f>MID(Tabla1[[#This Row],[Aplicación]],6,2)</f>
        <v>08</v>
      </c>
      <c r="S1072" s="3" t="str">
        <f>VLOOKUP(Tabla1[[#This Row],[AREA]],Hoja1!A:B,2,FALSE)</f>
        <v>08. Seguridad y movilidad</v>
      </c>
      <c r="T1072" s="3" t="str">
        <f>MID(Tabla1[[#This Row],[Aplicación]],9,4)</f>
        <v>1361</v>
      </c>
      <c r="U1072" s="3" t="str">
        <f>VLOOKUP(Tabla1[[#This Row],[PROGRAMA]],Hoja1!A:B,2,FALSE)</f>
        <v>1361. Prevención y extinción de incencios</v>
      </c>
      <c r="V1072" s="3" t="str">
        <f>MID(Tabla1[[#This Row],[Aplicación]],14,2)</f>
        <v>62</v>
      </c>
      <c r="W1072" s="3" t="str">
        <f>MID(Tabla1[[#This Row],[Aplicación]],14,6)</f>
        <v>623</v>
      </c>
    </row>
    <row r="1073" spans="1:23" hidden="1" x14ac:dyDescent="0.25">
      <c r="A1073" s="1">
        <v>220190005174</v>
      </c>
      <c r="B1073" s="3" t="s">
        <v>9</v>
      </c>
      <c r="C1073" s="2">
        <v>43535</v>
      </c>
      <c r="D1073" s="3">
        <v>22019002230</v>
      </c>
      <c r="E1073" s="3" t="s">
        <v>548</v>
      </c>
      <c r="F1073" s="4">
        <v>23086.31</v>
      </c>
      <c r="G1073" s="3" t="s">
        <v>1795</v>
      </c>
      <c r="H1073" s="3" t="s">
        <v>1286</v>
      </c>
      <c r="I1073" s="3" t="s">
        <v>1836</v>
      </c>
      <c r="J1073" s="3" t="s">
        <v>2023</v>
      </c>
      <c r="K1073" s="3" t="s">
        <v>35</v>
      </c>
      <c r="L1073" s="3" t="s">
        <v>10</v>
      </c>
      <c r="M1073" s="3" t="s">
        <v>11</v>
      </c>
      <c r="N1073" s="11" t="s">
        <v>2556</v>
      </c>
      <c r="O1073" s="3" t="s">
        <v>2553</v>
      </c>
      <c r="P1073" s="3" t="str">
        <f>MID(Tabla1[[#This Row],[Aplicación]],14,1)</f>
        <v>2</v>
      </c>
      <c r="Q1073" s="3" t="s">
        <v>2530</v>
      </c>
      <c r="R1073" s="3" t="str">
        <f>MID(Tabla1[[#This Row],[Aplicación]],6,2)</f>
        <v>01</v>
      </c>
      <c r="S1073" s="3" t="str">
        <f>VLOOKUP(Tabla1[[#This Row],[AREA]],Hoja1!A:B,2,FALSE)</f>
        <v>01. Alcaldía</v>
      </c>
      <c r="T1073" s="3" t="str">
        <f>MID(Tabla1[[#This Row],[Aplicación]],9,4)</f>
        <v>9206</v>
      </c>
      <c r="U1073" s="3" t="str">
        <f>VLOOKUP(Tabla1[[#This Row],[PROGRAMA]],Hoja1!A:B,2,FALSE)</f>
        <v>9206. Archivo municipal</v>
      </c>
      <c r="V1073" s="3" t="str">
        <f>MID(Tabla1[[#This Row],[Aplicación]],14,2)</f>
        <v>22</v>
      </c>
      <c r="W1073" s="3" t="str">
        <f>MID(Tabla1[[#This Row],[Aplicación]],14,6)</f>
        <v>22001</v>
      </c>
    </row>
    <row r="1074" spans="1:23" hidden="1" x14ac:dyDescent="0.25">
      <c r="A1074" s="1">
        <v>220190001678</v>
      </c>
      <c r="B1074" s="3" t="s">
        <v>9</v>
      </c>
      <c r="C1074" s="2">
        <v>43511</v>
      </c>
      <c r="D1074" s="3">
        <v>22019001733</v>
      </c>
      <c r="E1074" s="3" t="s">
        <v>807</v>
      </c>
      <c r="F1074" s="4">
        <v>710.76</v>
      </c>
      <c r="G1074" s="3" t="s">
        <v>1750</v>
      </c>
      <c r="H1074" s="3" t="s">
        <v>808</v>
      </c>
      <c r="I1074" s="3" t="s">
        <v>1836</v>
      </c>
      <c r="J1074" s="3" t="s">
        <v>1863</v>
      </c>
      <c r="K1074" s="3" t="s">
        <v>14</v>
      </c>
      <c r="L1074" s="3" t="s">
        <v>10</v>
      </c>
      <c r="M1074" s="3" t="s">
        <v>11</v>
      </c>
      <c r="N1074" s="11" t="s">
        <v>2556</v>
      </c>
      <c r="O1074" s="3" t="s">
        <v>2553</v>
      </c>
      <c r="P1074" s="3" t="str">
        <f>MID(Tabla1[[#This Row],[Aplicación]],14,1)</f>
        <v>2</v>
      </c>
      <c r="Q1074" s="3" t="s">
        <v>2530</v>
      </c>
      <c r="R1074" s="3" t="str">
        <f>MID(Tabla1[[#This Row],[Aplicación]],6,2)</f>
        <v>07</v>
      </c>
      <c r="S1074" s="3" t="str">
        <f>VLOOKUP(Tabla1[[#This Row],[AREA]],Hoja1!A:B,2,FALSE)</f>
        <v>07. Medio Ambiente sostenibilidad</v>
      </c>
      <c r="T1074" s="3" t="str">
        <f>MID(Tabla1[[#This Row],[Aplicación]],9,4)</f>
        <v>1621</v>
      </c>
      <c r="U1074" s="3" t="str">
        <f>VLOOKUP(Tabla1[[#This Row],[PROGRAMA]],Hoja1!A:B,2,FALSE)</f>
        <v>1621. Servicio de limpieza</v>
      </c>
      <c r="V1074" s="3" t="str">
        <f>MID(Tabla1[[#This Row],[Aplicación]],14,2)</f>
        <v>20</v>
      </c>
      <c r="W1074" s="3" t="str">
        <f>MID(Tabla1[[#This Row],[Aplicación]],14,6)</f>
        <v>203</v>
      </c>
    </row>
    <row r="1075" spans="1:23" hidden="1" x14ac:dyDescent="0.25">
      <c r="A1075" s="1">
        <v>220179000153</v>
      </c>
      <c r="B1075" s="3" t="s">
        <v>9</v>
      </c>
      <c r="C1075" s="2">
        <v>43467</v>
      </c>
      <c r="D1075" s="3">
        <v>22019000044</v>
      </c>
      <c r="E1075" s="3" t="s">
        <v>60</v>
      </c>
      <c r="F1075" s="4">
        <v>1481.04</v>
      </c>
      <c r="G1075" s="3" t="s">
        <v>1832</v>
      </c>
      <c r="H1075" s="3" t="s">
        <v>63</v>
      </c>
      <c r="I1075" s="3" t="s">
        <v>1836</v>
      </c>
      <c r="J1075" s="3" t="s">
        <v>1838</v>
      </c>
      <c r="K1075" s="3" t="s">
        <v>35</v>
      </c>
      <c r="L1075" s="3" t="s">
        <v>15</v>
      </c>
      <c r="M1075" s="3" t="s">
        <v>16</v>
      </c>
      <c r="N1075" s="11" t="s">
        <v>2554</v>
      </c>
      <c r="O1075" s="3" t="s">
        <v>2553</v>
      </c>
      <c r="P1075" s="3" t="str">
        <f>MID(Tabla1[[#This Row],[Aplicación]],14,1)</f>
        <v>2</v>
      </c>
      <c r="Q1075" s="3" t="s">
        <v>2530</v>
      </c>
      <c r="R1075" s="3" t="str">
        <f>MID(Tabla1[[#This Row],[Aplicación]],6,2)</f>
        <v>07</v>
      </c>
      <c r="S1075" s="3" t="str">
        <f>VLOOKUP(Tabla1[[#This Row],[AREA]],Hoja1!A:B,2,FALSE)</f>
        <v>07. Medio Ambiente sostenibilidad</v>
      </c>
      <c r="T1075" s="3" t="str">
        <f>MID(Tabla1[[#This Row],[Aplicación]],9,4)</f>
        <v>1631</v>
      </c>
      <c r="U1075" s="3" t="str">
        <f>VLOOKUP(Tabla1[[#This Row],[PROGRAMA]],Hoja1!A:B,2,FALSE)</f>
        <v>1631. Limpieza viaria</v>
      </c>
      <c r="V1075" s="3" t="str">
        <f>MID(Tabla1[[#This Row],[Aplicación]],14,2)</f>
        <v>22</v>
      </c>
      <c r="W1075" s="3" t="str">
        <f>MID(Tabla1[[#This Row],[Aplicación]],14,6)</f>
        <v>22104</v>
      </c>
    </row>
    <row r="1076" spans="1:23" hidden="1" x14ac:dyDescent="0.25">
      <c r="A1076" s="1">
        <v>220179000157</v>
      </c>
      <c r="B1076" s="3" t="s">
        <v>9</v>
      </c>
      <c r="C1076" s="2">
        <v>43467</v>
      </c>
      <c r="D1076" s="3">
        <v>22019000048</v>
      </c>
      <c r="E1076" s="3" t="s">
        <v>66</v>
      </c>
      <c r="F1076" s="4">
        <v>696.96</v>
      </c>
      <c r="G1076" s="3" t="s">
        <v>1832</v>
      </c>
      <c r="H1076" s="3" t="s">
        <v>63</v>
      </c>
      <c r="I1076" s="3" t="s">
        <v>1836</v>
      </c>
      <c r="J1076" s="3" t="s">
        <v>1838</v>
      </c>
      <c r="K1076" s="3" t="s">
        <v>35</v>
      </c>
      <c r="L1076" s="3" t="s">
        <v>15</v>
      </c>
      <c r="M1076" s="3" t="s">
        <v>16</v>
      </c>
      <c r="N1076" s="11" t="s">
        <v>2554</v>
      </c>
      <c r="O1076" s="3" t="s">
        <v>2553</v>
      </c>
      <c r="P1076" s="3" t="str">
        <f>MID(Tabla1[[#This Row],[Aplicación]],14,1)</f>
        <v>2</v>
      </c>
      <c r="Q1076" s="3" t="s">
        <v>2530</v>
      </c>
      <c r="R1076" s="3" t="str">
        <f>MID(Tabla1[[#This Row],[Aplicación]],6,2)</f>
        <v>07</v>
      </c>
      <c r="S1076" s="3" t="str">
        <f>VLOOKUP(Tabla1[[#This Row],[AREA]],Hoja1!A:B,2,FALSE)</f>
        <v>07. Medio Ambiente sostenibilidad</v>
      </c>
      <c r="T1076" s="3" t="str">
        <f>MID(Tabla1[[#This Row],[Aplicación]],9,4)</f>
        <v>1621</v>
      </c>
      <c r="U1076" s="3" t="str">
        <f>VLOOKUP(Tabla1[[#This Row],[PROGRAMA]],Hoja1!A:B,2,FALSE)</f>
        <v>1621. Servicio de limpieza</v>
      </c>
      <c r="V1076" s="3" t="str">
        <f>MID(Tabla1[[#This Row],[Aplicación]],14,2)</f>
        <v>22</v>
      </c>
      <c r="W1076" s="3" t="str">
        <f>MID(Tabla1[[#This Row],[Aplicación]],14,6)</f>
        <v>22104</v>
      </c>
    </row>
    <row r="1077" spans="1:23" hidden="1" x14ac:dyDescent="0.25">
      <c r="A1077" s="1">
        <v>220179000552</v>
      </c>
      <c r="B1077" s="3" t="s">
        <v>9</v>
      </c>
      <c r="C1077" s="2">
        <v>43467</v>
      </c>
      <c r="D1077" s="3">
        <v>22019000467</v>
      </c>
      <c r="E1077" s="3" t="s">
        <v>134</v>
      </c>
      <c r="F1077" s="4">
        <v>43560</v>
      </c>
      <c r="G1077" s="3" t="s">
        <v>1832</v>
      </c>
      <c r="H1077" s="3" t="s">
        <v>135</v>
      </c>
      <c r="I1077" s="3" t="s">
        <v>1836</v>
      </c>
      <c r="J1077" s="3" t="s">
        <v>1838</v>
      </c>
      <c r="K1077" s="3" t="s">
        <v>35</v>
      </c>
      <c r="L1077" s="3" t="s">
        <v>15</v>
      </c>
      <c r="M1077" s="3" t="s">
        <v>16</v>
      </c>
      <c r="N1077" s="11" t="s">
        <v>2554</v>
      </c>
      <c r="O1077" s="3" t="s">
        <v>2553</v>
      </c>
      <c r="P1077" s="3" t="str">
        <f>MID(Tabla1[[#This Row],[Aplicación]],14,1)</f>
        <v>6</v>
      </c>
      <c r="Q1077" s="3" t="s">
        <v>2531</v>
      </c>
      <c r="R1077" s="3" t="str">
        <f>MID(Tabla1[[#This Row],[Aplicación]],6,2)</f>
        <v>08</v>
      </c>
      <c r="S1077" s="3" t="str">
        <f>VLOOKUP(Tabla1[[#This Row],[AREA]],Hoja1!A:B,2,FALSE)</f>
        <v>08. Seguridad y movilidad</v>
      </c>
      <c r="T1077" s="3" t="str">
        <f>MID(Tabla1[[#This Row],[Aplicación]],9,4)</f>
        <v>1361</v>
      </c>
      <c r="U1077" s="3" t="str">
        <f>VLOOKUP(Tabla1[[#This Row],[PROGRAMA]],Hoja1!A:B,2,FALSE)</f>
        <v>1361. Prevención y extinción de incencios</v>
      </c>
      <c r="V1077" s="3" t="str">
        <f>MID(Tabla1[[#This Row],[Aplicación]],14,2)</f>
        <v>62</v>
      </c>
      <c r="W1077" s="3" t="str">
        <f>MID(Tabla1[[#This Row],[Aplicación]],14,6)</f>
        <v>623</v>
      </c>
    </row>
    <row r="1078" spans="1:23" hidden="1" x14ac:dyDescent="0.25">
      <c r="A1078" s="1">
        <v>220190001425</v>
      </c>
      <c r="B1078" s="3" t="s">
        <v>9</v>
      </c>
      <c r="C1078" s="2">
        <v>43508</v>
      </c>
      <c r="D1078" s="3">
        <v>22019000149</v>
      </c>
      <c r="E1078" s="3" t="s">
        <v>87</v>
      </c>
      <c r="F1078" s="4">
        <v>8185.04</v>
      </c>
      <c r="G1078" s="3" t="s">
        <v>1832</v>
      </c>
      <c r="H1078" s="3" t="s">
        <v>738</v>
      </c>
      <c r="I1078" s="3" t="s">
        <v>1836</v>
      </c>
      <c r="J1078" s="3" t="s">
        <v>1838</v>
      </c>
      <c r="K1078" s="3" t="s">
        <v>35</v>
      </c>
      <c r="L1078" s="3" t="s">
        <v>15</v>
      </c>
      <c r="M1078" s="3" t="s">
        <v>16</v>
      </c>
      <c r="N1078" s="11" t="s">
        <v>2554</v>
      </c>
      <c r="O1078" s="3" t="s">
        <v>2553</v>
      </c>
      <c r="P1078" s="3" t="str">
        <f>MID(Tabla1[[#This Row],[Aplicación]],14,1)</f>
        <v>2</v>
      </c>
      <c r="Q1078" s="3" t="s">
        <v>2530</v>
      </c>
      <c r="R1078" s="3" t="str">
        <f>MID(Tabla1[[#This Row],[Aplicación]],6,2)</f>
        <v>08</v>
      </c>
      <c r="S1078" s="3" t="str">
        <f>VLOOKUP(Tabla1[[#This Row],[AREA]],Hoja1!A:B,2,FALSE)</f>
        <v>08. Seguridad y movilidad</v>
      </c>
      <c r="T1078" s="3" t="str">
        <f>MID(Tabla1[[#This Row],[Aplicación]],9,4)</f>
        <v>1321</v>
      </c>
      <c r="U1078" s="3" t="str">
        <f>VLOOKUP(Tabla1[[#This Row],[PROGRAMA]],Hoja1!A:B,2,FALSE)</f>
        <v>1321. Policía municipal</v>
      </c>
      <c r="V1078" s="3" t="str">
        <f>MID(Tabla1[[#This Row],[Aplicación]],14,2)</f>
        <v>22</v>
      </c>
      <c r="W1078" s="3" t="str">
        <f>MID(Tabla1[[#This Row],[Aplicación]],14,6)</f>
        <v>22104</v>
      </c>
    </row>
    <row r="1079" spans="1:23" hidden="1" x14ac:dyDescent="0.25">
      <c r="A1079" s="1">
        <v>220190001426</v>
      </c>
      <c r="B1079" s="3" t="s">
        <v>9</v>
      </c>
      <c r="C1079" s="2">
        <v>43508</v>
      </c>
      <c r="D1079" s="3">
        <v>22019000243</v>
      </c>
      <c r="E1079" s="3" t="s">
        <v>87</v>
      </c>
      <c r="F1079" s="4">
        <v>101384.45</v>
      </c>
      <c r="G1079" s="3" t="s">
        <v>1832</v>
      </c>
      <c r="H1079" s="3" t="s">
        <v>739</v>
      </c>
      <c r="I1079" s="3" t="s">
        <v>1836</v>
      </c>
      <c r="J1079" s="3" t="s">
        <v>1838</v>
      </c>
      <c r="K1079" s="3" t="s">
        <v>35</v>
      </c>
      <c r="L1079" s="3" t="s">
        <v>15</v>
      </c>
      <c r="M1079" s="3" t="s">
        <v>16</v>
      </c>
      <c r="N1079" s="11" t="s">
        <v>2554</v>
      </c>
      <c r="O1079" s="3" t="s">
        <v>2553</v>
      </c>
      <c r="P1079" s="3" t="str">
        <f>MID(Tabla1[[#This Row],[Aplicación]],14,1)</f>
        <v>2</v>
      </c>
      <c r="Q1079" s="3" t="s">
        <v>2530</v>
      </c>
      <c r="R1079" s="3" t="str">
        <f>MID(Tabla1[[#This Row],[Aplicación]],6,2)</f>
        <v>08</v>
      </c>
      <c r="S1079" s="3" t="str">
        <f>VLOOKUP(Tabla1[[#This Row],[AREA]],Hoja1!A:B,2,FALSE)</f>
        <v>08. Seguridad y movilidad</v>
      </c>
      <c r="T1079" s="3" t="str">
        <f>MID(Tabla1[[#This Row],[Aplicación]],9,4)</f>
        <v>1321</v>
      </c>
      <c r="U1079" s="3" t="str">
        <f>VLOOKUP(Tabla1[[#This Row],[PROGRAMA]],Hoja1!A:B,2,FALSE)</f>
        <v>1321. Policía municipal</v>
      </c>
      <c r="V1079" s="3" t="str">
        <f>MID(Tabla1[[#This Row],[Aplicación]],14,2)</f>
        <v>22</v>
      </c>
      <c r="W1079" s="3" t="str">
        <f>MID(Tabla1[[#This Row],[Aplicación]],14,6)</f>
        <v>22104</v>
      </c>
    </row>
    <row r="1080" spans="1:23" hidden="1" x14ac:dyDescent="0.25">
      <c r="A1080" s="1">
        <v>220189000084</v>
      </c>
      <c r="B1080" s="3" t="s">
        <v>9</v>
      </c>
      <c r="C1080" s="2">
        <v>43467</v>
      </c>
      <c r="D1080" s="3">
        <v>22019000204</v>
      </c>
      <c r="E1080" s="3" t="s">
        <v>171</v>
      </c>
      <c r="F1080" s="4">
        <v>7562.5</v>
      </c>
      <c r="G1080" s="3" t="s">
        <v>1687</v>
      </c>
      <c r="H1080" s="3" t="s">
        <v>172</v>
      </c>
      <c r="I1080" s="3" t="s">
        <v>1836</v>
      </c>
      <c r="J1080" s="3" t="s">
        <v>1838</v>
      </c>
      <c r="K1080" s="3" t="s">
        <v>14</v>
      </c>
      <c r="L1080" s="3" t="s">
        <v>15</v>
      </c>
      <c r="M1080" s="3" t="s">
        <v>11</v>
      </c>
      <c r="N1080" s="11" t="s">
        <v>2555</v>
      </c>
      <c r="O1080" s="3" t="s">
        <v>2553</v>
      </c>
      <c r="P1080" s="3" t="str">
        <f>MID(Tabla1[[#This Row],[Aplicación]],14,1)</f>
        <v>2</v>
      </c>
      <c r="Q1080" s="3" t="s">
        <v>2530</v>
      </c>
      <c r="R1080" s="3" t="str">
        <f>MID(Tabla1[[#This Row],[Aplicación]],6,2)</f>
        <v>08</v>
      </c>
      <c r="S1080" s="3" t="str">
        <f>VLOOKUP(Tabla1[[#This Row],[AREA]],Hoja1!A:B,2,FALSE)</f>
        <v>08. Seguridad y movilidad</v>
      </c>
      <c r="T1080" s="3" t="str">
        <f>MID(Tabla1[[#This Row],[Aplicación]],9,4)</f>
        <v>1321</v>
      </c>
      <c r="U1080" s="3" t="str">
        <f>VLOOKUP(Tabla1[[#This Row],[PROGRAMA]],Hoja1!A:B,2,FALSE)</f>
        <v>1321. Policía municipal</v>
      </c>
      <c r="V1080" s="3" t="str">
        <f>MID(Tabla1[[#This Row],[Aplicación]],14,2)</f>
        <v>22</v>
      </c>
      <c r="W1080" s="3" t="str">
        <f>MID(Tabla1[[#This Row],[Aplicación]],14,6)</f>
        <v>22602</v>
      </c>
    </row>
    <row r="1081" spans="1:23" hidden="1" x14ac:dyDescent="0.25">
      <c r="A1081" s="1">
        <v>220190001020</v>
      </c>
      <c r="B1081" s="3" t="s">
        <v>9</v>
      </c>
      <c r="C1081" s="2">
        <v>43502</v>
      </c>
      <c r="D1081" s="3">
        <v>22019000340</v>
      </c>
      <c r="E1081" s="3" t="s">
        <v>1724</v>
      </c>
      <c r="F1081" s="4">
        <v>15275</v>
      </c>
      <c r="G1081" s="3" t="s">
        <v>1725</v>
      </c>
      <c r="H1081" s="3" t="s">
        <v>1726</v>
      </c>
      <c r="I1081" s="3" t="s">
        <v>1836</v>
      </c>
      <c r="J1081" s="3" t="s">
        <v>1838</v>
      </c>
      <c r="K1081" s="3" t="s">
        <v>35</v>
      </c>
      <c r="L1081" s="3" t="s">
        <v>10</v>
      </c>
      <c r="M1081" s="3" t="s">
        <v>11</v>
      </c>
      <c r="N1081" s="11" t="s">
        <v>2556</v>
      </c>
      <c r="O1081" s="3" t="s">
        <v>2553</v>
      </c>
      <c r="P1081" s="3" t="str">
        <f>MID(Tabla1[[#This Row],[Aplicación]],14,1)</f>
        <v>2</v>
      </c>
      <c r="Q1081" s="3" t="s">
        <v>2530</v>
      </c>
      <c r="R1081" s="3" t="str">
        <f>MID(Tabla1[[#This Row],[Aplicación]],6,2)</f>
        <v>10</v>
      </c>
      <c r="S1081" s="3" t="str">
        <f>VLOOKUP(Tabla1[[#This Row],[AREA]],Hoja1!A:B,2,FALSE)</f>
        <v>10. Servicios sociales</v>
      </c>
      <c r="T1081" s="3" t="str">
        <f>MID(Tabla1[[#This Row],[Aplicación]],9,4)</f>
        <v>2312</v>
      </c>
      <c r="U1081" s="3" t="str">
        <f>VLOOKUP(Tabla1[[#This Row],[PROGRAMA]],Hoja1!A:B,2,FALSE)</f>
        <v>2312. Iniciativas sociales</v>
      </c>
      <c r="V1081" s="3" t="str">
        <f>MID(Tabla1[[#This Row],[Aplicación]],14,2)</f>
        <v>22</v>
      </c>
      <c r="W1081" s="3" t="str">
        <f>MID(Tabla1[[#This Row],[Aplicación]],14,6)</f>
        <v>22001</v>
      </c>
    </row>
    <row r="1082" spans="1:23" hidden="1" x14ac:dyDescent="0.25">
      <c r="A1082" s="1">
        <v>220190001020</v>
      </c>
      <c r="B1082" s="3" t="s">
        <v>9</v>
      </c>
      <c r="C1082" s="2">
        <v>43502</v>
      </c>
      <c r="D1082" s="3">
        <v>22019000339</v>
      </c>
      <c r="E1082" s="3" t="s">
        <v>1724</v>
      </c>
      <c r="F1082" s="4">
        <v>14300</v>
      </c>
      <c r="G1082" s="3" t="s">
        <v>1725</v>
      </c>
      <c r="H1082" s="3" t="s">
        <v>1726</v>
      </c>
      <c r="I1082" s="3" t="s">
        <v>1836</v>
      </c>
      <c r="J1082" s="3" t="s">
        <v>1838</v>
      </c>
      <c r="K1082" s="3" t="s">
        <v>35</v>
      </c>
      <c r="L1082" s="3" t="s">
        <v>10</v>
      </c>
      <c r="M1082" s="3" t="s">
        <v>11</v>
      </c>
      <c r="N1082" s="11" t="s">
        <v>2556</v>
      </c>
      <c r="O1082" s="3" t="s">
        <v>2553</v>
      </c>
      <c r="P1082" s="3" t="str">
        <f>MID(Tabla1[[#This Row],[Aplicación]],14,1)</f>
        <v>2</v>
      </c>
      <c r="Q1082" s="3" t="s">
        <v>2530</v>
      </c>
      <c r="R1082" s="3" t="str">
        <f>MID(Tabla1[[#This Row],[Aplicación]],6,2)</f>
        <v>10</v>
      </c>
      <c r="S1082" s="3" t="str">
        <f>VLOOKUP(Tabla1[[#This Row],[AREA]],Hoja1!A:B,2,FALSE)</f>
        <v>10. Servicios sociales</v>
      </c>
      <c r="T1082" s="3" t="str">
        <f>MID(Tabla1[[#This Row],[Aplicación]],9,4)</f>
        <v>2312</v>
      </c>
      <c r="U1082" s="3" t="str">
        <f>VLOOKUP(Tabla1[[#This Row],[PROGRAMA]],Hoja1!A:B,2,FALSE)</f>
        <v>2312. Iniciativas sociales</v>
      </c>
      <c r="V1082" s="3" t="str">
        <f>MID(Tabla1[[#This Row],[Aplicación]],14,2)</f>
        <v>22</v>
      </c>
      <c r="W1082" s="3" t="str">
        <f>MID(Tabla1[[#This Row],[Aplicación]],14,6)</f>
        <v>22001</v>
      </c>
    </row>
    <row r="1083" spans="1:23" hidden="1" x14ac:dyDescent="0.25">
      <c r="A1083" s="1">
        <v>220190006861</v>
      </c>
      <c r="B1083" s="3" t="s">
        <v>9</v>
      </c>
      <c r="C1083" s="2">
        <v>43549</v>
      </c>
      <c r="D1083" s="3">
        <v>22019001793</v>
      </c>
      <c r="E1083" s="3" t="s">
        <v>548</v>
      </c>
      <c r="F1083" s="4">
        <v>8640</v>
      </c>
      <c r="G1083" s="3" t="s">
        <v>1725</v>
      </c>
      <c r="H1083" s="3" t="s">
        <v>1494</v>
      </c>
      <c r="I1083" s="3" t="s">
        <v>1836</v>
      </c>
      <c r="J1083" s="3" t="s">
        <v>1838</v>
      </c>
      <c r="K1083" s="3" t="s">
        <v>35</v>
      </c>
      <c r="L1083" s="3" t="s">
        <v>10</v>
      </c>
      <c r="M1083" s="3" t="s">
        <v>11</v>
      </c>
      <c r="N1083" s="11" t="s">
        <v>2556</v>
      </c>
      <c r="O1083" s="3" t="s">
        <v>2553</v>
      </c>
      <c r="P1083" s="3" t="str">
        <f>MID(Tabla1[[#This Row],[Aplicación]],14,1)</f>
        <v>2</v>
      </c>
      <c r="Q1083" s="3" t="s">
        <v>2530</v>
      </c>
      <c r="R1083" s="3" t="str">
        <f>MID(Tabla1[[#This Row],[Aplicación]],6,2)</f>
        <v>01</v>
      </c>
      <c r="S1083" s="3" t="str">
        <f>VLOOKUP(Tabla1[[#This Row],[AREA]],Hoja1!A:B,2,FALSE)</f>
        <v>01. Alcaldía</v>
      </c>
      <c r="T1083" s="3" t="str">
        <f>MID(Tabla1[[#This Row],[Aplicación]],9,4)</f>
        <v>9206</v>
      </c>
      <c r="U1083" s="3" t="str">
        <f>VLOOKUP(Tabla1[[#This Row],[PROGRAMA]],Hoja1!A:B,2,FALSE)</f>
        <v>9206. Archivo municipal</v>
      </c>
      <c r="V1083" s="3" t="str">
        <f>MID(Tabla1[[#This Row],[Aplicación]],14,2)</f>
        <v>22</v>
      </c>
      <c r="W1083" s="3" t="str">
        <f>MID(Tabla1[[#This Row],[Aplicación]],14,6)</f>
        <v>22001</v>
      </c>
    </row>
    <row r="1084" spans="1:23" hidden="1" x14ac:dyDescent="0.25">
      <c r="A1084" s="1">
        <v>220179000577</v>
      </c>
      <c r="B1084" s="3" t="s">
        <v>9</v>
      </c>
      <c r="C1084" s="2">
        <v>43467</v>
      </c>
      <c r="D1084" s="3">
        <v>22019000471</v>
      </c>
      <c r="E1084" s="3" t="s">
        <v>142</v>
      </c>
      <c r="F1084" s="4">
        <v>189794.58</v>
      </c>
      <c r="G1084" s="3" t="s">
        <v>2040</v>
      </c>
      <c r="H1084" s="3" t="s">
        <v>144</v>
      </c>
      <c r="I1084" s="3" t="s">
        <v>1836</v>
      </c>
      <c r="J1084" s="3" t="s">
        <v>1837</v>
      </c>
      <c r="K1084" s="3" t="s">
        <v>14</v>
      </c>
      <c r="L1084" s="3" t="s">
        <v>15</v>
      </c>
      <c r="M1084" s="3" t="s">
        <v>16</v>
      </c>
      <c r="N1084" s="11" t="s">
        <v>2554</v>
      </c>
      <c r="O1084" s="3" t="s">
        <v>2553</v>
      </c>
      <c r="P1084" s="3" t="str">
        <f>MID(Tabla1[[#This Row],[Aplicación]],14,1)</f>
        <v>6</v>
      </c>
      <c r="Q1084" s="3" t="s">
        <v>2531</v>
      </c>
      <c r="R1084" s="3" t="str">
        <f>MID(Tabla1[[#This Row],[Aplicación]],6,2)</f>
        <v>07</v>
      </c>
      <c r="S1084" s="3" t="str">
        <f>VLOOKUP(Tabla1[[#This Row],[AREA]],Hoja1!A:B,2,FALSE)</f>
        <v>07. Medio Ambiente sostenibilidad</v>
      </c>
      <c r="T1084" s="3" t="str">
        <f>MID(Tabla1[[#This Row],[Aplicación]],9,4)</f>
        <v>1711</v>
      </c>
      <c r="U1084" s="3" t="str">
        <f>VLOOKUP(Tabla1[[#This Row],[PROGRAMA]],Hoja1!A:B,2,FALSE)</f>
        <v>1711. Parques y jardines</v>
      </c>
      <c r="V1084" s="3" t="str">
        <f>MID(Tabla1[[#This Row],[Aplicación]],14,2)</f>
        <v>61</v>
      </c>
      <c r="W1084" s="3" t="str">
        <f>MID(Tabla1[[#This Row],[Aplicación]],14,6)</f>
        <v>619</v>
      </c>
    </row>
    <row r="1085" spans="1:23" hidden="1" x14ac:dyDescent="0.25">
      <c r="A1085" s="1">
        <v>220189000417</v>
      </c>
      <c r="B1085" s="3" t="s">
        <v>9</v>
      </c>
      <c r="C1085" s="2">
        <v>43467</v>
      </c>
      <c r="D1085" s="3">
        <v>22019000335</v>
      </c>
      <c r="E1085" s="3" t="s">
        <v>81</v>
      </c>
      <c r="F1085" s="4">
        <v>5529.91</v>
      </c>
      <c r="G1085" s="3" t="s">
        <v>1934</v>
      </c>
      <c r="H1085" s="3" t="s">
        <v>393</v>
      </c>
      <c r="I1085" s="3" t="s">
        <v>1836</v>
      </c>
      <c r="J1085" s="3" t="s">
        <v>1857</v>
      </c>
      <c r="K1085" s="3" t="s">
        <v>14</v>
      </c>
      <c r="L1085" s="3" t="s">
        <v>15</v>
      </c>
      <c r="M1085" s="3" t="s">
        <v>16</v>
      </c>
      <c r="N1085" s="11" t="s">
        <v>2554</v>
      </c>
      <c r="O1085" s="3" t="s">
        <v>2553</v>
      </c>
      <c r="P1085" s="3" t="str">
        <f>MID(Tabla1[[#This Row],[Aplicación]],14,1)</f>
        <v>2</v>
      </c>
      <c r="Q1085" s="3" t="s">
        <v>2530</v>
      </c>
      <c r="R1085" s="3" t="str">
        <f>MID(Tabla1[[#This Row],[Aplicación]],6,2)</f>
        <v>09</v>
      </c>
      <c r="S1085" s="3" t="str">
        <f>VLOOKUP(Tabla1[[#This Row],[AREA]],Hoja1!A:B,2,FALSE)</f>
        <v>09. Cultura y turismo</v>
      </c>
      <c r="T1085" s="3" t="str">
        <f>MID(Tabla1[[#This Row],[Aplicación]],9,4)</f>
        <v>3341</v>
      </c>
      <c r="U1085" s="3" t="str">
        <f>VLOOKUP(Tabla1[[#This Row],[PROGRAMA]],Hoja1!A:B,2,FALSE)</f>
        <v>3341. Coordinación de políticas culturales</v>
      </c>
      <c r="V1085" s="3" t="str">
        <f>MID(Tabla1[[#This Row],[Aplicación]],14,2)</f>
        <v>22</v>
      </c>
      <c r="W1085" s="3" t="str">
        <f>MID(Tabla1[[#This Row],[Aplicación]],14,6)</f>
        <v>22799</v>
      </c>
    </row>
    <row r="1086" spans="1:23" hidden="1" x14ac:dyDescent="0.25">
      <c r="A1086" s="1">
        <v>220189000261</v>
      </c>
      <c r="B1086" s="3" t="s">
        <v>9</v>
      </c>
      <c r="C1086" s="2">
        <v>43467</v>
      </c>
      <c r="D1086" s="3">
        <v>22019000491</v>
      </c>
      <c r="E1086" s="3" t="s">
        <v>250</v>
      </c>
      <c r="F1086" s="4">
        <v>2250</v>
      </c>
      <c r="G1086" s="3" t="s">
        <v>1832</v>
      </c>
      <c r="H1086" s="3" t="s">
        <v>253</v>
      </c>
      <c r="I1086" s="3" t="s">
        <v>1836</v>
      </c>
      <c r="J1086" s="3" t="s">
        <v>1838</v>
      </c>
      <c r="K1086" s="3" t="s">
        <v>14</v>
      </c>
      <c r="L1086" s="3" t="s">
        <v>15</v>
      </c>
      <c r="M1086" s="3" t="s">
        <v>16</v>
      </c>
      <c r="N1086" s="11" t="s">
        <v>2554</v>
      </c>
      <c r="O1086" s="3" t="s">
        <v>2553</v>
      </c>
      <c r="P1086" s="3" t="str">
        <f>MID(Tabla1[[#This Row],[Aplicación]],14,1)</f>
        <v>2</v>
      </c>
      <c r="Q1086" s="3" t="s">
        <v>2530</v>
      </c>
      <c r="R1086" s="3" t="str">
        <f>MID(Tabla1[[#This Row],[Aplicación]],6,2)</f>
        <v>04</v>
      </c>
      <c r="S1086" s="3" t="str">
        <f>VLOOKUP(Tabla1[[#This Row],[AREA]],Hoja1!A:B,2,FALSE)</f>
        <v>04. Hacienda, función pública y promoción económica</v>
      </c>
      <c r="T1086" s="3" t="str">
        <f>MID(Tabla1[[#This Row],[Aplicación]],9,4)</f>
        <v>2411</v>
      </c>
      <c r="U1086" s="3" t="str">
        <f>VLOOKUP(Tabla1[[#This Row],[PROGRAMA]],Hoja1!A:B,2,FALSE)</f>
        <v>2411. Agencia de innovación y desarrollo económico</v>
      </c>
      <c r="V1086" s="3" t="str">
        <f>MID(Tabla1[[#This Row],[Aplicación]],14,2)</f>
        <v>22</v>
      </c>
      <c r="W1086" s="3" t="str">
        <f>MID(Tabla1[[#This Row],[Aplicación]],14,6)</f>
        <v>22799</v>
      </c>
    </row>
    <row r="1087" spans="1:23" hidden="1" x14ac:dyDescent="0.25">
      <c r="A1087" s="1">
        <v>220190001269</v>
      </c>
      <c r="B1087" s="3" t="s">
        <v>9</v>
      </c>
      <c r="C1087" s="2">
        <v>43504</v>
      </c>
      <c r="D1087" s="3">
        <v>22019001563</v>
      </c>
      <c r="E1087" s="3" t="s">
        <v>658</v>
      </c>
      <c r="F1087" s="4">
        <v>1173.7</v>
      </c>
      <c r="G1087" s="3" t="s">
        <v>1725</v>
      </c>
      <c r="H1087" s="3" t="s">
        <v>659</v>
      </c>
      <c r="I1087" s="3" t="s">
        <v>1836</v>
      </c>
      <c r="J1087" s="3" t="s">
        <v>1838</v>
      </c>
      <c r="K1087" s="3" t="s">
        <v>14</v>
      </c>
      <c r="L1087" s="3" t="s">
        <v>15</v>
      </c>
      <c r="M1087" s="3" t="s">
        <v>11</v>
      </c>
      <c r="N1087" s="3" t="s">
        <v>2555</v>
      </c>
      <c r="O1087" s="3" t="s">
        <v>2553</v>
      </c>
      <c r="P1087" s="3" t="str">
        <f>MID(Tabla1[[#This Row],[Aplicación]],14,1)</f>
        <v>2</v>
      </c>
      <c r="Q1087" s="3" t="s">
        <v>2530</v>
      </c>
      <c r="R1087" s="3" t="str">
        <f>MID(Tabla1[[#This Row],[Aplicación]],6,2)</f>
        <v>04</v>
      </c>
      <c r="S1087" s="3" t="str">
        <f>VLOOKUP(Tabla1[[#This Row],[AREA]],Hoja1!A:B,2,FALSE)</f>
        <v>04. Hacienda, función pública y promoción económica</v>
      </c>
      <c r="T1087" s="3" t="str">
        <f>MID(Tabla1[[#This Row],[Aplicación]],9,4)</f>
        <v>9321</v>
      </c>
      <c r="U1087" s="3" t="str">
        <f>VLOOKUP(Tabla1[[#This Row],[PROGRAMA]],Hoja1!A:B,2,FALSE)</f>
        <v>9321. Gestión de ingresos e inspección</v>
      </c>
      <c r="V1087" s="3" t="str">
        <f>MID(Tabla1[[#This Row],[Aplicación]],14,2)</f>
        <v>22</v>
      </c>
      <c r="W1087" s="3" t="str">
        <f>MID(Tabla1[[#This Row],[Aplicación]],14,6)</f>
        <v>22602</v>
      </c>
    </row>
    <row r="1088" spans="1:23" hidden="1" x14ac:dyDescent="0.25">
      <c r="A1088" s="1">
        <v>220169000216</v>
      </c>
      <c r="B1088" s="3" t="s">
        <v>9</v>
      </c>
      <c r="C1088" s="2">
        <v>43467</v>
      </c>
      <c r="D1088" s="3">
        <v>22019000031</v>
      </c>
      <c r="E1088" s="3" t="s">
        <v>45</v>
      </c>
      <c r="F1088" s="4">
        <v>3978.34</v>
      </c>
      <c r="G1088" s="3" t="s">
        <v>1695</v>
      </c>
      <c r="H1088" s="3" t="s">
        <v>46</v>
      </c>
      <c r="I1088" s="3" t="s">
        <v>1836</v>
      </c>
      <c r="J1088" s="3" t="s">
        <v>1837</v>
      </c>
      <c r="K1088" s="3" t="s">
        <v>14</v>
      </c>
      <c r="L1088" s="3" t="s">
        <v>15</v>
      </c>
      <c r="M1088" s="3" t="s">
        <v>16</v>
      </c>
      <c r="N1088" s="11" t="s">
        <v>2554</v>
      </c>
      <c r="O1088" s="3" t="s">
        <v>2553</v>
      </c>
      <c r="P1088" s="3" t="str">
        <f>MID(Tabla1[[#This Row],[Aplicación]],14,1)</f>
        <v>2</v>
      </c>
      <c r="Q1088" s="3" t="s">
        <v>2530</v>
      </c>
      <c r="R1088" s="3" t="str">
        <f>MID(Tabla1[[#This Row],[Aplicación]],6,2)</f>
        <v>07</v>
      </c>
      <c r="S1088" s="3" t="str">
        <f>VLOOKUP(Tabla1[[#This Row],[AREA]],Hoja1!A:B,2,FALSE)</f>
        <v>07. Medio Ambiente sostenibilidad</v>
      </c>
      <c r="T1088" s="3" t="str">
        <f>MID(Tabla1[[#This Row],[Aplicación]],9,4)</f>
        <v>1721</v>
      </c>
      <c r="U1088" s="3" t="str">
        <f>VLOOKUP(Tabla1[[#This Row],[PROGRAMA]],Hoja1!A:B,2,FALSE)</f>
        <v>1721. Protección del medio ambiente</v>
      </c>
      <c r="V1088" s="3" t="str">
        <f>MID(Tabla1[[#This Row],[Aplicación]],14,2)</f>
        <v>22</v>
      </c>
      <c r="W1088" s="3" t="str">
        <f>MID(Tabla1[[#This Row],[Aplicación]],14,6)</f>
        <v>22799</v>
      </c>
    </row>
    <row r="1089" spans="1:23" hidden="1" x14ac:dyDescent="0.25">
      <c r="A1089" s="1">
        <v>220179000351</v>
      </c>
      <c r="B1089" s="3" t="s">
        <v>9</v>
      </c>
      <c r="C1089" s="2">
        <v>43467</v>
      </c>
      <c r="D1089" s="3">
        <v>22019000074</v>
      </c>
      <c r="E1089" s="3" t="s">
        <v>99</v>
      </c>
      <c r="F1089" s="4">
        <v>3594.1</v>
      </c>
      <c r="G1089" s="3" t="s">
        <v>1695</v>
      </c>
      <c r="H1089" s="3" t="s">
        <v>100</v>
      </c>
      <c r="I1089" s="3" t="s">
        <v>1836</v>
      </c>
      <c r="J1089" s="3" t="s">
        <v>1837</v>
      </c>
      <c r="K1089" s="3" t="s">
        <v>14</v>
      </c>
      <c r="L1089" s="3" t="s">
        <v>15</v>
      </c>
      <c r="M1089" s="3" t="s">
        <v>16</v>
      </c>
      <c r="N1089" s="11" t="s">
        <v>2554</v>
      </c>
      <c r="O1089" s="3" t="s">
        <v>2553</v>
      </c>
      <c r="P1089" s="3" t="str">
        <f>MID(Tabla1[[#This Row],[Aplicación]],14,1)</f>
        <v>2</v>
      </c>
      <c r="Q1089" s="3" t="s">
        <v>2530</v>
      </c>
      <c r="R1089" s="3" t="str">
        <f>MID(Tabla1[[#This Row],[Aplicación]],6,2)</f>
        <v>08</v>
      </c>
      <c r="S1089" s="3" t="str">
        <f>VLOOKUP(Tabla1[[#This Row],[AREA]],Hoja1!A:B,2,FALSE)</f>
        <v>08. Seguridad y movilidad</v>
      </c>
      <c r="T1089" s="3" t="str">
        <f>MID(Tabla1[[#This Row],[Aplicación]],9,4)</f>
        <v>1321</v>
      </c>
      <c r="U1089" s="3" t="str">
        <f>VLOOKUP(Tabla1[[#This Row],[PROGRAMA]],Hoja1!A:B,2,FALSE)</f>
        <v>1321. Policía municipal</v>
      </c>
      <c r="V1089" s="3" t="str">
        <f>MID(Tabla1[[#This Row],[Aplicación]],14,2)</f>
        <v>21</v>
      </c>
      <c r="W1089" s="3" t="str">
        <f>MID(Tabla1[[#This Row],[Aplicación]],14,6)</f>
        <v>213</v>
      </c>
    </row>
    <row r="1090" spans="1:23" hidden="1" x14ac:dyDescent="0.25">
      <c r="A1090" s="1">
        <v>220179000352</v>
      </c>
      <c r="B1090" s="3" t="s">
        <v>9</v>
      </c>
      <c r="C1090" s="2">
        <v>43467</v>
      </c>
      <c r="D1090" s="3">
        <v>22019000075</v>
      </c>
      <c r="E1090" s="3" t="s">
        <v>99</v>
      </c>
      <c r="F1090" s="4">
        <v>2500</v>
      </c>
      <c r="G1090" s="3" t="s">
        <v>1695</v>
      </c>
      <c r="H1090" s="3" t="s">
        <v>101</v>
      </c>
      <c r="I1090" s="3" t="s">
        <v>1836</v>
      </c>
      <c r="J1090" s="3" t="s">
        <v>1837</v>
      </c>
      <c r="K1090" s="3" t="s">
        <v>14</v>
      </c>
      <c r="L1090" s="3" t="s">
        <v>15</v>
      </c>
      <c r="M1090" s="3" t="s">
        <v>16</v>
      </c>
      <c r="N1090" s="11" t="s">
        <v>2554</v>
      </c>
      <c r="O1090" s="3" t="s">
        <v>2553</v>
      </c>
      <c r="P1090" s="3" t="str">
        <f>MID(Tabla1[[#This Row],[Aplicación]],14,1)</f>
        <v>2</v>
      </c>
      <c r="Q1090" s="3" t="s">
        <v>2530</v>
      </c>
      <c r="R1090" s="3" t="str">
        <f>MID(Tabla1[[#This Row],[Aplicación]],6,2)</f>
        <v>08</v>
      </c>
      <c r="S1090" s="3" t="str">
        <f>VLOOKUP(Tabla1[[#This Row],[AREA]],Hoja1!A:B,2,FALSE)</f>
        <v>08. Seguridad y movilidad</v>
      </c>
      <c r="T1090" s="3" t="str">
        <f>MID(Tabla1[[#This Row],[Aplicación]],9,4)</f>
        <v>1321</v>
      </c>
      <c r="U1090" s="3" t="str">
        <f>VLOOKUP(Tabla1[[#This Row],[PROGRAMA]],Hoja1!A:B,2,FALSE)</f>
        <v>1321. Policía municipal</v>
      </c>
      <c r="V1090" s="3" t="str">
        <f>MID(Tabla1[[#This Row],[Aplicación]],14,2)</f>
        <v>21</v>
      </c>
      <c r="W1090" s="3" t="str">
        <f>MID(Tabla1[[#This Row],[Aplicación]],14,6)</f>
        <v>213</v>
      </c>
    </row>
    <row r="1091" spans="1:23" hidden="1" x14ac:dyDescent="0.25">
      <c r="A1091" s="1">
        <v>220190006698</v>
      </c>
      <c r="B1091" s="3" t="s">
        <v>9</v>
      </c>
      <c r="C1091" s="2">
        <v>43545</v>
      </c>
      <c r="D1091" s="3">
        <v>22019001663</v>
      </c>
      <c r="E1091" s="3" t="s">
        <v>871</v>
      </c>
      <c r="F1091" s="4">
        <v>5000</v>
      </c>
      <c r="G1091" s="3" t="s">
        <v>1813</v>
      </c>
      <c r="H1091" s="3" t="s">
        <v>1474</v>
      </c>
      <c r="I1091" s="3" t="s">
        <v>1836</v>
      </c>
      <c r="J1091" s="3" t="s">
        <v>1837</v>
      </c>
      <c r="K1091" s="3" t="s">
        <v>35</v>
      </c>
      <c r="L1091" s="3" t="s">
        <v>10</v>
      </c>
      <c r="M1091" s="3" t="s">
        <v>11</v>
      </c>
      <c r="N1091" s="11" t="s">
        <v>2556</v>
      </c>
      <c r="O1091" s="3" t="s">
        <v>2553</v>
      </c>
      <c r="P1091" s="3" t="str">
        <f>MID(Tabla1[[#This Row],[Aplicación]],14,1)</f>
        <v>2</v>
      </c>
      <c r="Q1091" s="3" t="s">
        <v>2530</v>
      </c>
      <c r="R1091" s="3" t="str">
        <f>MID(Tabla1[[#This Row],[Aplicación]],6,2)</f>
        <v>07</v>
      </c>
      <c r="S1091" s="3" t="str">
        <f>VLOOKUP(Tabla1[[#This Row],[AREA]],Hoja1!A:B,2,FALSE)</f>
        <v>07. Medio Ambiente sostenibilidad</v>
      </c>
      <c r="T1091" s="3" t="str">
        <f>MID(Tabla1[[#This Row],[Aplicación]],9,4)</f>
        <v>1621</v>
      </c>
      <c r="U1091" s="3" t="str">
        <f>VLOOKUP(Tabla1[[#This Row],[PROGRAMA]],Hoja1!A:B,2,FALSE)</f>
        <v>1621. Servicio de limpieza</v>
      </c>
      <c r="V1091" s="3" t="str">
        <f>MID(Tabla1[[#This Row],[Aplicación]],14,2)</f>
        <v>21</v>
      </c>
      <c r="W1091" s="3" t="str">
        <f>MID(Tabla1[[#This Row],[Aplicación]],14,6)</f>
        <v>214</v>
      </c>
    </row>
    <row r="1092" spans="1:23" hidden="1" x14ac:dyDescent="0.25">
      <c r="A1092" s="1">
        <v>220189000093</v>
      </c>
      <c r="B1092" s="3" t="s">
        <v>9</v>
      </c>
      <c r="C1092" s="2">
        <v>43467</v>
      </c>
      <c r="D1092" s="3">
        <v>22019000450</v>
      </c>
      <c r="E1092" s="3" t="s">
        <v>76</v>
      </c>
      <c r="F1092" s="4">
        <v>3392.78</v>
      </c>
      <c r="G1092" s="3" t="s">
        <v>1695</v>
      </c>
      <c r="H1092" s="3" t="s">
        <v>176</v>
      </c>
      <c r="I1092" s="3" t="s">
        <v>1836</v>
      </c>
      <c r="J1092" s="3" t="s">
        <v>1837</v>
      </c>
      <c r="K1092" s="3" t="s">
        <v>14</v>
      </c>
      <c r="L1092" s="3" t="s">
        <v>15</v>
      </c>
      <c r="M1092" s="3" t="s">
        <v>16</v>
      </c>
      <c r="N1092" s="11" t="s">
        <v>2554</v>
      </c>
      <c r="O1092" s="3" t="s">
        <v>2553</v>
      </c>
      <c r="P1092" s="3" t="str">
        <f>MID(Tabla1[[#This Row],[Aplicación]],14,1)</f>
        <v>2</v>
      </c>
      <c r="Q1092" s="3" t="s">
        <v>2530</v>
      </c>
      <c r="R1092" s="3" t="str">
        <f>MID(Tabla1[[#This Row],[Aplicación]],6,2)</f>
        <v>02</v>
      </c>
      <c r="S1092" s="3" t="str">
        <f>VLOOKUP(Tabla1[[#This Row],[AREA]],Hoja1!A:B,2,FALSE)</f>
        <v>02. Urbanismo, infraestructura y vivienda</v>
      </c>
      <c r="T1092" s="3" t="str">
        <f>MID(Tabla1[[#This Row],[Aplicación]],9,4)</f>
        <v>9332</v>
      </c>
      <c r="U1092" s="3" t="str">
        <f>VLOOKUP(Tabla1[[#This Row],[PROGRAMA]],Hoja1!A:B,2,FALSE)</f>
        <v>9332. Mantenimiento de edificios e instalaciones municipales</v>
      </c>
      <c r="V1092" s="3" t="str">
        <f>MID(Tabla1[[#This Row],[Aplicación]],14,2)</f>
        <v>21</v>
      </c>
      <c r="W1092" s="3" t="str">
        <f>MID(Tabla1[[#This Row],[Aplicación]],14,6)</f>
        <v>213</v>
      </c>
    </row>
    <row r="1093" spans="1:23" hidden="1" x14ac:dyDescent="0.25">
      <c r="A1093" s="1">
        <v>220189000094</v>
      </c>
      <c r="B1093" s="3" t="s">
        <v>9</v>
      </c>
      <c r="C1093" s="2">
        <v>43467</v>
      </c>
      <c r="D1093" s="3">
        <v>22019000451</v>
      </c>
      <c r="E1093" s="3" t="s">
        <v>76</v>
      </c>
      <c r="F1093" s="4">
        <v>5306.07</v>
      </c>
      <c r="G1093" s="3" t="s">
        <v>1695</v>
      </c>
      <c r="H1093" s="3" t="s">
        <v>177</v>
      </c>
      <c r="I1093" s="3" t="s">
        <v>1836</v>
      </c>
      <c r="J1093" s="3" t="s">
        <v>1837</v>
      </c>
      <c r="K1093" s="3" t="s">
        <v>14</v>
      </c>
      <c r="L1093" s="3" t="s">
        <v>15</v>
      </c>
      <c r="M1093" s="3" t="s">
        <v>16</v>
      </c>
      <c r="N1093" s="11" t="s">
        <v>2554</v>
      </c>
      <c r="O1093" s="3" t="s">
        <v>2553</v>
      </c>
      <c r="P1093" s="3" t="str">
        <f>MID(Tabla1[[#This Row],[Aplicación]],14,1)</f>
        <v>2</v>
      </c>
      <c r="Q1093" s="3" t="s">
        <v>2530</v>
      </c>
      <c r="R1093" s="3" t="str">
        <f>MID(Tabla1[[#This Row],[Aplicación]],6,2)</f>
        <v>02</v>
      </c>
      <c r="S1093" s="3" t="str">
        <f>VLOOKUP(Tabla1[[#This Row],[AREA]],Hoja1!A:B,2,FALSE)</f>
        <v>02. Urbanismo, infraestructura y vivienda</v>
      </c>
      <c r="T1093" s="3" t="str">
        <f>MID(Tabla1[[#This Row],[Aplicación]],9,4)</f>
        <v>9332</v>
      </c>
      <c r="U1093" s="3" t="str">
        <f>VLOOKUP(Tabla1[[#This Row],[PROGRAMA]],Hoja1!A:B,2,FALSE)</f>
        <v>9332. Mantenimiento de edificios e instalaciones municipales</v>
      </c>
      <c r="V1093" s="3" t="str">
        <f>MID(Tabla1[[#This Row],[Aplicación]],14,2)</f>
        <v>21</v>
      </c>
      <c r="W1093" s="3" t="str">
        <f>MID(Tabla1[[#This Row],[Aplicación]],14,6)</f>
        <v>213</v>
      </c>
    </row>
    <row r="1094" spans="1:23" hidden="1" x14ac:dyDescent="0.25">
      <c r="A1094" s="1">
        <v>220189000270</v>
      </c>
      <c r="B1094" s="3" t="s">
        <v>9</v>
      </c>
      <c r="C1094" s="2">
        <v>43467</v>
      </c>
      <c r="D1094" s="3">
        <v>22019000257</v>
      </c>
      <c r="E1094" s="3" t="s">
        <v>99</v>
      </c>
      <c r="F1094" s="4">
        <v>4375</v>
      </c>
      <c r="G1094" s="3" t="s">
        <v>1695</v>
      </c>
      <c r="H1094" s="3" t="s">
        <v>259</v>
      </c>
      <c r="I1094" s="3" t="s">
        <v>1836</v>
      </c>
      <c r="J1094" s="3" t="s">
        <v>1837</v>
      </c>
      <c r="K1094" s="3" t="s">
        <v>14</v>
      </c>
      <c r="L1094" s="3" t="s">
        <v>15</v>
      </c>
      <c r="M1094" s="3" t="s">
        <v>16</v>
      </c>
      <c r="N1094" s="11" t="s">
        <v>2554</v>
      </c>
      <c r="O1094" s="3" t="s">
        <v>2553</v>
      </c>
      <c r="P1094" s="3" t="str">
        <f>MID(Tabla1[[#This Row],[Aplicación]],14,1)</f>
        <v>2</v>
      </c>
      <c r="Q1094" s="3" t="s">
        <v>2530</v>
      </c>
      <c r="R1094" s="3" t="str">
        <f>MID(Tabla1[[#This Row],[Aplicación]],6,2)</f>
        <v>08</v>
      </c>
      <c r="S1094" s="3" t="str">
        <f>VLOOKUP(Tabla1[[#This Row],[AREA]],Hoja1!A:B,2,FALSE)</f>
        <v>08. Seguridad y movilidad</v>
      </c>
      <c r="T1094" s="3" t="str">
        <f>MID(Tabla1[[#This Row],[Aplicación]],9,4)</f>
        <v>1321</v>
      </c>
      <c r="U1094" s="3" t="str">
        <f>VLOOKUP(Tabla1[[#This Row],[PROGRAMA]],Hoja1!A:B,2,FALSE)</f>
        <v>1321. Policía municipal</v>
      </c>
      <c r="V1094" s="3" t="str">
        <f>MID(Tabla1[[#This Row],[Aplicación]],14,2)</f>
        <v>21</v>
      </c>
      <c r="W1094" s="3" t="str">
        <f>MID(Tabla1[[#This Row],[Aplicación]],14,6)</f>
        <v>213</v>
      </c>
    </row>
    <row r="1095" spans="1:23" hidden="1" x14ac:dyDescent="0.25">
      <c r="A1095" s="1">
        <v>220190000009</v>
      </c>
      <c r="B1095" s="3" t="s">
        <v>1968</v>
      </c>
      <c r="C1095" s="2">
        <v>43486</v>
      </c>
      <c r="D1095" s="3">
        <v>22019000423</v>
      </c>
      <c r="E1095" s="3" t="s">
        <v>415</v>
      </c>
      <c r="F1095" s="4">
        <v>2770.9</v>
      </c>
      <c r="G1095" s="3" t="s">
        <v>1695</v>
      </c>
      <c r="H1095" s="3" t="s">
        <v>417</v>
      </c>
      <c r="I1095" s="3" t="s">
        <v>1969</v>
      </c>
      <c r="J1095" s="3" t="s">
        <v>1837</v>
      </c>
      <c r="K1095" s="3" t="s">
        <v>14</v>
      </c>
      <c r="L1095" s="3" t="s">
        <v>15</v>
      </c>
      <c r="M1095" s="3" t="s">
        <v>39</v>
      </c>
      <c r="N1095" s="11" t="s">
        <v>2554</v>
      </c>
      <c r="O1095" s="3" t="s">
        <v>2553</v>
      </c>
      <c r="P1095" s="3" t="str">
        <f>MID(Tabla1[[#This Row],[Aplicación]],14,1)</f>
        <v>2</v>
      </c>
      <c r="Q1095" s="3" t="s">
        <v>2530</v>
      </c>
      <c r="R1095" s="3" t="str">
        <f>MID(Tabla1[[#This Row],[Aplicación]],6,2)</f>
        <v>03</v>
      </c>
      <c r="S1095" s="3" t="str">
        <f>VLOOKUP(Tabla1[[#This Row],[AREA]],Hoja1!A:B,2,FALSE)</f>
        <v>03. Participación ciudadana, juventud y deportes</v>
      </c>
      <c r="T1095" s="3" t="str">
        <f>MID(Tabla1[[#This Row],[Aplicación]],9,4)</f>
        <v>9241</v>
      </c>
      <c r="U1095" s="3" t="str">
        <f>VLOOKUP(Tabla1[[#This Row],[PROGRAMA]],Hoja1!A:B,2,FALSE)</f>
        <v>9241. Participación ciudadana</v>
      </c>
      <c r="V1095" s="3" t="str">
        <f>MID(Tabla1[[#This Row],[Aplicación]],14,2)</f>
        <v>21</v>
      </c>
      <c r="W1095" s="3" t="str">
        <f>MID(Tabla1[[#This Row],[Aplicación]],14,6)</f>
        <v>213</v>
      </c>
    </row>
    <row r="1096" spans="1:23" hidden="1" x14ac:dyDescent="0.25">
      <c r="A1096" s="1">
        <v>220189000269</v>
      </c>
      <c r="B1096" s="3" t="s">
        <v>9</v>
      </c>
      <c r="C1096" s="2">
        <v>43467</v>
      </c>
      <c r="D1096" s="3">
        <v>22019000256</v>
      </c>
      <c r="E1096" s="3" t="s">
        <v>99</v>
      </c>
      <c r="F1096" s="4">
        <v>6289.68</v>
      </c>
      <c r="G1096" s="3" t="s">
        <v>1695</v>
      </c>
      <c r="H1096" s="3" t="s">
        <v>258</v>
      </c>
      <c r="I1096" s="3" t="s">
        <v>1836</v>
      </c>
      <c r="J1096" s="3" t="s">
        <v>1837</v>
      </c>
      <c r="K1096" s="3" t="s">
        <v>14</v>
      </c>
      <c r="L1096" s="3" t="s">
        <v>15</v>
      </c>
      <c r="M1096" s="3" t="s">
        <v>11</v>
      </c>
      <c r="N1096" s="11" t="s">
        <v>2554</v>
      </c>
      <c r="O1096" s="3" t="s">
        <v>2553</v>
      </c>
      <c r="P1096" s="3" t="str">
        <f>MID(Tabla1[[#This Row],[Aplicación]],14,1)</f>
        <v>2</v>
      </c>
      <c r="Q1096" s="3" t="s">
        <v>2530</v>
      </c>
      <c r="R1096" s="3" t="str">
        <f>MID(Tabla1[[#This Row],[Aplicación]],6,2)</f>
        <v>08</v>
      </c>
      <c r="S1096" s="3" t="str">
        <f>VLOOKUP(Tabla1[[#This Row],[AREA]],Hoja1!A:B,2,FALSE)</f>
        <v>08. Seguridad y movilidad</v>
      </c>
      <c r="T1096" s="3" t="str">
        <f>MID(Tabla1[[#This Row],[Aplicación]],9,4)</f>
        <v>1321</v>
      </c>
      <c r="U1096" s="3" t="str">
        <f>VLOOKUP(Tabla1[[#This Row],[PROGRAMA]],Hoja1!A:B,2,FALSE)</f>
        <v>1321. Policía municipal</v>
      </c>
      <c r="V1096" s="3" t="str">
        <f>MID(Tabla1[[#This Row],[Aplicación]],14,2)</f>
        <v>21</v>
      </c>
      <c r="W1096" s="3" t="str">
        <f>MID(Tabla1[[#This Row],[Aplicación]],14,6)</f>
        <v>213</v>
      </c>
    </row>
    <row r="1097" spans="1:23" hidden="1" x14ac:dyDescent="0.25">
      <c r="A1097" s="1">
        <v>220189000303</v>
      </c>
      <c r="B1097" s="3" t="s">
        <v>9</v>
      </c>
      <c r="C1097" s="2">
        <v>43467</v>
      </c>
      <c r="D1097" s="3">
        <v>22019000499</v>
      </c>
      <c r="E1097" s="3" t="s">
        <v>250</v>
      </c>
      <c r="F1097" s="4">
        <v>2955</v>
      </c>
      <c r="G1097" s="3" t="s">
        <v>1918</v>
      </c>
      <c r="H1097" s="3" t="s">
        <v>263</v>
      </c>
      <c r="I1097" s="3" t="s">
        <v>1836</v>
      </c>
      <c r="J1097" s="3" t="s">
        <v>1838</v>
      </c>
      <c r="K1097" s="3" t="s">
        <v>14</v>
      </c>
      <c r="L1097" s="3" t="s">
        <v>15</v>
      </c>
      <c r="M1097" s="3" t="s">
        <v>16</v>
      </c>
      <c r="N1097" s="11" t="s">
        <v>2554</v>
      </c>
      <c r="O1097" s="3" t="s">
        <v>2553</v>
      </c>
      <c r="P1097" s="3" t="str">
        <f>MID(Tabla1[[#This Row],[Aplicación]],14,1)</f>
        <v>2</v>
      </c>
      <c r="Q1097" s="3" t="s">
        <v>2530</v>
      </c>
      <c r="R1097" s="3" t="str">
        <f>MID(Tabla1[[#This Row],[Aplicación]],6,2)</f>
        <v>04</v>
      </c>
      <c r="S1097" s="3" t="str">
        <f>VLOOKUP(Tabla1[[#This Row],[AREA]],Hoja1!A:B,2,FALSE)</f>
        <v>04. Hacienda, función pública y promoción económica</v>
      </c>
      <c r="T1097" s="3" t="str">
        <f>MID(Tabla1[[#This Row],[Aplicación]],9,4)</f>
        <v>2411</v>
      </c>
      <c r="U1097" s="3" t="str">
        <f>VLOOKUP(Tabla1[[#This Row],[PROGRAMA]],Hoja1!A:B,2,FALSE)</f>
        <v>2411. Agencia de innovación y desarrollo económico</v>
      </c>
      <c r="V1097" s="3" t="str">
        <f>MID(Tabla1[[#This Row],[Aplicación]],14,2)</f>
        <v>22</v>
      </c>
      <c r="W1097" s="3" t="str">
        <f>MID(Tabla1[[#This Row],[Aplicación]],14,6)</f>
        <v>22799</v>
      </c>
    </row>
    <row r="1098" spans="1:23" hidden="1" x14ac:dyDescent="0.25">
      <c r="A1098" s="1">
        <v>220189000567</v>
      </c>
      <c r="B1098" s="3" t="s">
        <v>9</v>
      </c>
      <c r="C1098" s="2">
        <v>43467</v>
      </c>
      <c r="D1098" s="3">
        <v>22019002282</v>
      </c>
      <c r="E1098" s="3" t="s">
        <v>460</v>
      </c>
      <c r="F1098" s="4">
        <v>1765390</v>
      </c>
      <c r="G1098" s="3" t="s">
        <v>2047</v>
      </c>
      <c r="H1098" s="3" t="s">
        <v>461</v>
      </c>
      <c r="I1098" s="3" t="s">
        <v>1836</v>
      </c>
      <c r="J1098" s="3" t="s">
        <v>1838</v>
      </c>
      <c r="K1098" s="3" t="s">
        <v>14</v>
      </c>
      <c r="L1098" s="3" t="s">
        <v>15</v>
      </c>
      <c r="M1098" s="3" t="s">
        <v>16</v>
      </c>
      <c r="N1098" s="11" t="s">
        <v>2554</v>
      </c>
      <c r="O1098" s="3" t="s">
        <v>2553</v>
      </c>
      <c r="P1098" s="3" t="str">
        <f>MID(Tabla1[[#This Row],[Aplicación]],14,1)</f>
        <v>6</v>
      </c>
      <c r="Q1098" s="3" t="s">
        <v>2531</v>
      </c>
      <c r="R1098" s="3" t="str">
        <f>MID(Tabla1[[#This Row],[Aplicación]],6,2)</f>
        <v>02</v>
      </c>
      <c r="S1098" s="3" t="str">
        <f>VLOOKUP(Tabla1[[#This Row],[AREA]],Hoja1!A:B,2,FALSE)</f>
        <v>02. Urbanismo, infraestructura y vivienda</v>
      </c>
      <c r="T1098" s="3" t="str">
        <f>MID(Tabla1[[#This Row],[Aplicación]],9,4)</f>
        <v>1651</v>
      </c>
      <c r="U1098" s="3" t="str">
        <f>VLOOKUP(Tabla1[[#This Row],[PROGRAMA]],Hoja1!A:B,2,FALSE)</f>
        <v>1651. Alumbrado público</v>
      </c>
      <c r="V1098" s="3" t="str">
        <f>MID(Tabla1[[#This Row],[Aplicación]],14,2)</f>
        <v>61</v>
      </c>
      <c r="W1098" s="3" t="str">
        <f>MID(Tabla1[[#This Row],[Aplicación]],14,6)</f>
        <v>619</v>
      </c>
    </row>
    <row r="1099" spans="1:23" hidden="1" x14ac:dyDescent="0.25">
      <c r="A1099" s="1">
        <v>220189000239</v>
      </c>
      <c r="B1099" s="3" t="s">
        <v>9</v>
      </c>
      <c r="C1099" s="2">
        <v>43467</v>
      </c>
      <c r="D1099" s="3">
        <v>22019000249</v>
      </c>
      <c r="E1099" s="3" t="s">
        <v>242</v>
      </c>
      <c r="F1099" s="4">
        <v>55284.77</v>
      </c>
      <c r="G1099" s="3" t="s">
        <v>1900</v>
      </c>
      <c r="H1099" s="3" t="s">
        <v>243</v>
      </c>
      <c r="I1099" s="3" t="s">
        <v>1836</v>
      </c>
      <c r="J1099" s="3" t="s">
        <v>1838</v>
      </c>
      <c r="K1099" s="3" t="s">
        <v>14</v>
      </c>
      <c r="L1099" s="3" t="s">
        <v>15</v>
      </c>
      <c r="M1099" s="3" t="s">
        <v>16</v>
      </c>
      <c r="N1099" s="11" t="s">
        <v>2554</v>
      </c>
      <c r="O1099" s="3" t="s">
        <v>2553</v>
      </c>
      <c r="P1099" s="3" t="str">
        <f>MID(Tabla1[[#This Row],[Aplicación]],14,1)</f>
        <v>2</v>
      </c>
      <c r="Q1099" s="3" t="s">
        <v>2530</v>
      </c>
      <c r="R1099" s="3" t="str">
        <f>MID(Tabla1[[#This Row],[Aplicación]],6,2)</f>
        <v>01</v>
      </c>
      <c r="S1099" s="3" t="str">
        <f>VLOOKUP(Tabla1[[#This Row],[AREA]],Hoja1!A:B,2,FALSE)</f>
        <v>01. Alcaldía</v>
      </c>
      <c r="T1099" s="3" t="str">
        <f>MID(Tabla1[[#This Row],[Aplicación]],9,4)</f>
        <v>9201</v>
      </c>
      <c r="U1099" s="3" t="str">
        <f>VLOOKUP(Tabla1[[#This Row],[PROGRAMA]],Hoja1!A:B,2,FALSE)</f>
        <v>9201. Secretaría General</v>
      </c>
      <c r="V1099" s="3" t="str">
        <f>MID(Tabla1[[#This Row],[Aplicación]],14,2)</f>
        <v>22</v>
      </c>
      <c r="W1099" s="3" t="str">
        <f>MID(Tabla1[[#This Row],[Aplicación]],14,6)</f>
        <v>22799</v>
      </c>
    </row>
    <row r="1100" spans="1:23" hidden="1" x14ac:dyDescent="0.25">
      <c r="A1100" s="1">
        <v>220179000471</v>
      </c>
      <c r="B1100" s="3" t="s">
        <v>9</v>
      </c>
      <c r="C1100" s="2">
        <v>43467</v>
      </c>
      <c r="D1100" s="3">
        <v>22019000100</v>
      </c>
      <c r="E1100" s="3" t="s">
        <v>115</v>
      </c>
      <c r="F1100" s="4">
        <v>31036.5</v>
      </c>
      <c r="G1100" s="3" t="s">
        <v>2036</v>
      </c>
      <c r="H1100" s="3" t="s">
        <v>116</v>
      </c>
      <c r="I1100" s="3" t="s">
        <v>1836</v>
      </c>
      <c r="J1100" s="3" t="s">
        <v>1838</v>
      </c>
      <c r="K1100" s="3" t="s">
        <v>14</v>
      </c>
      <c r="L1100" s="3" t="s">
        <v>15</v>
      </c>
      <c r="M1100" s="3" t="s">
        <v>16</v>
      </c>
      <c r="N1100" s="11" t="s">
        <v>2554</v>
      </c>
      <c r="O1100" s="3" t="s">
        <v>2553</v>
      </c>
      <c r="P1100" s="3" t="str">
        <f>MID(Tabla1[[#This Row],[Aplicación]],14,1)</f>
        <v>6</v>
      </c>
      <c r="Q1100" s="3" t="s">
        <v>2531</v>
      </c>
      <c r="R1100" s="3" t="str">
        <f>MID(Tabla1[[#This Row],[Aplicación]],6,2)</f>
        <v>03</v>
      </c>
      <c r="S1100" s="3" t="str">
        <f>VLOOKUP(Tabla1[[#This Row],[AREA]],Hoja1!A:B,2,FALSE)</f>
        <v>03. Participación ciudadana, juventud y deportes</v>
      </c>
      <c r="T1100" s="3" t="str">
        <f>MID(Tabla1[[#This Row],[Aplicación]],9,4)</f>
        <v>9204</v>
      </c>
      <c r="U1100" s="3" t="str">
        <f>VLOOKUP(Tabla1[[#This Row],[PROGRAMA]],Hoja1!A:B,2,FALSE)</f>
        <v>9204. Tecnologías de la información y comunicación</v>
      </c>
      <c r="V1100" s="3" t="str">
        <f>MID(Tabla1[[#This Row],[Aplicación]],14,2)</f>
        <v>63</v>
      </c>
      <c r="W1100" s="3" t="str">
        <f>MID(Tabla1[[#This Row],[Aplicación]],14,6)</f>
        <v>636</v>
      </c>
    </row>
    <row r="1101" spans="1:23" hidden="1" x14ac:dyDescent="0.25">
      <c r="A1101" s="1">
        <v>220189000425</v>
      </c>
      <c r="B1101" s="3" t="s">
        <v>9</v>
      </c>
      <c r="C1101" s="2">
        <v>43467</v>
      </c>
      <c r="D1101" s="3">
        <v>22019000338</v>
      </c>
      <c r="E1101" s="3" t="s">
        <v>67</v>
      </c>
      <c r="F1101" s="4">
        <v>4329</v>
      </c>
      <c r="G1101" s="3" t="s">
        <v>1701</v>
      </c>
      <c r="H1101" s="3" t="s">
        <v>395</v>
      </c>
      <c r="I1101" s="3" t="s">
        <v>1836</v>
      </c>
      <c r="J1101" s="3" t="s">
        <v>1838</v>
      </c>
      <c r="K1101" s="3" t="s">
        <v>14</v>
      </c>
      <c r="L1101" s="3" t="s">
        <v>10</v>
      </c>
      <c r="M1101" s="3" t="s">
        <v>11</v>
      </c>
      <c r="N1101" s="11" t="s">
        <v>2556</v>
      </c>
      <c r="O1101" s="3" t="s">
        <v>2553</v>
      </c>
      <c r="P1101" s="3" t="str">
        <f>MID(Tabla1[[#This Row],[Aplicación]],14,1)</f>
        <v>2</v>
      </c>
      <c r="Q1101" s="3" t="s">
        <v>2530</v>
      </c>
      <c r="R1101" s="3" t="str">
        <f>MID(Tabla1[[#This Row],[Aplicación]],6,2)</f>
        <v>06</v>
      </c>
      <c r="S1101" s="3" t="str">
        <f>VLOOKUP(Tabla1[[#This Row],[AREA]],Hoja1!A:B,2,FALSE)</f>
        <v>06. Educación, infancia e igualdad</v>
      </c>
      <c r="T1101" s="3" t="str">
        <f>MID(Tabla1[[#This Row],[Aplicación]],9,4)</f>
        <v>3261</v>
      </c>
      <c r="U1101" s="3" t="str">
        <f>VLOOKUP(Tabla1[[#This Row],[PROGRAMA]],Hoja1!A:B,2,FALSE)</f>
        <v>3261. Servicios complementarios de educación</v>
      </c>
      <c r="V1101" s="3" t="str">
        <f>MID(Tabla1[[#This Row],[Aplicación]],14,2)</f>
        <v>22</v>
      </c>
      <c r="W1101" s="3" t="str">
        <f>MID(Tabla1[[#This Row],[Aplicación]],14,6)</f>
        <v>22799</v>
      </c>
    </row>
    <row r="1102" spans="1:23" hidden="1" x14ac:dyDescent="0.25">
      <c r="A1102" s="1">
        <v>220190002613</v>
      </c>
      <c r="B1102" s="3" t="s">
        <v>9</v>
      </c>
      <c r="C1102" s="2">
        <v>43516</v>
      </c>
      <c r="D1102" s="3">
        <v>22019001640</v>
      </c>
      <c r="E1102" s="3" t="s">
        <v>45</v>
      </c>
      <c r="F1102" s="4">
        <v>16988.400000000001</v>
      </c>
      <c r="G1102" s="3" t="s">
        <v>1779</v>
      </c>
      <c r="H1102" s="3" t="s">
        <v>986</v>
      </c>
      <c r="I1102" s="3" t="s">
        <v>1836</v>
      </c>
      <c r="J1102" s="3" t="s">
        <v>1958</v>
      </c>
      <c r="K1102" s="3" t="s">
        <v>14</v>
      </c>
      <c r="L1102" s="3" t="s">
        <v>10</v>
      </c>
      <c r="M1102" s="3" t="s">
        <v>11</v>
      </c>
      <c r="N1102" s="11" t="s">
        <v>2556</v>
      </c>
      <c r="O1102" s="3" t="s">
        <v>2553</v>
      </c>
      <c r="P1102" s="3" t="str">
        <f>MID(Tabla1[[#This Row],[Aplicación]],14,1)</f>
        <v>2</v>
      </c>
      <c r="Q1102" s="3" t="s">
        <v>2530</v>
      </c>
      <c r="R1102" s="3" t="str">
        <f>MID(Tabla1[[#This Row],[Aplicación]],6,2)</f>
        <v>07</v>
      </c>
      <c r="S1102" s="3" t="str">
        <f>VLOOKUP(Tabla1[[#This Row],[AREA]],Hoja1!A:B,2,FALSE)</f>
        <v>07. Medio Ambiente sostenibilidad</v>
      </c>
      <c r="T1102" s="3" t="str">
        <f>MID(Tabla1[[#This Row],[Aplicación]],9,4)</f>
        <v>1721</v>
      </c>
      <c r="U1102" s="3" t="str">
        <f>VLOOKUP(Tabla1[[#This Row],[PROGRAMA]],Hoja1!A:B,2,FALSE)</f>
        <v>1721. Protección del medio ambiente</v>
      </c>
      <c r="V1102" s="3" t="str">
        <f>MID(Tabla1[[#This Row],[Aplicación]],14,2)</f>
        <v>22</v>
      </c>
      <c r="W1102" s="3" t="str">
        <f>MID(Tabla1[[#This Row],[Aplicación]],14,6)</f>
        <v>22799</v>
      </c>
    </row>
    <row r="1103" spans="1:23" hidden="1" x14ac:dyDescent="0.25">
      <c r="A1103" s="1">
        <v>220189000109</v>
      </c>
      <c r="B1103" s="3" t="s">
        <v>9</v>
      </c>
      <c r="C1103" s="2">
        <v>43467</v>
      </c>
      <c r="D1103" s="3">
        <v>22019002645</v>
      </c>
      <c r="E1103" s="3" t="s">
        <v>188</v>
      </c>
      <c r="F1103" s="4">
        <v>344471.2</v>
      </c>
      <c r="G1103" s="3" t="s">
        <v>2046</v>
      </c>
      <c r="H1103" s="3" t="s">
        <v>189</v>
      </c>
      <c r="I1103" s="3" t="s">
        <v>1836</v>
      </c>
      <c r="J1103" s="3" t="s">
        <v>1958</v>
      </c>
      <c r="K1103" s="3" t="s">
        <v>14</v>
      </c>
      <c r="L1103" s="3" t="s">
        <v>15</v>
      </c>
      <c r="M1103" s="3" t="s">
        <v>16</v>
      </c>
      <c r="N1103" s="11" t="s">
        <v>2554</v>
      </c>
      <c r="O1103" s="3" t="s">
        <v>2553</v>
      </c>
      <c r="P1103" s="3" t="str">
        <f>MID(Tabla1[[#This Row],[Aplicación]],14,1)</f>
        <v>6</v>
      </c>
      <c r="Q1103" s="3" t="s">
        <v>2531</v>
      </c>
      <c r="R1103" s="3" t="str">
        <f>MID(Tabla1[[#This Row],[Aplicación]],6,2)</f>
        <v>07</v>
      </c>
      <c r="S1103" s="3" t="str">
        <f>VLOOKUP(Tabla1[[#This Row],[AREA]],Hoja1!A:B,2,FALSE)</f>
        <v>07. Medio Ambiente sostenibilidad</v>
      </c>
      <c r="T1103" s="3" t="str">
        <f>MID(Tabla1[[#This Row],[Aplicación]],9,4)</f>
        <v>1721</v>
      </c>
      <c r="U1103" s="3" t="str">
        <f>VLOOKUP(Tabla1[[#This Row],[PROGRAMA]],Hoja1!A:B,2,FALSE)</f>
        <v>1721. Protección del medio ambiente</v>
      </c>
      <c r="V1103" s="3" t="str">
        <f>MID(Tabla1[[#This Row],[Aplicación]],14,2)</f>
        <v>63</v>
      </c>
      <c r="W1103" s="3" t="str">
        <f>MID(Tabla1[[#This Row],[Aplicación]],14,6)</f>
        <v>633</v>
      </c>
    </row>
    <row r="1104" spans="1:23" hidden="1" x14ac:dyDescent="0.25">
      <c r="A1104" s="1">
        <v>220179000191</v>
      </c>
      <c r="B1104" s="3" t="s">
        <v>9</v>
      </c>
      <c r="C1104" s="2">
        <v>43467</v>
      </c>
      <c r="D1104" s="3">
        <v>22019000054</v>
      </c>
      <c r="E1104" s="3" t="s">
        <v>69</v>
      </c>
      <c r="F1104" s="4">
        <v>132178</v>
      </c>
      <c r="G1104" s="3" t="s">
        <v>1852</v>
      </c>
      <c r="H1104" s="3" t="s">
        <v>71</v>
      </c>
      <c r="I1104" s="3" t="s">
        <v>1836</v>
      </c>
      <c r="J1104" s="3" t="s">
        <v>1838</v>
      </c>
      <c r="K1104" s="3" t="s">
        <v>14</v>
      </c>
      <c r="L1104" s="3" t="s">
        <v>15</v>
      </c>
      <c r="M1104" s="3" t="s">
        <v>16</v>
      </c>
      <c r="N1104" s="11" t="s">
        <v>2554</v>
      </c>
      <c r="O1104" s="3" t="s">
        <v>2553</v>
      </c>
      <c r="P1104" s="3" t="str">
        <f>MID(Tabla1[[#This Row],[Aplicación]],14,1)</f>
        <v>2</v>
      </c>
      <c r="Q1104" s="3" t="s">
        <v>2530</v>
      </c>
      <c r="R1104" s="3" t="str">
        <f>MID(Tabla1[[#This Row],[Aplicación]],6,2)</f>
        <v>06</v>
      </c>
      <c r="S1104" s="3" t="str">
        <f>VLOOKUP(Tabla1[[#This Row],[AREA]],Hoja1!A:B,2,FALSE)</f>
        <v>06. Educación, infancia e igualdad</v>
      </c>
      <c r="T1104" s="3" t="str">
        <f>MID(Tabla1[[#This Row],[Aplicación]],9,4)</f>
        <v>3231</v>
      </c>
      <c r="U1104" s="3" t="str">
        <f>VLOOKUP(Tabla1[[#This Row],[PROGRAMA]],Hoja1!A:B,2,FALSE)</f>
        <v>3231. Escuelas infantiles</v>
      </c>
      <c r="V1104" s="3" t="str">
        <f>MID(Tabla1[[#This Row],[Aplicación]],14,2)</f>
        <v>22</v>
      </c>
      <c r="W1104" s="3" t="str">
        <f>MID(Tabla1[[#This Row],[Aplicación]],14,6)</f>
        <v>22799</v>
      </c>
    </row>
    <row r="1105" spans="1:23" hidden="1" x14ac:dyDescent="0.25">
      <c r="A1105" s="1">
        <v>220189000579</v>
      </c>
      <c r="B1105" s="3" t="s">
        <v>9</v>
      </c>
      <c r="C1105" s="2">
        <v>43467</v>
      </c>
      <c r="D1105" s="3">
        <v>22019000539</v>
      </c>
      <c r="E1105" s="3" t="s">
        <v>95</v>
      </c>
      <c r="F1105" s="4">
        <v>34878.25</v>
      </c>
      <c r="G1105" s="3" t="s">
        <v>2049</v>
      </c>
      <c r="H1105" s="3" t="s">
        <v>467</v>
      </c>
      <c r="I1105" s="3" t="s">
        <v>1836</v>
      </c>
      <c r="J1105" s="3" t="s">
        <v>1837</v>
      </c>
      <c r="K1105" s="3" t="s">
        <v>14</v>
      </c>
      <c r="L1105" s="3" t="s">
        <v>118</v>
      </c>
      <c r="M1105" s="3" t="s">
        <v>11</v>
      </c>
      <c r="N1105" s="3" t="s">
        <v>2561</v>
      </c>
      <c r="O1105" s="3" t="s">
        <v>2553</v>
      </c>
      <c r="P1105" s="3" t="str">
        <f>MID(Tabla1[[#This Row],[Aplicación]],14,1)</f>
        <v>6</v>
      </c>
      <c r="Q1105" s="3" t="s">
        <v>2531</v>
      </c>
      <c r="R1105" s="3" t="str">
        <f>MID(Tabla1[[#This Row],[Aplicación]],6,2)</f>
        <v>03</v>
      </c>
      <c r="S1105" s="3" t="str">
        <f>VLOOKUP(Tabla1[[#This Row],[AREA]],Hoja1!A:B,2,FALSE)</f>
        <v>03. Participación ciudadana, juventud y deportes</v>
      </c>
      <c r="T1105" s="3" t="str">
        <f>MID(Tabla1[[#This Row],[Aplicación]],9,4)</f>
        <v>9204</v>
      </c>
      <c r="U1105" s="3" t="str">
        <f>VLOOKUP(Tabla1[[#This Row],[PROGRAMA]],Hoja1!A:B,2,FALSE)</f>
        <v>9204. Tecnologías de la información y comunicación</v>
      </c>
      <c r="V1105" s="3" t="str">
        <f>MID(Tabla1[[#This Row],[Aplicación]],14,2)</f>
        <v>64</v>
      </c>
      <c r="W1105" s="3" t="str">
        <f>MID(Tabla1[[#This Row],[Aplicación]],14,6)</f>
        <v>641</v>
      </c>
    </row>
    <row r="1106" spans="1:23" hidden="1" x14ac:dyDescent="0.25">
      <c r="A1106" s="1">
        <v>220189000265</v>
      </c>
      <c r="B1106" s="3" t="s">
        <v>9</v>
      </c>
      <c r="C1106" s="2">
        <v>43467</v>
      </c>
      <c r="D1106" s="3">
        <v>22019000492</v>
      </c>
      <c r="E1106" s="3" t="s">
        <v>254</v>
      </c>
      <c r="F1106" s="4">
        <v>1168751.8999999999</v>
      </c>
      <c r="G1106" s="3" t="s">
        <v>1829</v>
      </c>
      <c r="H1106" s="3" t="s">
        <v>255</v>
      </c>
      <c r="I1106" s="3" t="s">
        <v>1836</v>
      </c>
      <c r="J1106" s="3" t="s">
        <v>1838</v>
      </c>
      <c r="K1106" s="3" t="s">
        <v>14</v>
      </c>
      <c r="L1106" s="3" t="s">
        <v>15</v>
      </c>
      <c r="M1106" s="3" t="s">
        <v>16</v>
      </c>
      <c r="N1106" s="11" t="s">
        <v>2554</v>
      </c>
      <c r="O1106" s="3" t="s">
        <v>2553</v>
      </c>
      <c r="P1106" s="3" t="str">
        <f>MID(Tabla1[[#This Row],[Aplicación]],14,1)</f>
        <v>6</v>
      </c>
      <c r="Q1106" s="3" t="s">
        <v>2531</v>
      </c>
      <c r="R1106" s="3" t="str">
        <f>MID(Tabla1[[#This Row],[Aplicación]],6,2)</f>
        <v>07</v>
      </c>
      <c r="S1106" s="3" t="str">
        <f>VLOOKUP(Tabla1[[#This Row],[AREA]],Hoja1!A:B,2,FALSE)</f>
        <v>07. Medio Ambiente sostenibilidad</v>
      </c>
      <c r="T1106" s="3" t="str">
        <f>MID(Tabla1[[#This Row],[Aplicación]],9,4)</f>
        <v>1711</v>
      </c>
      <c r="U1106" s="3" t="str">
        <f>VLOOKUP(Tabla1[[#This Row],[PROGRAMA]],Hoja1!A:B,2,FALSE)</f>
        <v>1711. Parques y jardines</v>
      </c>
      <c r="V1106" s="3" t="str">
        <f>MID(Tabla1[[#This Row],[Aplicación]],14,2)</f>
        <v>61</v>
      </c>
      <c r="W1106" s="3" t="str">
        <f>MID(Tabla1[[#This Row],[Aplicación]],14,6)</f>
        <v>610</v>
      </c>
    </row>
    <row r="1107" spans="1:23" hidden="1" x14ac:dyDescent="0.25">
      <c r="A1107" s="1">
        <v>220189000268</v>
      </c>
      <c r="B1107" s="3" t="s">
        <v>9</v>
      </c>
      <c r="C1107" s="2">
        <v>43467</v>
      </c>
      <c r="D1107" s="3">
        <v>22019000255</v>
      </c>
      <c r="E1107" s="3" t="s">
        <v>257</v>
      </c>
      <c r="F1107" s="4">
        <v>227173.3</v>
      </c>
      <c r="G1107" s="3" t="s">
        <v>1829</v>
      </c>
      <c r="H1107" s="3" t="s">
        <v>255</v>
      </c>
      <c r="I1107" s="3" t="s">
        <v>1836</v>
      </c>
      <c r="J1107" s="3" t="s">
        <v>1838</v>
      </c>
      <c r="K1107" s="3" t="s">
        <v>14</v>
      </c>
      <c r="L1107" s="3" t="s">
        <v>15</v>
      </c>
      <c r="M1107" s="3" t="s">
        <v>16</v>
      </c>
      <c r="N1107" s="11" t="s">
        <v>2554</v>
      </c>
      <c r="O1107" s="3" t="s">
        <v>2553</v>
      </c>
      <c r="P1107" s="3" t="str">
        <f>MID(Tabla1[[#This Row],[Aplicación]],14,1)</f>
        <v>2</v>
      </c>
      <c r="Q1107" s="3" t="s">
        <v>2530</v>
      </c>
      <c r="R1107" s="3" t="str">
        <f>MID(Tabla1[[#This Row],[Aplicación]],6,2)</f>
        <v>07</v>
      </c>
      <c r="S1107" s="3" t="str">
        <f>VLOOKUP(Tabla1[[#This Row],[AREA]],Hoja1!A:B,2,FALSE)</f>
        <v>07. Medio Ambiente sostenibilidad</v>
      </c>
      <c r="T1107" s="3" t="str">
        <f>MID(Tabla1[[#This Row],[Aplicación]],9,4)</f>
        <v>1711</v>
      </c>
      <c r="U1107" s="3" t="str">
        <f>VLOOKUP(Tabla1[[#This Row],[PROGRAMA]],Hoja1!A:B,2,FALSE)</f>
        <v>1711. Parques y jardines</v>
      </c>
      <c r="V1107" s="3" t="str">
        <f>MID(Tabla1[[#This Row],[Aplicación]],14,2)</f>
        <v>22</v>
      </c>
      <c r="W1107" s="3" t="str">
        <f>MID(Tabla1[[#This Row],[Aplicación]],14,6)</f>
        <v>22799</v>
      </c>
    </row>
    <row r="1108" spans="1:23" hidden="1" x14ac:dyDescent="0.25">
      <c r="A1108" s="1">
        <v>220190001276</v>
      </c>
      <c r="B1108" s="3" t="s">
        <v>1968</v>
      </c>
      <c r="C1108" s="2">
        <v>43504</v>
      </c>
      <c r="D1108" s="3">
        <v>22019000745</v>
      </c>
      <c r="E1108" s="3" t="s">
        <v>261</v>
      </c>
      <c r="F1108" s="4">
        <v>315000</v>
      </c>
      <c r="G1108" s="3" t="s">
        <v>1829</v>
      </c>
      <c r="H1108" s="3" t="s">
        <v>262</v>
      </c>
      <c r="I1108" s="3" t="s">
        <v>1969</v>
      </c>
      <c r="J1108" s="3" t="s">
        <v>1838</v>
      </c>
      <c r="K1108" s="3" t="s">
        <v>14</v>
      </c>
      <c r="L1108" s="3" t="s">
        <v>15</v>
      </c>
      <c r="M1108" s="3" t="s">
        <v>16</v>
      </c>
      <c r="N1108" s="11" t="s">
        <v>2554</v>
      </c>
      <c r="O1108" s="3" t="s">
        <v>2553</v>
      </c>
      <c r="P1108" s="3" t="str">
        <f>MID(Tabla1[[#This Row],[Aplicación]],14,1)</f>
        <v>2</v>
      </c>
      <c r="Q1108" s="3" t="s">
        <v>2530</v>
      </c>
      <c r="R1108" s="3" t="str">
        <f>MID(Tabla1[[#This Row],[Aplicación]],6,2)</f>
        <v>03</v>
      </c>
      <c r="S1108" s="3" t="str">
        <f>VLOOKUP(Tabla1[[#This Row],[AREA]],Hoja1!A:B,2,FALSE)</f>
        <v>03. Participación ciudadana, juventud y deportes</v>
      </c>
      <c r="T1108" s="3" t="str">
        <f>MID(Tabla1[[#This Row],[Aplicación]],9,4)</f>
        <v>9231</v>
      </c>
      <c r="U1108" s="3" t="str">
        <f>VLOOKUP(Tabla1[[#This Row],[PROGRAMA]],Hoja1!A:B,2,FALSE)</f>
        <v>9231. Información, registro y gestión del padrón</v>
      </c>
      <c r="V1108" s="3" t="str">
        <f>MID(Tabla1[[#This Row],[Aplicación]],14,2)</f>
        <v>22</v>
      </c>
      <c r="W1108" s="3" t="str">
        <f>MID(Tabla1[[#This Row],[Aplicación]],14,6)</f>
        <v>22799</v>
      </c>
    </row>
    <row r="1109" spans="1:23" hidden="1" x14ac:dyDescent="0.25">
      <c r="A1109" s="1">
        <v>220190006721</v>
      </c>
      <c r="B1109" s="3" t="s">
        <v>1968</v>
      </c>
      <c r="C1109" s="2">
        <v>43546</v>
      </c>
      <c r="D1109" s="3">
        <v>22019002040</v>
      </c>
      <c r="E1109" s="3" t="s">
        <v>250</v>
      </c>
      <c r="F1109" s="4">
        <v>40000</v>
      </c>
      <c r="G1109" s="3" t="s">
        <v>1829</v>
      </c>
      <c r="H1109" s="3" t="s">
        <v>2030</v>
      </c>
      <c r="I1109" s="3" t="s">
        <v>1969</v>
      </c>
      <c r="J1109" s="3" t="s">
        <v>1838</v>
      </c>
      <c r="K1109" s="3" t="s">
        <v>14</v>
      </c>
      <c r="L1109" s="3" t="s">
        <v>15</v>
      </c>
      <c r="M1109" s="3" t="s">
        <v>16</v>
      </c>
      <c r="N1109" s="11" t="s">
        <v>2554</v>
      </c>
      <c r="O1109" s="3" t="s">
        <v>2553</v>
      </c>
      <c r="P1109" s="3" t="str">
        <f>MID(Tabla1[[#This Row],[Aplicación]],14,1)</f>
        <v>2</v>
      </c>
      <c r="Q1109" s="3" t="s">
        <v>2530</v>
      </c>
      <c r="R1109" s="3" t="str">
        <f>MID(Tabla1[[#This Row],[Aplicación]],6,2)</f>
        <v>04</v>
      </c>
      <c r="S1109" s="3" t="str">
        <f>VLOOKUP(Tabla1[[#This Row],[AREA]],Hoja1!A:B,2,FALSE)</f>
        <v>04. Hacienda, función pública y promoción económica</v>
      </c>
      <c r="T1109" s="3" t="str">
        <f>MID(Tabla1[[#This Row],[Aplicación]],9,4)</f>
        <v>2411</v>
      </c>
      <c r="U1109" s="3" t="str">
        <f>VLOOKUP(Tabla1[[#This Row],[PROGRAMA]],Hoja1!A:B,2,FALSE)</f>
        <v>2411. Agencia de innovación y desarrollo económico</v>
      </c>
      <c r="V1109" s="3" t="str">
        <f>MID(Tabla1[[#This Row],[Aplicación]],14,2)</f>
        <v>22</v>
      </c>
      <c r="W1109" s="3" t="str">
        <f>MID(Tabla1[[#This Row],[Aplicación]],14,6)</f>
        <v>22799</v>
      </c>
    </row>
    <row r="1110" spans="1:23" hidden="1" x14ac:dyDescent="0.25">
      <c r="A1110" s="1">
        <v>220169000448</v>
      </c>
      <c r="B1110" s="3" t="s">
        <v>9</v>
      </c>
      <c r="C1110" s="2">
        <v>43467</v>
      </c>
      <c r="D1110" s="3">
        <v>22019000403</v>
      </c>
      <c r="E1110" s="3" t="s">
        <v>47</v>
      </c>
      <c r="F1110" s="4">
        <v>19829.84</v>
      </c>
      <c r="G1110" s="3" t="s">
        <v>1839</v>
      </c>
      <c r="H1110" s="3" t="s">
        <v>48</v>
      </c>
      <c r="I1110" s="3" t="s">
        <v>1836</v>
      </c>
      <c r="J1110" s="3" t="s">
        <v>1837</v>
      </c>
      <c r="K1110" s="3" t="s">
        <v>14</v>
      </c>
      <c r="L1110" s="3" t="s">
        <v>15</v>
      </c>
      <c r="M1110" s="3" t="s">
        <v>16</v>
      </c>
      <c r="N1110" s="11" t="s">
        <v>2554</v>
      </c>
      <c r="O1110" s="3" t="s">
        <v>2553</v>
      </c>
      <c r="P1110" s="3" t="str">
        <f>MID(Tabla1[[#This Row],[Aplicación]],14,1)</f>
        <v>2</v>
      </c>
      <c r="Q1110" s="3" t="s">
        <v>2530</v>
      </c>
      <c r="R1110" s="3" t="str">
        <f>MID(Tabla1[[#This Row],[Aplicación]],6,2)</f>
        <v>10</v>
      </c>
      <c r="S1110" s="3" t="str">
        <f>VLOOKUP(Tabla1[[#This Row],[AREA]],Hoja1!A:B,2,FALSE)</f>
        <v>10. Servicios sociales</v>
      </c>
      <c r="T1110" s="3" t="str">
        <f>MID(Tabla1[[#This Row],[Aplicación]],9,4)</f>
        <v>2312</v>
      </c>
      <c r="U1110" s="3" t="str">
        <f>VLOOKUP(Tabla1[[#This Row],[PROGRAMA]],Hoja1!A:B,2,FALSE)</f>
        <v>2312. Iniciativas sociales</v>
      </c>
      <c r="V1110" s="3" t="str">
        <f>MID(Tabla1[[#This Row],[Aplicación]],14,2)</f>
        <v>22</v>
      </c>
      <c r="W1110" s="3" t="str">
        <f>MID(Tabla1[[#This Row],[Aplicación]],14,6)</f>
        <v>22799</v>
      </c>
    </row>
    <row r="1111" spans="1:23" hidden="1" x14ac:dyDescent="0.25">
      <c r="A1111" s="1">
        <v>220189000676</v>
      </c>
      <c r="B1111" s="3" t="s">
        <v>9</v>
      </c>
      <c r="C1111" s="2">
        <v>43467</v>
      </c>
      <c r="D1111" s="3">
        <v>22019002614</v>
      </c>
      <c r="E1111" s="3" t="s">
        <v>47</v>
      </c>
      <c r="F1111" s="4">
        <v>154497.60999999999</v>
      </c>
      <c r="G1111" s="3" t="s">
        <v>1839</v>
      </c>
      <c r="H1111" s="3" t="s">
        <v>503</v>
      </c>
      <c r="I1111" s="3" t="s">
        <v>1836</v>
      </c>
      <c r="J1111" s="3" t="s">
        <v>1837</v>
      </c>
      <c r="K1111" s="3" t="s">
        <v>14</v>
      </c>
      <c r="L1111" s="3" t="s">
        <v>15</v>
      </c>
      <c r="M1111" s="3" t="s">
        <v>16</v>
      </c>
      <c r="N1111" s="11" t="s">
        <v>2554</v>
      </c>
      <c r="O1111" s="3" t="s">
        <v>2553</v>
      </c>
      <c r="P1111" s="3" t="str">
        <f>MID(Tabla1[[#This Row],[Aplicación]],14,1)</f>
        <v>2</v>
      </c>
      <c r="Q1111" s="3" t="s">
        <v>2530</v>
      </c>
      <c r="R1111" s="3" t="str">
        <f>MID(Tabla1[[#This Row],[Aplicación]],6,2)</f>
        <v>10</v>
      </c>
      <c r="S1111" s="3" t="str">
        <f>VLOOKUP(Tabla1[[#This Row],[AREA]],Hoja1!A:B,2,FALSE)</f>
        <v>10. Servicios sociales</v>
      </c>
      <c r="T1111" s="3" t="str">
        <f>MID(Tabla1[[#This Row],[Aplicación]],9,4)</f>
        <v>2312</v>
      </c>
      <c r="U1111" s="3" t="str">
        <f>VLOOKUP(Tabla1[[#This Row],[PROGRAMA]],Hoja1!A:B,2,FALSE)</f>
        <v>2312. Iniciativas sociales</v>
      </c>
      <c r="V1111" s="3" t="str">
        <f>MID(Tabla1[[#This Row],[Aplicación]],14,2)</f>
        <v>22</v>
      </c>
      <c r="W1111" s="3" t="str">
        <f>MID(Tabla1[[#This Row],[Aplicación]],14,6)</f>
        <v>22799</v>
      </c>
    </row>
    <row r="1112" spans="1:23" hidden="1" x14ac:dyDescent="0.25">
      <c r="A1112" s="1">
        <v>220190000763</v>
      </c>
      <c r="B1112" s="3" t="s">
        <v>9</v>
      </c>
      <c r="C1112" s="2">
        <v>43500</v>
      </c>
      <c r="D1112" s="3">
        <v>22019000734</v>
      </c>
      <c r="E1112" s="3" t="s">
        <v>570</v>
      </c>
      <c r="F1112" s="4">
        <v>16509.96</v>
      </c>
      <c r="G1112" s="3" t="s">
        <v>1721</v>
      </c>
      <c r="H1112" s="3" t="s">
        <v>571</v>
      </c>
      <c r="I1112" s="3" t="s">
        <v>1836</v>
      </c>
      <c r="J1112" s="3" t="s">
        <v>1837</v>
      </c>
      <c r="K1112" s="3" t="s">
        <v>35</v>
      </c>
      <c r="L1112" s="3" t="s">
        <v>10</v>
      </c>
      <c r="M1112" s="3" t="s">
        <v>11</v>
      </c>
      <c r="N1112" s="11" t="s">
        <v>2556</v>
      </c>
      <c r="O1112" s="3" t="s">
        <v>2553</v>
      </c>
      <c r="P1112" s="3" t="str">
        <f>MID(Tabla1[[#This Row],[Aplicación]],14,1)</f>
        <v>2</v>
      </c>
      <c r="Q1112" s="3" t="s">
        <v>2530</v>
      </c>
      <c r="R1112" s="3" t="str">
        <f>MID(Tabla1[[#This Row],[Aplicación]],6,2)</f>
        <v>01</v>
      </c>
      <c r="S1112" s="3" t="str">
        <f>VLOOKUP(Tabla1[[#This Row],[AREA]],Hoja1!A:B,2,FALSE)</f>
        <v>01. Alcaldía</v>
      </c>
      <c r="T1112" s="3" t="str">
        <f>MID(Tabla1[[#This Row],[Aplicación]],9,4)</f>
        <v>9207</v>
      </c>
      <c r="U1112" s="3" t="str">
        <f>VLOOKUP(Tabla1[[#This Row],[PROGRAMA]],Hoja1!A:B,2,FALSE)</f>
        <v>9207. Gobierno y relaciones</v>
      </c>
      <c r="V1112" s="3" t="str">
        <f>MID(Tabla1[[#This Row],[Aplicación]],14,2)</f>
        <v>22</v>
      </c>
      <c r="W1112" s="3" t="str">
        <f>MID(Tabla1[[#This Row],[Aplicación]],14,6)</f>
        <v>22799</v>
      </c>
    </row>
    <row r="1113" spans="1:23" hidden="1" x14ac:dyDescent="0.25">
      <c r="A1113" s="1">
        <v>220190004009</v>
      </c>
      <c r="B1113" s="3" t="s">
        <v>9</v>
      </c>
      <c r="C1113" s="2">
        <v>43524</v>
      </c>
      <c r="D1113" s="3">
        <v>22019002106</v>
      </c>
      <c r="E1113" s="3" t="s">
        <v>626</v>
      </c>
      <c r="F1113" s="4">
        <v>1135</v>
      </c>
      <c r="G1113" s="3" t="s">
        <v>1789</v>
      </c>
      <c r="H1113" s="3" t="s">
        <v>1153</v>
      </c>
      <c r="I1113" s="3" t="s">
        <v>1836</v>
      </c>
      <c r="J1113" s="3" t="s">
        <v>1838</v>
      </c>
      <c r="K1113" s="3" t="s">
        <v>14</v>
      </c>
      <c r="L1113" s="3" t="s">
        <v>10</v>
      </c>
      <c r="M1113" s="3" t="s">
        <v>11</v>
      </c>
      <c r="N1113" s="11" t="s">
        <v>2556</v>
      </c>
      <c r="O1113" s="3" t="s">
        <v>2553</v>
      </c>
      <c r="P1113" s="3" t="str">
        <f>MID(Tabla1[[#This Row],[Aplicación]],14,1)</f>
        <v>2</v>
      </c>
      <c r="Q1113" s="3" t="s">
        <v>2530</v>
      </c>
      <c r="R1113" s="3" t="str">
        <f>MID(Tabla1[[#This Row],[Aplicación]],6,2)</f>
        <v>08</v>
      </c>
      <c r="S1113" s="3" t="str">
        <f>VLOOKUP(Tabla1[[#This Row],[AREA]],Hoja1!A:B,2,FALSE)</f>
        <v>08. Seguridad y movilidad</v>
      </c>
      <c r="T1113" s="3" t="str">
        <f>MID(Tabla1[[#This Row],[Aplicación]],9,4)</f>
        <v>1321</v>
      </c>
      <c r="U1113" s="3" t="str">
        <f>VLOOKUP(Tabla1[[#This Row],[PROGRAMA]],Hoja1!A:B,2,FALSE)</f>
        <v>1321. Policía municipal</v>
      </c>
      <c r="V1113" s="3" t="str">
        <f>MID(Tabla1[[#This Row],[Aplicación]],14,2)</f>
        <v>22</v>
      </c>
      <c r="W1113" s="3" t="str">
        <f>MID(Tabla1[[#This Row],[Aplicación]],14,6)</f>
        <v>22699</v>
      </c>
    </row>
    <row r="1114" spans="1:23" hidden="1" x14ac:dyDescent="0.25">
      <c r="A1114" s="1">
        <v>220189000183</v>
      </c>
      <c r="B1114" s="3" t="s">
        <v>9</v>
      </c>
      <c r="C1114" s="2">
        <v>43467</v>
      </c>
      <c r="D1114" s="3">
        <v>22019000447</v>
      </c>
      <c r="E1114" s="3" t="s">
        <v>228</v>
      </c>
      <c r="F1114" s="4">
        <v>55000</v>
      </c>
      <c r="G1114" s="3" t="s">
        <v>1691</v>
      </c>
      <c r="H1114" s="3" t="s">
        <v>229</v>
      </c>
      <c r="I1114" s="3" t="s">
        <v>1836</v>
      </c>
      <c r="J1114" s="3" t="s">
        <v>1863</v>
      </c>
      <c r="K1114" s="3" t="s">
        <v>35</v>
      </c>
      <c r="L1114" s="3" t="s">
        <v>15</v>
      </c>
      <c r="M1114" s="3" t="s">
        <v>11</v>
      </c>
      <c r="N1114" s="11" t="s">
        <v>2554</v>
      </c>
      <c r="O1114" s="3" t="s">
        <v>2553</v>
      </c>
      <c r="P1114" s="3" t="str">
        <f>MID(Tabla1[[#This Row],[Aplicación]],14,1)</f>
        <v>2</v>
      </c>
      <c r="Q1114" s="3" t="s">
        <v>2530</v>
      </c>
      <c r="R1114" s="3" t="str">
        <f>MID(Tabla1[[#This Row],[Aplicación]],6,2)</f>
        <v>08</v>
      </c>
      <c r="S1114" s="3" t="str">
        <f>VLOOKUP(Tabla1[[#This Row],[AREA]],Hoja1!A:B,2,FALSE)</f>
        <v>08. Seguridad y movilidad</v>
      </c>
      <c r="T1114" s="3" t="str">
        <f>MID(Tabla1[[#This Row],[Aplicación]],9,4)</f>
        <v>1321</v>
      </c>
      <c r="U1114" s="3" t="str">
        <f>VLOOKUP(Tabla1[[#This Row],[PROGRAMA]],Hoja1!A:B,2,FALSE)</f>
        <v>1321. Policía municipal</v>
      </c>
      <c r="V1114" s="3" t="str">
        <f>MID(Tabla1[[#This Row],[Aplicación]],14,2)</f>
        <v>22</v>
      </c>
      <c r="W1114" s="3" t="str">
        <f>MID(Tabla1[[#This Row],[Aplicación]],14,6)</f>
        <v>22102</v>
      </c>
    </row>
    <row r="1115" spans="1:23" hidden="1" x14ac:dyDescent="0.25">
      <c r="A1115" s="1">
        <v>220189000145</v>
      </c>
      <c r="B1115" s="3" t="s">
        <v>9</v>
      </c>
      <c r="C1115" s="2">
        <v>43467</v>
      </c>
      <c r="D1115" s="3">
        <v>22019000408</v>
      </c>
      <c r="E1115" s="3" t="s">
        <v>206</v>
      </c>
      <c r="F1115" s="4">
        <v>15000</v>
      </c>
      <c r="G1115" s="3" t="s">
        <v>1691</v>
      </c>
      <c r="H1115" s="3" t="s">
        <v>207</v>
      </c>
      <c r="I1115" s="3" t="s">
        <v>1836</v>
      </c>
      <c r="J1115" s="3" t="s">
        <v>1863</v>
      </c>
      <c r="K1115" s="3" t="s">
        <v>35</v>
      </c>
      <c r="L1115" s="3" t="s">
        <v>15</v>
      </c>
      <c r="M1115" s="3" t="s">
        <v>16</v>
      </c>
      <c r="N1115" s="11" t="s">
        <v>2554</v>
      </c>
      <c r="O1115" s="3" t="s">
        <v>2553</v>
      </c>
      <c r="P1115" s="3" t="str">
        <f>MID(Tabla1[[#This Row],[Aplicación]],14,1)</f>
        <v>2</v>
      </c>
      <c r="Q1115" s="3" t="s">
        <v>2530</v>
      </c>
      <c r="R1115" s="3" t="str">
        <f>MID(Tabla1[[#This Row],[Aplicación]],6,2)</f>
        <v>10</v>
      </c>
      <c r="S1115" s="3" t="str">
        <f>VLOOKUP(Tabla1[[#This Row],[AREA]],Hoja1!A:B,2,FALSE)</f>
        <v>10. Servicios sociales</v>
      </c>
      <c r="T1115" s="3" t="str">
        <f>MID(Tabla1[[#This Row],[Aplicación]],9,4)</f>
        <v>2311</v>
      </c>
      <c r="U1115" s="3" t="str">
        <f>VLOOKUP(Tabla1[[#This Row],[PROGRAMA]],Hoja1!A:B,2,FALSE)</f>
        <v>2311. Intervención social</v>
      </c>
      <c r="V1115" s="3" t="str">
        <f>MID(Tabla1[[#This Row],[Aplicación]],14,2)</f>
        <v>22</v>
      </c>
      <c r="W1115" s="3" t="str">
        <f>MID(Tabla1[[#This Row],[Aplicación]],14,6)</f>
        <v>22102</v>
      </c>
    </row>
    <row r="1116" spans="1:23" hidden="1" x14ac:dyDescent="0.25">
      <c r="A1116" s="1">
        <v>220190001690</v>
      </c>
      <c r="B1116" s="3" t="s">
        <v>9</v>
      </c>
      <c r="C1116" s="2">
        <v>43511</v>
      </c>
      <c r="D1116" s="3">
        <v>22019001780</v>
      </c>
      <c r="E1116" s="3" t="s">
        <v>577</v>
      </c>
      <c r="F1116" s="4">
        <v>1270.5</v>
      </c>
      <c r="G1116" s="3" t="s">
        <v>1759</v>
      </c>
      <c r="H1116" s="3" t="s">
        <v>822</v>
      </c>
      <c r="I1116" s="3" t="s">
        <v>1836</v>
      </c>
      <c r="J1116" s="3" t="s">
        <v>1838</v>
      </c>
      <c r="K1116" s="3" t="s">
        <v>14</v>
      </c>
      <c r="L1116" s="3" t="s">
        <v>10</v>
      </c>
      <c r="M1116" s="3" t="s">
        <v>11</v>
      </c>
      <c r="N1116" s="11" t="s">
        <v>2556</v>
      </c>
      <c r="O1116" s="3" t="s">
        <v>2553</v>
      </c>
      <c r="P1116" s="3" t="str">
        <f>MID(Tabla1[[#This Row],[Aplicación]],14,1)</f>
        <v>2</v>
      </c>
      <c r="Q1116" s="3" t="s">
        <v>2530</v>
      </c>
      <c r="R1116" s="3" t="str">
        <f>MID(Tabla1[[#This Row],[Aplicación]],6,2)</f>
        <v>03</v>
      </c>
      <c r="S1116" s="3" t="str">
        <f>VLOOKUP(Tabla1[[#This Row],[AREA]],Hoja1!A:B,2,FALSE)</f>
        <v>03. Participación ciudadana, juventud y deportes</v>
      </c>
      <c r="T1116" s="3" t="str">
        <f>MID(Tabla1[[#This Row],[Aplicación]],9,4)</f>
        <v>9241</v>
      </c>
      <c r="U1116" s="3" t="str">
        <f>VLOOKUP(Tabla1[[#This Row],[PROGRAMA]],Hoja1!A:B,2,FALSE)</f>
        <v>9241. Participación ciudadana</v>
      </c>
      <c r="V1116" s="3" t="str">
        <f>MID(Tabla1[[#This Row],[Aplicación]],14,2)</f>
        <v>22</v>
      </c>
      <c r="W1116" s="3" t="str">
        <f>MID(Tabla1[[#This Row],[Aplicación]],14,6)</f>
        <v>22609</v>
      </c>
    </row>
    <row r="1117" spans="1:23" hidden="1" x14ac:dyDescent="0.25">
      <c r="A1117" s="1">
        <v>220189000452</v>
      </c>
      <c r="B1117" s="3" t="s">
        <v>9</v>
      </c>
      <c r="C1117" s="2">
        <v>43467</v>
      </c>
      <c r="D1117" s="3">
        <v>22019000274</v>
      </c>
      <c r="E1117" s="3" t="s">
        <v>146</v>
      </c>
      <c r="F1117" s="4">
        <v>195673.35</v>
      </c>
      <c r="G1117" s="3" t="s">
        <v>1938</v>
      </c>
      <c r="H1117" s="3" t="s">
        <v>411</v>
      </c>
      <c r="I1117" s="3" t="s">
        <v>1836</v>
      </c>
      <c r="J1117" s="3" t="s">
        <v>1838</v>
      </c>
      <c r="K1117" s="3" t="s">
        <v>14</v>
      </c>
      <c r="L1117" s="3" t="s">
        <v>15</v>
      </c>
      <c r="M1117" s="3" t="s">
        <v>16</v>
      </c>
      <c r="N1117" s="11" t="s">
        <v>2554</v>
      </c>
      <c r="O1117" s="3" t="s">
        <v>2553</v>
      </c>
      <c r="P1117" s="3" t="str">
        <f>MID(Tabla1[[#This Row],[Aplicación]],14,1)</f>
        <v>2</v>
      </c>
      <c r="Q1117" s="3" t="s">
        <v>2530</v>
      </c>
      <c r="R1117" s="3" t="str">
        <f>MID(Tabla1[[#This Row],[Aplicación]],6,2)</f>
        <v>03</v>
      </c>
      <c r="S1117" s="3" t="str">
        <f>VLOOKUP(Tabla1[[#This Row],[AREA]],Hoja1!A:B,2,FALSE)</f>
        <v>03. Participación ciudadana, juventud y deportes</v>
      </c>
      <c r="T1117" s="3" t="str">
        <f>MID(Tabla1[[#This Row],[Aplicación]],9,4)</f>
        <v>2314</v>
      </c>
      <c r="U1117" s="3" t="str">
        <f>VLOOKUP(Tabla1[[#This Row],[PROGRAMA]],Hoja1!A:B,2,FALSE)</f>
        <v>2314. Centro de programas juveniles</v>
      </c>
      <c r="V1117" s="3" t="str">
        <f>MID(Tabla1[[#This Row],[Aplicación]],14,2)</f>
        <v>22</v>
      </c>
      <c r="W1117" s="3" t="str">
        <f>MID(Tabla1[[#This Row],[Aplicación]],14,6)</f>
        <v>22799</v>
      </c>
    </row>
    <row r="1118" spans="1:23" hidden="1" x14ac:dyDescent="0.25">
      <c r="A1118" s="1">
        <v>220179000162</v>
      </c>
      <c r="B1118" s="3" t="s">
        <v>9</v>
      </c>
      <c r="C1118" s="2">
        <v>43467</v>
      </c>
      <c r="D1118" s="3">
        <v>22019000051</v>
      </c>
      <c r="E1118" s="3" t="s">
        <v>67</v>
      </c>
      <c r="F1118" s="4">
        <v>235938.18</v>
      </c>
      <c r="G1118" s="3" t="s">
        <v>1850</v>
      </c>
      <c r="H1118" s="3" t="s">
        <v>68</v>
      </c>
      <c r="I1118" s="3" t="s">
        <v>1836</v>
      </c>
      <c r="J1118" s="3" t="s">
        <v>1838</v>
      </c>
      <c r="K1118" s="3" t="s">
        <v>14</v>
      </c>
      <c r="L1118" s="3" t="s">
        <v>15</v>
      </c>
      <c r="M1118" s="3" t="s">
        <v>16</v>
      </c>
      <c r="N1118" s="11" t="s">
        <v>2554</v>
      </c>
      <c r="O1118" s="3" t="s">
        <v>2553</v>
      </c>
      <c r="P1118" s="3" t="str">
        <f>MID(Tabla1[[#This Row],[Aplicación]],14,1)</f>
        <v>2</v>
      </c>
      <c r="Q1118" s="3" t="s">
        <v>2530</v>
      </c>
      <c r="R1118" s="3" t="str">
        <f>MID(Tabla1[[#This Row],[Aplicación]],6,2)</f>
        <v>06</v>
      </c>
      <c r="S1118" s="3" t="str">
        <f>VLOOKUP(Tabla1[[#This Row],[AREA]],Hoja1!A:B,2,FALSE)</f>
        <v>06. Educación, infancia e igualdad</v>
      </c>
      <c r="T1118" s="3" t="str">
        <f>MID(Tabla1[[#This Row],[Aplicación]],9,4)</f>
        <v>3261</v>
      </c>
      <c r="U1118" s="3" t="str">
        <f>VLOOKUP(Tabla1[[#This Row],[PROGRAMA]],Hoja1!A:B,2,FALSE)</f>
        <v>3261. Servicios complementarios de educación</v>
      </c>
      <c r="V1118" s="3" t="str">
        <f>MID(Tabla1[[#This Row],[Aplicación]],14,2)</f>
        <v>22</v>
      </c>
      <c r="W1118" s="3" t="str">
        <f>MID(Tabla1[[#This Row],[Aplicación]],14,6)</f>
        <v>22799</v>
      </c>
    </row>
    <row r="1119" spans="1:23" hidden="1" x14ac:dyDescent="0.25">
      <c r="A1119" s="1">
        <v>220189000146</v>
      </c>
      <c r="B1119" s="3" t="s">
        <v>9</v>
      </c>
      <c r="C1119" s="2">
        <v>43467</v>
      </c>
      <c r="D1119" s="3">
        <v>22019000409</v>
      </c>
      <c r="E1119" s="3" t="s">
        <v>206</v>
      </c>
      <c r="F1119" s="4">
        <v>5000</v>
      </c>
      <c r="G1119" s="3" t="s">
        <v>1691</v>
      </c>
      <c r="H1119" s="3" t="s">
        <v>208</v>
      </c>
      <c r="I1119" s="3" t="s">
        <v>1836</v>
      </c>
      <c r="J1119" s="3" t="s">
        <v>1863</v>
      </c>
      <c r="K1119" s="3" t="s">
        <v>35</v>
      </c>
      <c r="L1119" s="3" t="s">
        <v>15</v>
      </c>
      <c r="M1119" s="3" t="s">
        <v>16</v>
      </c>
      <c r="N1119" s="11" t="s">
        <v>2554</v>
      </c>
      <c r="O1119" s="3" t="s">
        <v>2553</v>
      </c>
      <c r="P1119" s="3" t="str">
        <f>MID(Tabla1[[#This Row],[Aplicación]],14,1)</f>
        <v>2</v>
      </c>
      <c r="Q1119" s="3" t="s">
        <v>2530</v>
      </c>
      <c r="R1119" s="3" t="str">
        <f>MID(Tabla1[[#This Row],[Aplicación]],6,2)</f>
        <v>10</v>
      </c>
      <c r="S1119" s="3" t="str">
        <f>VLOOKUP(Tabla1[[#This Row],[AREA]],Hoja1!A:B,2,FALSE)</f>
        <v>10. Servicios sociales</v>
      </c>
      <c r="T1119" s="3" t="str">
        <f>MID(Tabla1[[#This Row],[Aplicación]],9,4)</f>
        <v>2311</v>
      </c>
      <c r="U1119" s="3" t="str">
        <f>VLOOKUP(Tabla1[[#This Row],[PROGRAMA]],Hoja1!A:B,2,FALSE)</f>
        <v>2311. Intervención social</v>
      </c>
      <c r="V1119" s="3" t="str">
        <f>MID(Tabla1[[#This Row],[Aplicación]],14,2)</f>
        <v>22</v>
      </c>
      <c r="W1119" s="3" t="str">
        <f>MID(Tabla1[[#This Row],[Aplicación]],14,6)</f>
        <v>22102</v>
      </c>
    </row>
    <row r="1120" spans="1:23" hidden="1" x14ac:dyDescent="0.25">
      <c r="A1120" s="1">
        <v>220190006647</v>
      </c>
      <c r="B1120" s="3" t="s">
        <v>9</v>
      </c>
      <c r="C1120" s="2">
        <v>43544</v>
      </c>
      <c r="D1120" s="3">
        <v>22019002043</v>
      </c>
      <c r="E1120" s="3" t="s">
        <v>575</v>
      </c>
      <c r="F1120" s="4">
        <v>18147.580000000002</v>
      </c>
      <c r="G1120" s="3" t="s">
        <v>1811</v>
      </c>
      <c r="H1120" s="3" t="s">
        <v>1470</v>
      </c>
      <c r="I1120" s="3" t="s">
        <v>1836</v>
      </c>
      <c r="J1120" s="3" t="s">
        <v>1838</v>
      </c>
      <c r="K1120" s="3" t="s">
        <v>14</v>
      </c>
      <c r="L1120" s="3" t="s">
        <v>10</v>
      </c>
      <c r="M1120" s="3" t="s">
        <v>11</v>
      </c>
      <c r="N1120" s="11" t="s">
        <v>2556</v>
      </c>
      <c r="O1120" s="3" t="s">
        <v>2553</v>
      </c>
      <c r="P1120" s="3" t="str">
        <f>MID(Tabla1[[#This Row],[Aplicación]],14,1)</f>
        <v>2</v>
      </c>
      <c r="Q1120" s="3" t="s">
        <v>2530</v>
      </c>
      <c r="R1120" s="3" t="str">
        <f>MID(Tabla1[[#This Row],[Aplicación]],6,2)</f>
        <v>03</v>
      </c>
      <c r="S1120" s="3" t="str">
        <f>VLOOKUP(Tabla1[[#This Row],[AREA]],Hoja1!A:B,2,FALSE)</f>
        <v>03. Participación ciudadana, juventud y deportes</v>
      </c>
      <c r="T1120" s="3" t="str">
        <f>MID(Tabla1[[#This Row],[Aplicación]],9,4)</f>
        <v>9241</v>
      </c>
      <c r="U1120" s="3" t="str">
        <f>VLOOKUP(Tabla1[[#This Row],[PROGRAMA]],Hoja1!A:B,2,FALSE)</f>
        <v>9241. Participación ciudadana</v>
      </c>
      <c r="V1120" s="3" t="str">
        <f>MID(Tabla1[[#This Row],[Aplicación]],14,2)</f>
        <v>22</v>
      </c>
      <c r="W1120" s="3" t="str">
        <f>MID(Tabla1[[#This Row],[Aplicación]],14,6)</f>
        <v>22699</v>
      </c>
    </row>
    <row r="1121" spans="1:23" hidden="1" x14ac:dyDescent="0.25">
      <c r="A1121" s="1">
        <v>220189000147</v>
      </c>
      <c r="B1121" s="3" t="s">
        <v>9</v>
      </c>
      <c r="C1121" s="2">
        <v>43467</v>
      </c>
      <c r="D1121" s="3">
        <v>22019000410</v>
      </c>
      <c r="E1121" s="3" t="s">
        <v>209</v>
      </c>
      <c r="F1121" s="4">
        <v>11500</v>
      </c>
      <c r="G1121" s="3" t="s">
        <v>1691</v>
      </c>
      <c r="H1121" s="3" t="s">
        <v>210</v>
      </c>
      <c r="I1121" s="3" t="s">
        <v>1836</v>
      </c>
      <c r="J1121" s="3" t="s">
        <v>1863</v>
      </c>
      <c r="K1121" s="3" t="s">
        <v>35</v>
      </c>
      <c r="L1121" s="3" t="s">
        <v>15</v>
      </c>
      <c r="M1121" s="3" t="s">
        <v>16</v>
      </c>
      <c r="N1121" s="11" t="s">
        <v>2554</v>
      </c>
      <c r="O1121" s="3" t="s">
        <v>2553</v>
      </c>
      <c r="P1121" s="3" t="str">
        <f>MID(Tabla1[[#This Row],[Aplicación]],14,1)</f>
        <v>2</v>
      </c>
      <c r="Q1121" s="3" t="s">
        <v>2530</v>
      </c>
      <c r="R1121" s="3" t="str">
        <f>MID(Tabla1[[#This Row],[Aplicación]],6,2)</f>
        <v>10</v>
      </c>
      <c r="S1121" s="3" t="str">
        <f>VLOOKUP(Tabla1[[#This Row],[AREA]],Hoja1!A:B,2,FALSE)</f>
        <v>10. Servicios sociales</v>
      </c>
      <c r="T1121" s="3" t="str">
        <f>MID(Tabla1[[#This Row],[Aplicación]],9,4)</f>
        <v>2412</v>
      </c>
      <c r="U1121" s="3" t="str">
        <f>VLOOKUP(Tabla1[[#This Row],[PROGRAMA]],Hoja1!A:B,2,FALSE)</f>
        <v>2412. Formación para el empleo</v>
      </c>
      <c r="V1121" s="3" t="str">
        <f>MID(Tabla1[[#This Row],[Aplicación]],14,2)</f>
        <v>22</v>
      </c>
      <c r="W1121" s="3" t="str">
        <f>MID(Tabla1[[#This Row],[Aplicación]],14,6)</f>
        <v>22102</v>
      </c>
    </row>
    <row r="1122" spans="1:23" hidden="1" x14ac:dyDescent="0.25">
      <c r="A1122" s="1">
        <v>220189000148</v>
      </c>
      <c r="B1122" s="3" t="s">
        <v>9</v>
      </c>
      <c r="C1122" s="2">
        <v>43467</v>
      </c>
      <c r="D1122" s="3">
        <v>22019000411</v>
      </c>
      <c r="E1122" s="3" t="s">
        <v>211</v>
      </c>
      <c r="F1122" s="4">
        <v>38635</v>
      </c>
      <c r="G1122" s="3" t="s">
        <v>1691</v>
      </c>
      <c r="H1122" s="3" t="s">
        <v>212</v>
      </c>
      <c r="I1122" s="3" t="s">
        <v>1836</v>
      </c>
      <c r="J1122" s="3" t="s">
        <v>1863</v>
      </c>
      <c r="K1122" s="3" t="s">
        <v>35</v>
      </c>
      <c r="L1122" s="3" t="s">
        <v>15</v>
      </c>
      <c r="M1122" s="3" t="s">
        <v>16</v>
      </c>
      <c r="N1122" s="11" t="s">
        <v>2554</v>
      </c>
      <c r="O1122" s="3" t="s">
        <v>2553</v>
      </c>
      <c r="P1122" s="3" t="str">
        <f>MID(Tabla1[[#This Row],[Aplicación]],14,1)</f>
        <v>2</v>
      </c>
      <c r="Q1122" s="3" t="s">
        <v>2530</v>
      </c>
      <c r="R1122" s="3" t="str">
        <f>MID(Tabla1[[#This Row],[Aplicación]],6,2)</f>
        <v>10</v>
      </c>
      <c r="S1122" s="3" t="str">
        <f>VLOOKUP(Tabla1[[#This Row],[AREA]],Hoja1!A:B,2,FALSE)</f>
        <v>10. Servicios sociales</v>
      </c>
      <c r="T1122" s="3" t="str">
        <f>MID(Tabla1[[#This Row],[Aplicación]],9,4)</f>
        <v>2312</v>
      </c>
      <c r="U1122" s="3" t="str">
        <f>VLOOKUP(Tabla1[[#This Row],[PROGRAMA]],Hoja1!A:B,2,FALSE)</f>
        <v>2312. Iniciativas sociales</v>
      </c>
      <c r="V1122" s="3" t="str">
        <f>MID(Tabla1[[#This Row],[Aplicación]],14,2)</f>
        <v>22</v>
      </c>
      <c r="W1122" s="3" t="str">
        <f>MID(Tabla1[[#This Row],[Aplicación]],14,6)</f>
        <v>22102</v>
      </c>
    </row>
    <row r="1123" spans="1:23" hidden="1" x14ac:dyDescent="0.25">
      <c r="A1123" s="1">
        <v>220189000149</v>
      </c>
      <c r="B1123" s="3" t="s">
        <v>9</v>
      </c>
      <c r="C1123" s="2">
        <v>43467</v>
      </c>
      <c r="D1123" s="3">
        <v>22019000412</v>
      </c>
      <c r="E1123" s="3" t="s">
        <v>211</v>
      </c>
      <c r="F1123" s="4">
        <v>38627</v>
      </c>
      <c r="G1123" s="3" t="s">
        <v>1691</v>
      </c>
      <c r="H1123" s="3" t="s">
        <v>213</v>
      </c>
      <c r="I1123" s="3" t="s">
        <v>1836</v>
      </c>
      <c r="J1123" s="3" t="s">
        <v>1863</v>
      </c>
      <c r="K1123" s="3" t="s">
        <v>35</v>
      </c>
      <c r="L1123" s="3" t="s">
        <v>15</v>
      </c>
      <c r="M1123" s="3" t="s">
        <v>16</v>
      </c>
      <c r="N1123" s="11" t="s">
        <v>2554</v>
      </c>
      <c r="O1123" s="3" t="s">
        <v>2553</v>
      </c>
      <c r="P1123" s="3" t="str">
        <f>MID(Tabla1[[#This Row],[Aplicación]],14,1)</f>
        <v>2</v>
      </c>
      <c r="Q1123" s="3" t="s">
        <v>2530</v>
      </c>
      <c r="R1123" s="3" t="str">
        <f>MID(Tabla1[[#This Row],[Aplicación]],6,2)</f>
        <v>10</v>
      </c>
      <c r="S1123" s="3" t="str">
        <f>VLOOKUP(Tabla1[[#This Row],[AREA]],Hoja1!A:B,2,FALSE)</f>
        <v>10. Servicios sociales</v>
      </c>
      <c r="T1123" s="3" t="str">
        <f>MID(Tabla1[[#This Row],[Aplicación]],9,4)</f>
        <v>2312</v>
      </c>
      <c r="U1123" s="3" t="str">
        <f>VLOOKUP(Tabla1[[#This Row],[PROGRAMA]],Hoja1!A:B,2,FALSE)</f>
        <v>2312. Iniciativas sociales</v>
      </c>
      <c r="V1123" s="3" t="str">
        <f>MID(Tabla1[[#This Row],[Aplicación]],14,2)</f>
        <v>22</v>
      </c>
      <c r="W1123" s="3" t="str">
        <f>MID(Tabla1[[#This Row],[Aplicación]],14,6)</f>
        <v>22102</v>
      </c>
    </row>
    <row r="1124" spans="1:23" hidden="1" x14ac:dyDescent="0.25">
      <c r="A1124" s="1">
        <v>220189000150</v>
      </c>
      <c r="B1124" s="3" t="s">
        <v>9</v>
      </c>
      <c r="C1124" s="2">
        <v>43467</v>
      </c>
      <c r="D1124" s="3">
        <v>22019000438</v>
      </c>
      <c r="E1124" s="3" t="s">
        <v>214</v>
      </c>
      <c r="F1124" s="4">
        <v>565500</v>
      </c>
      <c r="G1124" s="3" t="s">
        <v>1691</v>
      </c>
      <c r="H1124" s="3" t="s">
        <v>215</v>
      </c>
      <c r="I1124" s="3" t="s">
        <v>1836</v>
      </c>
      <c r="J1124" s="3" t="s">
        <v>1863</v>
      </c>
      <c r="K1124" s="3" t="s">
        <v>35</v>
      </c>
      <c r="L1124" s="3" t="s">
        <v>15</v>
      </c>
      <c r="M1124" s="3" t="s">
        <v>39</v>
      </c>
      <c r="N1124" s="11" t="s">
        <v>2554</v>
      </c>
      <c r="O1124" s="3" t="s">
        <v>2553</v>
      </c>
      <c r="P1124" s="3" t="str">
        <f>MID(Tabla1[[#This Row],[Aplicación]],14,1)</f>
        <v>2</v>
      </c>
      <c r="Q1124" s="3" t="s">
        <v>2530</v>
      </c>
      <c r="R1124" s="3" t="str">
        <f>MID(Tabla1[[#This Row],[Aplicación]],6,2)</f>
        <v>06</v>
      </c>
      <c r="S1124" s="3" t="str">
        <f>VLOOKUP(Tabla1[[#This Row],[AREA]],Hoja1!A:B,2,FALSE)</f>
        <v>06. Educación, infancia e igualdad</v>
      </c>
      <c r="T1124" s="3" t="str">
        <f>MID(Tabla1[[#This Row],[Aplicación]],9,4)</f>
        <v>3232</v>
      </c>
      <c r="U1124" s="3" t="str">
        <f>VLOOKUP(Tabla1[[#This Row],[PROGRAMA]],Hoja1!A:B,2,FALSE)</f>
        <v>3232. Conservación y mantenimiento centros educación infantil y primaria</v>
      </c>
      <c r="V1124" s="3" t="str">
        <f>MID(Tabla1[[#This Row],[Aplicación]],14,2)</f>
        <v>22</v>
      </c>
      <c r="W1124" s="3" t="str">
        <f>MID(Tabla1[[#This Row],[Aplicación]],14,6)</f>
        <v>22102</v>
      </c>
    </row>
    <row r="1125" spans="1:23" hidden="1" x14ac:dyDescent="0.25">
      <c r="A1125" s="1">
        <v>220189000151</v>
      </c>
      <c r="B1125" s="3" t="s">
        <v>9</v>
      </c>
      <c r="C1125" s="2">
        <v>43467</v>
      </c>
      <c r="D1125" s="3">
        <v>22019000439</v>
      </c>
      <c r="E1125" s="3" t="s">
        <v>216</v>
      </c>
      <c r="F1125" s="4">
        <v>7500</v>
      </c>
      <c r="G1125" s="3" t="s">
        <v>1691</v>
      </c>
      <c r="H1125" s="3" t="s">
        <v>217</v>
      </c>
      <c r="I1125" s="3" t="s">
        <v>1836</v>
      </c>
      <c r="J1125" s="3" t="s">
        <v>1863</v>
      </c>
      <c r="K1125" s="3" t="s">
        <v>35</v>
      </c>
      <c r="L1125" s="3" t="s">
        <v>15</v>
      </c>
      <c r="M1125" s="3" t="s">
        <v>39</v>
      </c>
      <c r="N1125" s="11" t="s">
        <v>2554</v>
      </c>
      <c r="O1125" s="3" t="s">
        <v>2553</v>
      </c>
      <c r="P1125" s="3" t="str">
        <f>MID(Tabla1[[#This Row],[Aplicación]],14,1)</f>
        <v>2</v>
      </c>
      <c r="Q1125" s="3" t="s">
        <v>2530</v>
      </c>
      <c r="R1125" s="3" t="str">
        <f>MID(Tabla1[[#This Row],[Aplicación]],6,2)</f>
        <v>06</v>
      </c>
      <c r="S1125" s="3" t="str">
        <f>VLOOKUP(Tabla1[[#This Row],[AREA]],Hoja1!A:B,2,FALSE)</f>
        <v>06. Educación, infancia e igualdad</v>
      </c>
      <c r="T1125" s="3" t="str">
        <f>MID(Tabla1[[#This Row],[Aplicación]],9,4)</f>
        <v>3321</v>
      </c>
      <c r="U1125" s="3" t="str">
        <f>VLOOKUP(Tabla1[[#This Row],[PROGRAMA]],Hoja1!A:B,2,FALSE)</f>
        <v>3321. Bibliotecas públicas</v>
      </c>
      <c r="V1125" s="3" t="str">
        <f>MID(Tabla1[[#This Row],[Aplicación]],14,2)</f>
        <v>22</v>
      </c>
      <c r="W1125" s="3" t="str">
        <f>MID(Tabla1[[#This Row],[Aplicación]],14,6)</f>
        <v>22102</v>
      </c>
    </row>
    <row r="1126" spans="1:23" hidden="1" x14ac:dyDescent="0.25">
      <c r="A1126" s="1">
        <v>220189000152</v>
      </c>
      <c r="B1126" s="3" t="s">
        <v>9</v>
      </c>
      <c r="C1126" s="2">
        <v>43467</v>
      </c>
      <c r="D1126" s="3">
        <v>22019000440</v>
      </c>
      <c r="E1126" s="3" t="s">
        <v>218</v>
      </c>
      <c r="F1126" s="4">
        <v>60000</v>
      </c>
      <c r="G1126" s="3" t="s">
        <v>1691</v>
      </c>
      <c r="H1126" s="3" t="s">
        <v>219</v>
      </c>
      <c r="I1126" s="3" t="s">
        <v>1836</v>
      </c>
      <c r="J1126" s="3" t="s">
        <v>1863</v>
      </c>
      <c r="K1126" s="3" t="s">
        <v>35</v>
      </c>
      <c r="L1126" s="3" t="s">
        <v>15</v>
      </c>
      <c r="M1126" s="3" t="s">
        <v>39</v>
      </c>
      <c r="N1126" s="11" t="s">
        <v>2554</v>
      </c>
      <c r="O1126" s="3" t="s">
        <v>2553</v>
      </c>
      <c r="P1126" s="3" t="str">
        <f>MID(Tabla1[[#This Row],[Aplicación]],14,1)</f>
        <v>2</v>
      </c>
      <c r="Q1126" s="3" t="s">
        <v>2530</v>
      </c>
      <c r="R1126" s="3" t="str">
        <f>MID(Tabla1[[#This Row],[Aplicación]],6,2)</f>
        <v>06</v>
      </c>
      <c r="S1126" s="3" t="str">
        <f>VLOOKUP(Tabla1[[#This Row],[AREA]],Hoja1!A:B,2,FALSE)</f>
        <v>06. Educación, infancia e igualdad</v>
      </c>
      <c r="T1126" s="3" t="str">
        <f>MID(Tabla1[[#This Row],[Aplicación]],9,4)</f>
        <v>3231</v>
      </c>
      <c r="U1126" s="3" t="str">
        <f>VLOOKUP(Tabla1[[#This Row],[PROGRAMA]],Hoja1!A:B,2,FALSE)</f>
        <v>3231. Escuelas infantiles</v>
      </c>
      <c r="V1126" s="3" t="str">
        <f>MID(Tabla1[[#This Row],[Aplicación]],14,2)</f>
        <v>22</v>
      </c>
      <c r="W1126" s="3" t="str">
        <f>MID(Tabla1[[#This Row],[Aplicación]],14,6)</f>
        <v>22102</v>
      </c>
    </row>
    <row r="1127" spans="1:23" hidden="1" x14ac:dyDescent="0.25">
      <c r="A1127" s="1">
        <v>220189000153</v>
      </c>
      <c r="B1127" s="3" t="s">
        <v>9</v>
      </c>
      <c r="C1127" s="2">
        <v>43467</v>
      </c>
      <c r="D1127" s="3">
        <v>22019000441</v>
      </c>
      <c r="E1127" s="3" t="s">
        <v>220</v>
      </c>
      <c r="F1127" s="4">
        <v>22000</v>
      </c>
      <c r="G1127" s="3" t="s">
        <v>1691</v>
      </c>
      <c r="H1127" s="3" t="s">
        <v>221</v>
      </c>
      <c r="I1127" s="3" t="s">
        <v>1836</v>
      </c>
      <c r="J1127" s="3" t="s">
        <v>1863</v>
      </c>
      <c r="K1127" s="3" t="s">
        <v>35</v>
      </c>
      <c r="L1127" s="3" t="s">
        <v>15</v>
      </c>
      <c r="M1127" s="3" t="s">
        <v>16</v>
      </c>
      <c r="N1127" s="11" t="s">
        <v>2554</v>
      </c>
      <c r="O1127" s="3" t="s">
        <v>2553</v>
      </c>
      <c r="P1127" s="3" t="str">
        <f>MID(Tabla1[[#This Row],[Aplicación]],14,1)</f>
        <v>2</v>
      </c>
      <c r="Q1127" s="3" t="s">
        <v>2530</v>
      </c>
      <c r="R1127" s="3" t="str">
        <f>MID(Tabla1[[#This Row],[Aplicación]],6,2)</f>
        <v>07</v>
      </c>
      <c r="S1127" s="3" t="str">
        <f>VLOOKUP(Tabla1[[#This Row],[AREA]],Hoja1!A:B,2,FALSE)</f>
        <v>07. Medio Ambiente sostenibilidad</v>
      </c>
      <c r="T1127" s="3" t="str">
        <f>MID(Tabla1[[#This Row],[Aplicación]],9,4)</f>
        <v>1621</v>
      </c>
      <c r="U1127" s="3" t="str">
        <f>VLOOKUP(Tabla1[[#This Row],[PROGRAMA]],Hoja1!A:B,2,FALSE)</f>
        <v>1621. Servicio de limpieza</v>
      </c>
      <c r="V1127" s="3" t="str">
        <f>MID(Tabla1[[#This Row],[Aplicación]],14,2)</f>
        <v>22</v>
      </c>
      <c r="W1127" s="3" t="str">
        <f>MID(Tabla1[[#This Row],[Aplicación]],14,6)</f>
        <v>22102</v>
      </c>
    </row>
    <row r="1128" spans="1:23" hidden="1" x14ac:dyDescent="0.25">
      <c r="A1128" s="1">
        <v>220189000154</v>
      </c>
      <c r="B1128" s="3" t="s">
        <v>9</v>
      </c>
      <c r="C1128" s="2">
        <v>43467</v>
      </c>
      <c r="D1128" s="3">
        <v>22019000442</v>
      </c>
      <c r="E1128" s="3" t="s">
        <v>222</v>
      </c>
      <c r="F1128" s="4">
        <v>1650</v>
      </c>
      <c r="G1128" s="3" t="s">
        <v>1691</v>
      </c>
      <c r="H1128" s="3" t="s">
        <v>223</v>
      </c>
      <c r="I1128" s="3" t="s">
        <v>1836</v>
      </c>
      <c r="J1128" s="3" t="s">
        <v>1863</v>
      </c>
      <c r="K1128" s="3" t="s">
        <v>35</v>
      </c>
      <c r="L1128" s="3" t="s">
        <v>15</v>
      </c>
      <c r="M1128" s="3" t="s">
        <v>39</v>
      </c>
      <c r="N1128" s="11" t="s">
        <v>2554</v>
      </c>
      <c r="O1128" s="3" t="s">
        <v>2553</v>
      </c>
      <c r="P1128" s="3" t="str">
        <f>MID(Tabla1[[#This Row],[Aplicación]],14,1)</f>
        <v>2</v>
      </c>
      <c r="Q1128" s="3" t="s">
        <v>2530</v>
      </c>
      <c r="R1128" s="3" t="str">
        <f>MID(Tabla1[[#This Row],[Aplicación]],6,2)</f>
        <v>07</v>
      </c>
      <c r="S1128" s="3" t="str">
        <f>VLOOKUP(Tabla1[[#This Row],[AREA]],Hoja1!A:B,2,FALSE)</f>
        <v>07. Medio Ambiente sostenibilidad</v>
      </c>
      <c r="T1128" s="3" t="str">
        <f>MID(Tabla1[[#This Row],[Aplicación]],9,4)</f>
        <v>4312</v>
      </c>
      <c r="U1128" s="3" t="str">
        <f>VLOOKUP(Tabla1[[#This Row],[PROGRAMA]],Hoja1!A:B,2,FALSE)</f>
        <v>4312. Mercados, abastos y lonjas</v>
      </c>
      <c r="V1128" s="3" t="str">
        <f>MID(Tabla1[[#This Row],[Aplicación]],14,2)</f>
        <v>22</v>
      </c>
      <c r="W1128" s="3" t="str">
        <f>MID(Tabla1[[#This Row],[Aplicación]],14,6)</f>
        <v>22102</v>
      </c>
    </row>
    <row r="1129" spans="1:23" hidden="1" x14ac:dyDescent="0.25">
      <c r="A1129" s="1">
        <v>220189000184</v>
      </c>
      <c r="B1129" s="3" t="s">
        <v>9</v>
      </c>
      <c r="C1129" s="2">
        <v>43467</v>
      </c>
      <c r="D1129" s="3">
        <v>22019000448</v>
      </c>
      <c r="E1129" s="3" t="s">
        <v>230</v>
      </c>
      <c r="F1129" s="4">
        <v>25000</v>
      </c>
      <c r="G1129" s="3" t="s">
        <v>1691</v>
      </c>
      <c r="H1129" s="3" t="s">
        <v>231</v>
      </c>
      <c r="I1129" s="3" t="s">
        <v>1836</v>
      </c>
      <c r="J1129" s="3" t="s">
        <v>1863</v>
      </c>
      <c r="K1129" s="3" t="s">
        <v>35</v>
      </c>
      <c r="L1129" s="3" t="s">
        <v>15</v>
      </c>
      <c r="M1129" s="3" t="s">
        <v>16</v>
      </c>
      <c r="N1129" s="11" t="s">
        <v>2554</v>
      </c>
      <c r="O1129" s="3" t="s">
        <v>2553</v>
      </c>
      <c r="P1129" s="3" t="str">
        <f>MID(Tabla1[[#This Row],[Aplicación]],14,1)</f>
        <v>2</v>
      </c>
      <c r="Q1129" s="3" t="s">
        <v>2530</v>
      </c>
      <c r="R1129" s="3" t="str">
        <f>MID(Tabla1[[#This Row],[Aplicación]],6,2)</f>
        <v>08</v>
      </c>
      <c r="S1129" s="3" t="str">
        <f>VLOOKUP(Tabla1[[#This Row],[AREA]],Hoja1!A:B,2,FALSE)</f>
        <v>08. Seguridad y movilidad</v>
      </c>
      <c r="T1129" s="3" t="str">
        <f>MID(Tabla1[[#This Row],[Aplicación]],9,4)</f>
        <v>1361</v>
      </c>
      <c r="U1129" s="3" t="str">
        <f>VLOOKUP(Tabla1[[#This Row],[PROGRAMA]],Hoja1!A:B,2,FALSE)</f>
        <v>1361. Prevención y extinción de incencios</v>
      </c>
      <c r="V1129" s="3" t="str">
        <f>MID(Tabla1[[#This Row],[Aplicación]],14,2)</f>
        <v>22</v>
      </c>
      <c r="W1129" s="3" t="str">
        <f>MID(Tabla1[[#This Row],[Aplicación]],14,6)</f>
        <v>22102</v>
      </c>
    </row>
    <row r="1130" spans="1:23" hidden="1" x14ac:dyDescent="0.25">
      <c r="A1130" s="1">
        <v>220189000242</v>
      </c>
      <c r="B1130" s="3" t="s">
        <v>9</v>
      </c>
      <c r="C1130" s="2">
        <v>43467</v>
      </c>
      <c r="D1130" s="3">
        <v>22019000252</v>
      </c>
      <c r="E1130" s="3" t="s">
        <v>248</v>
      </c>
      <c r="F1130" s="4">
        <v>315000</v>
      </c>
      <c r="G1130" s="3" t="s">
        <v>1691</v>
      </c>
      <c r="H1130" s="3" t="s">
        <v>249</v>
      </c>
      <c r="I1130" s="3" t="s">
        <v>1836</v>
      </c>
      <c r="J1130" s="3" t="s">
        <v>1863</v>
      </c>
      <c r="K1130" s="3" t="s">
        <v>35</v>
      </c>
      <c r="L1130" s="3" t="s">
        <v>15</v>
      </c>
      <c r="M1130" s="3" t="s">
        <v>16</v>
      </c>
      <c r="N1130" s="11" t="s">
        <v>2554</v>
      </c>
      <c r="O1130" s="3" t="s">
        <v>2553</v>
      </c>
      <c r="P1130" s="3" t="str">
        <f>MID(Tabla1[[#This Row],[Aplicación]],14,1)</f>
        <v>2</v>
      </c>
      <c r="Q1130" s="3" t="s">
        <v>2530</v>
      </c>
      <c r="R1130" s="3" t="str">
        <f>MID(Tabla1[[#This Row],[Aplicación]],6,2)</f>
        <v>03</v>
      </c>
      <c r="S1130" s="3" t="str">
        <f>VLOOKUP(Tabla1[[#This Row],[AREA]],Hoja1!A:B,2,FALSE)</f>
        <v>03. Participación ciudadana, juventud y deportes</v>
      </c>
      <c r="T1130" s="3" t="str">
        <f>MID(Tabla1[[#This Row],[Aplicación]],9,4)</f>
        <v>9241</v>
      </c>
      <c r="U1130" s="3" t="str">
        <f>VLOOKUP(Tabla1[[#This Row],[PROGRAMA]],Hoja1!A:B,2,FALSE)</f>
        <v>9241. Participación ciudadana</v>
      </c>
      <c r="V1130" s="3" t="str">
        <f>MID(Tabla1[[#This Row],[Aplicación]],14,2)</f>
        <v>22</v>
      </c>
      <c r="W1130" s="3" t="str">
        <f>MID(Tabla1[[#This Row],[Aplicación]],14,6)</f>
        <v>22102</v>
      </c>
    </row>
    <row r="1131" spans="1:23" hidden="1" x14ac:dyDescent="0.25">
      <c r="A1131" s="1">
        <v>220190000732</v>
      </c>
      <c r="B1131" s="3" t="s">
        <v>9</v>
      </c>
      <c r="C1131" s="2">
        <v>43497</v>
      </c>
      <c r="D1131" s="3">
        <v>22019000615</v>
      </c>
      <c r="E1131" s="3" t="s">
        <v>209</v>
      </c>
      <c r="F1131" s="4">
        <v>5808.08</v>
      </c>
      <c r="G1131" s="3" t="s">
        <v>1691</v>
      </c>
      <c r="H1131" s="3" t="s">
        <v>1982</v>
      </c>
      <c r="I1131" s="3" t="s">
        <v>1836</v>
      </c>
      <c r="J1131" s="3" t="s">
        <v>1863</v>
      </c>
      <c r="K1131" s="3" t="s">
        <v>35</v>
      </c>
      <c r="L1131" s="3" t="s">
        <v>15</v>
      </c>
      <c r="M1131" s="3" t="s">
        <v>16</v>
      </c>
      <c r="N1131" s="11" t="s">
        <v>2554</v>
      </c>
      <c r="O1131" s="3" t="s">
        <v>2553</v>
      </c>
      <c r="P1131" s="3" t="str">
        <f>MID(Tabla1[[#This Row],[Aplicación]],14,1)</f>
        <v>2</v>
      </c>
      <c r="Q1131" s="3" t="s">
        <v>2530</v>
      </c>
      <c r="R1131" s="3" t="str">
        <f>MID(Tabla1[[#This Row],[Aplicación]],6,2)</f>
        <v>10</v>
      </c>
      <c r="S1131" s="3" t="str">
        <f>VLOOKUP(Tabla1[[#This Row],[AREA]],Hoja1!A:B,2,FALSE)</f>
        <v>10. Servicios sociales</v>
      </c>
      <c r="T1131" s="3" t="str">
        <f>MID(Tabla1[[#This Row],[Aplicación]],9,4)</f>
        <v>2412</v>
      </c>
      <c r="U1131" s="3" t="str">
        <f>VLOOKUP(Tabla1[[#This Row],[PROGRAMA]],Hoja1!A:B,2,FALSE)</f>
        <v>2412. Formación para el empleo</v>
      </c>
      <c r="V1131" s="3" t="str">
        <f>MID(Tabla1[[#This Row],[Aplicación]],14,2)</f>
        <v>22</v>
      </c>
      <c r="W1131" s="3" t="str">
        <f>MID(Tabla1[[#This Row],[Aplicación]],14,6)</f>
        <v>22102</v>
      </c>
    </row>
    <row r="1132" spans="1:23" hidden="1" x14ac:dyDescent="0.25">
      <c r="A1132" s="1">
        <v>220190000732</v>
      </c>
      <c r="B1132" s="3" t="s">
        <v>9</v>
      </c>
      <c r="C1132" s="2">
        <v>43497</v>
      </c>
      <c r="D1132" s="3">
        <v>22019000616</v>
      </c>
      <c r="E1132" s="3" t="s">
        <v>209</v>
      </c>
      <c r="F1132" s="4">
        <v>3252.53</v>
      </c>
      <c r="G1132" s="3" t="s">
        <v>1691</v>
      </c>
      <c r="H1132" s="3" t="s">
        <v>1982</v>
      </c>
      <c r="I1132" s="3" t="s">
        <v>1836</v>
      </c>
      <c r="J1132" s="3" t="s">
        <v>1863</v>
      </c>
      <c r="K1132" s="3" t="s">
        <v>35</v>
      </c>
      <c r="L1132" s="3" t="s">
        <v>15</v>
      </c>
      <c r="M1132" s="3" t="s">
        <v>16</v>
      </c>
      <c r="N1132" s="11" t="s">
        <v>2554</v>
      </c>
      <c r="O1132" s="3" t="s">
        <v>2553</v>
      </c>
      <c r="P1132" s="3" t="str">
        <f>MID(Tabla1[[#This Row],[Aplicación]],14,1)</f>
        <v>2</v>
      </c>
      <c r="Q1132" s="3" t="s">
        <v>2530</v>
      </c>
      <c r="R1132" s="3" t="str">
        <f>MID(Tabla1[[#This Row],[Aplicación]],6,2)</f>
        <v>10</v>
      </c>
      <c r="S1132" s="3" t="str">
        <f>VLOOKUP(Tabla1[[#This Row],[AREA]],Hoja1!A:B,2,FALSE)</f>
        <v>10. Servicios sociales</v>
      </c>
      <c r="T1132" s="3" t="str">
        <f>MID(Tabla1[[#This Row],[Aplicación]],9,4)</f>
        <v>2412</v>
      </c>
      <c r="U1132" s="3" t="str">
        <f>VLOOKUP(Tabla1[[#This Row],[PROGRAMA]],Hoja1!A:B,2,FALSE)</f>
        <v>2412. Formación para el empleo</v>
      </c>
      <c r="V1132" s="3" t="str">
        <f>MID(Tabla1[[#This Row],[Aplicación]],14,2)</f>
        <v>22</v>
      </c>
      <c r="W1132" s="3" t="str">
        <f>MID(Tabla1[[#This Row],[Aplicación]],14,6)</f>
        <v>22102</v>
      </c>
    </row>
    <row r="1133" spans="1:23" hidden="1" x14ac:dyDescent="0.25">
      <c r="A1133" s="1">
        <v>220190000732</v>
      </c>
      <c r="B1133" s="3" t="s">
        <v>9</v>
      </c>
      <c r="C1133" s="2">
        <v>43497</v>
      </c>
      <c r="D1133" s="3">
        <v>22019000617</v>
      </c>
      <c r="E1133" s="3" t="s">
        <v>209</v>
      </c>
      <c r="F1133" s="4">
        <v>2439.39</v>
      </c>
      <c r="G1133" s="3" t="s">
        <v>1691</v>
      </c>
      <c r="H1133" s="3" t="s">
        <v>1982</v>
      </c>
      <c r="I1133" s="3" t="s">
        <v>1836</v>
      </c>
      <c r="J1133" s="3" t="s">
        <v>1863</v>
      </c>
      <c r="K1133" s="3" t="s">
        <v>35</v>
      </c>
      <c r="L1133" s="3" t="s">
        <v>15</v>
      </c>
      <c r="M1133" s="3" t="s">
        <v>16</v>
      </c>
      <c r="N1133" s="11" t="s">
        <v>2554</v>
      </c>
      <c r="O1133" s="3" t="s">
        <v>2553</v>
      </c>
      <c r="P1133" s="3" t="str">
        <f>MID(Tabla1[[#This Row],[Aplicación]],14,1)</f>
        <v>2</v>
      </c>
      <c r="Q1133" s="3" t="s">
        <v>2530</v>
      </c>
      <c r="R1133" s="3" t="str">
        <f>MID(Tabla1[[#This Row],[Aplicación]],6,2)</f>
        <v>10</v>
      </c>
      <c r="S1133" s="3" t="str">
        <f>VLOOKUP(Tabla1[[#This Row],[AREA]],Hoja1!A:B,2,FALSE)</f>
        <v>10. Servicios sociales</v>
      </c>
      <c r="T1133" s="3" t="str">
        <f>MID(Tabla1[[#This Row],[Aplicación]],9,4)</f>
        <v>2412</v>
      </c>
      <c r="U1133" s="3" t="str">
        <f>VLOOKUP(Tabla1[[#This Row],[PROGRAMA]],Hoja1!A:B,2,FALSE)</f>
        <v>2412. Formación para el empleo</v>
      </c>
      <c r="V1133" s="3" t="str">
        <f>MID(Tabla1[[#This Row],[Aplicación]],14,2)</f>
        <v>22</v>
      </c>
      <c r="W1133" s="3" t="str">
        <f>MID(Tabla1[[#This Row],[Aplicación]],14,6)</f>
        <v>22102</v>
      </c>
    </row>
    <row r="1134" spans="1:23" hidden="1" x14ac:dyDescent="0.25">
      <c r="A1134" s="1">
        <v>220190002567</v>
      </c>
      <c r="B1134" s="3" t="s">
        <v>9</v>
      </c>
      <c r="C1134" s="2">
        <v>43516</v>
      </c>
      <c r="D1134" s="3">
        <v>22019001849</v>
      </c>
      <c r="E1134" s="3" t="s">
        <v>111</v>
      </c>
      <c r="F1134" s="4">
        <v>7260</v>
      </c>
      <c r="G1134" s="3" t="s">
        <v>1774</v>
      </c>
      <c r="H1134" s="3" t="s">
        <v>944</v>
      </c>
      <c r="I1134" s="3" t="s">
        <v>1836</v>
      </c>
      <c r="J1134" s="3" t="s">
        <v>1838</v>
      </c>
      <c r="K1134" s="3" t="s">
        <v>35</v>
      </c>
      <c r="L1134" s="3" t="s">
        <v>10</v>
      </c>
      <c r="M1134" s="3" t="s">
        <v>11</v>
      </c>
      <c r="N1134" s="11" t="s">
        <v>2556</v>
      </c>
      <c r="O1134" s="3" t="s">
        <v>2553</v>
      </c>
      <c r="P1134" s="3" t="str">
        <f>MID(Tabla1[[#This Row],[Aplicación]],14,1)</f>
        <v>2</v>
      </c>
      <c r="Q1134" s="3" t="s">
        <v>2530</v>
      </c>
      <c r="R1134" s="3" t="str">
        <f>MID(Tabla1[[#This Row],[Aplicación]],6,2)</f>
        <v>07</v>
      </c>
      <c r="S1134" s="3" t="str">
        <f>VLOOKUP(Tabla1[[#This Row],[AREA]],Hoja1!A:B,2,FALSE)</f>
        <v>07. Medio Ambiente sostenibilidad</v>
      </c>
      <c r="T1134" s="3" t="str">
        <f>MID(Tabla1[[#This Row],[Aplicación]],9,4)</f>
        <v>3111</v>
      </c>
      <c r="U1134" s="3" t="str">
        <f>VLOOKUP(Tabla1[[#This Row],[PROGRAMA]],Hoja1!A:B,2,FALSE)</f>
        <v>3111. Protección de la salubridad pública</v>
      </c>
      <c r="V1134" s="3" t="str">
        <f>MID(Tabla1[[#This Row],[Aplicación]],14,2)</f>
        <v>22</v>
      </c>
      <c r="W1134" s="3" t="str">
        <f>MID(Tabla1[[#This Row],[Aplicación]],14,6)</f>
        <v>22103</v>
      </c>
    </row>
    <row r="1135" spans="1:23" hidden="1" x14ac:dyDescent="0.25">
      <c r="A1135" s="1">
        <v>220189000055</v>
      </c>
      <c r="B1135" s="3" t="s">
        <v>9</v>
      </c>
      <c r="C1135" s="2">
        <v>43467</v>
      </c>
      <c r="D1135" s="3">
        <v>22019000188</v>
      </c>
      <c r="E1135" s="3" t="s">
        <v>155</v>
      </c>
      <c r="F1135" s="4">
        <v>32896.58</v>
      </c>
      <c r="G1135" s="3" t="s">
        <v>1879</v>
      </c>
      <c r="H1135" s="3" t="s">
        <v>156</v>
      </c>
      <c r="I1135" s="3" t="s">
        <v>1836</v>
      </c>
      <c r="J1135" s="3" t="s">
        <v>1838</v>
      </c>
      <c r="K1135" s="3" t="s">
        <v>14</v>
      </c>
      <c r="L1135" s="3" t="s">
        <v>15</v>
      </c>
      <c r="M1135" s="3" t="s">
        <v>16</v>
      </c>
      <c r="N1135" s="11" t="s">
        <v>2554</v>
      </c>
      <c r="O1135" s="3" t="s">
        <v>2553</v>
      </c>
      <c r="P1135" s="3" t="str">
        <f>MID(Tabla1[[#This Row],[Aplicación]],14,1)</f>
        <v>2</v>
      </c>
      <c r="Q1135" s="3" t="s">
        <v>2530</v>
      </c>
      <c r="R1135" s="3" t="str">
        <f>MID(Tabla1[[#This Row],[Aplicación]],6,2)</f>
        <v>07</v>
      </c>
      <c r="S1135" s="3" t="str">
        <f>VLOOKUP(Tabla1[[#This Row],[AREA]],Hoja1!A:B,2,FALSE)</f>
        <v>07. Medio Ambiente sostenibilidad</v>
      </c>
      <c r="T1135" s="3" t="str">
        <f>MID(Tabla1[[#This Row],[Aplicación]],9,4)</f>
        <v>1621</v>
      </c>
      <c r="U1135" s="3" t="str">
        <f>VLOOKUP(Tabla1[[#This Row],[PROGRAMA]],Hoja1!A:B,2,FALSE)</f>
        <v>1621. Servicio de limpieza</v>
      </c>
      <c r="V1135" s="3" t="str">
        <f>MID(Tabla1[[#This Row],[Aplicación]],14,2)</f>
        <v>22</v>
      </c>
      <c r="W1135" s="3" t="str">
        <f>MID(Tabla1[[#This Row],[Aplicación]],14,6)</f>
        <v>22700</v>
      </c>
    </row>
    <row r="1136" spans="1:23" hidden="1" x14ac:dyDescent="0.25">
      <c r="A1136" s="1">
        <v>220190006699</v>
      </c>
      <c r="B1136" s="3" t="s">
        <v>9</v>
      </c>
      <c r="C1136" s="2">
        <v>43545</v>
      </c>
      <c r="D1136" s="3">
        <v>22019001771</v>
      </c>
      <c r="E1136" s="3" t="s">
        <v>871</v>
      </c>
      <c r="F1136" s="4">
        <v>5000</v>
      </c>
      <c r="G1136" s="3" t="s">
        <v>1814</v>
      </c>
      <c r="H1136" s="3" t="s">
        <v>1475</v>
      </c>
      <c r="I1136" s="3" t="s">
        <v>1836</v>
      </c>
      <c r="J1136" s="3" t="s">
        <v>1837</v>
      </c>
      <c r="K1136" s="3" t="s">
        <v>35</v>
      </c>
      <c r="L1136" s="3" t="s">
        <v>10</v>
      </c>
      <c r="M1136" s="3" t="s">
        <v>11</v>
      </c>
      <c r="N1136" s="11" t="s">
        <v>2556</v>
      </c>
      <c r="O1136" s="3" t="s">
        <v>2553</v>
      </c>
      <c r="P1136" s="3" t="str">
        <f>MID(Tabla1[[#This Row],[Aplicación]],14,1)</f>
        <v>2</v>
      </c>
      <c r="Q1136" s="3" t="s">
        <v>2530</v>
      </c>
      <c r="R1136" s="3" t="str">
        <f>MID(Tabla1[[#This Row],[Aplicación]],6,2)</f>
        <v>07</v>
      </c>
      <c r="S1136" s="3" t="str">
        <f>VLOOKUP(Tabla1[[#This Row],[AREA]],Hoja1!A:B,2,FALSE)</f>
        <v>07. Medio Ambiente sostenibilidad</v>
      </c>
      <c r="T1136" s="3" t="str">
        <f>MID(Tabla1[[#This Row],[Aplicación]],9,4)</f>
        <v>1621</v>
      </c>
      <c r="U1136" s="3" t="str">
        <f>VLOOKUP(Tabla1[[#This Row],[PROGRAMA]],Hoja1!A:B,2,FALSE)</f>
        <v>1621. Servicio de limpieza</v>
      </c>
      <c r="V1136" s="3" t="str">
        <f>MID(Tabla1[[#This Row],[Aplicación]],14,2)</f>
        <v>21</v>
      </c>
      <c r="W1136" s="3" t="str">
        <f>MID(Tabla1[[#This Row],[Aplicación]],14,6)</f>
        <v>214</v>
      </c>
    </row>
    <row r="1137" spans="1:23" hidden="1" x14ac:dyDescent="0.25">
      <c r="A1137" s="1">
        <v>220179000359</v>
      </c>
      <c r="B1137" s="3" t="s">
        <v>9</v>
      </c>
      <c r="C1137" s="2">
        <v>43467</v>
      </c>
      <c r="D1137" s="3">
        <v>22019000076</v>
      </c>
      <c r="E1137" s="3" t="s">
        <v>102</v>
      </c>
      <c r="F1137" s="4">
        <v>23760.14</v>
      </c>
      <c r="G1137" s="3" t="s">
        <v>1868</v>
      </c>
      <c r="H1137" s="3" t="s">
        <v>103</v>
      </c>
      <c r="I1137" s="3" t="s">
        <v>1836</v>
      </c>
      <c r="J1137" s="3" t="s">
        <v>1863</v>
      </c>
      <c r="K1137" s="3" t="s">
        <v>35</v>
      </c>
      <c r="L1137" s="3" t="s">
        <v>15</v>
      </c>
      <c r="M1137" s="3" t="s">
        <v>16</v>
      </c>
      <c r="N1137" s="11" t="s">
        <v>2554</v>
      </c>
      <c r="O1137" s="3" t="s">
        <v>2553</v>
      </c>
      <c r="P1137" s="3" t="str">
        <f>MID(Tabla1[[#This Row],[Aplicación]],14,1)</f>
        <v>2</v>
      </c>
      <c r="Q1137" s="3" t="s">
        <v>2530</v>
      </c>
      <c r="R1137" s="3" t="str">
        <f>MID(Tabla1[[#This Row],[Aplicación]],6,2)</f>
        <v>02</v>
      </c>
      <c r="S1137" s="3" t="str">
        <f>VLOOKUP(Tabla1[[#This Row],[AREA]],Hoja1!A:B,2,FALSE)</f>
        <v>02. Urbanismo, infraestructura y vivienda</v>
      </c>
      <c r="T1137" s="3" t="str">
        <f>MID(Tabla1[[#This Row],[Aplicación]],9,4)</f>
        <v>1651</v>
      </c>
      <c r="U1137" s="3" t="str">
        <f>VLOOKUP(Tabla1[[#This Row],[PROGRAMA]],Hoja1!A:B,2,FALSE)</f>
        <v>1651. Alumbrado público</v>
      </c>
      <c r="V1137" s="3" t="str">
        <f>MID(Tabla1[[#This Row],[Aplicación]],14,2)</f>
        <v>21</v>
      </c>
      <c r="W1137" s="3" t="str">
        <f>MID(Tabla1[[#This Row],[Aplicación]],14,6)</f>
        <v>213</v>
      </c>
    </row>
    <row r="1138" spans="1:23" hidden="1" x14ac:dyDescent="0.25">
      <c r="A1138" s="1">
        <v>220190005046</v>
      </c>
      <c r="B1138" s="3" t="s">
        <v>9</v>
      </c>
      <c r="C1138" s="2">
        <v>43535</v>
      </c>
      <c r="D1138" s="3">
        <v>22019002050</v>
      </c>
      <c r="E1138" s="3" t="s">
        <v>1124</v>
      </c>
      <c r="F1138" s="4">
        <v>2240.63</v>
      </c>
      <c r="G1138" s="3" t="s">
        <v>2005</v>
      </c>
      <c r="H1138" s="3" t="s">
        <v>1274</v>
      </c>
      <c r="I1138" s="3" t="s">
        <v>1836</v>
      </c>
      <c r="J1138" s="3" t="s">
        <v>1838</v>
      </c>
      <c r="K1138" s="3" t="s">
        <v>35</v>
      </c>
      <c r="L1138" s="3" t="s">
        <v>15</v>
      </c>
      <c r="M1138" s="3" t="s">
        <v>39</v>
      </c>
      <c r="N1138" s="11" t="s">
        <v>2554</v>
      </c>
      <c r="O1138" s="3" t="s">
        <v>2553</v>
      </c>
      <c r="P1138" s="3" t="str">
        <f>MID(Tabla1[[#This Row],[Aplicación]],14,1)</f>
        <v>2</v>
      </c>
      <c r="Q1138" s="3" t="s">
        <v>2530</v>
      </c>
      <c r="R1138" s="3" t="str">
        <f>MID(Tabla1[[#This Row],[Aplicación]],6,2)</f>
        <v>01</v>
      </c>
      <c r="S1138" s="3" t="str">
        <f>VLOOKUP(Tabla1[[#This Row],[AREA]],Hoja1!A:B,2,FALSE)</f>
        <v>01. Alcaldía</v>
      </c>
      <c r="T1138" s="3" t="str">
        <f>MID(Tabla1[[#This Row],[Aplicación]],9,4)</f>
        <v>9203</v>
      </c>
      <c r="U1138" s="3" t="str">
        <f>VLOOKUP(Tabla1[[#This Row],[PROGRAMA]],Hoja1!A:B,2,FALSE)</f>
        <v>9203. Unidad de régimen interior</v>
      </c>
      <c r="V1138" s="3" t="str">
        <f>MID(Tabla1[[#This Row],[Aplicación]],14,2)</f>
        <v>22</v>
      </c>
      <c r="W1138" s="3" t="str">
        <f>MID(Tabla1[[#This Row],[Aplicación]],14,6)</f>
        <v>22000</v>
      </c>
    </row>
    <row r="1139" spans="1:23" hidden="1" x14ac:dyDescent="0.25">
      <c r="A1139" s="1">
        <v>220190005047</v>
      </c>
      <c r="B1139" s="3" t="s">
        <v>9</v>
      </c>
      <c r="C1139" s="2">
        <v>43535</v>
      </c>
      <c r="D1139" s="3">
        <v>22019002051</v>
      </c>
      <c r="E1139" s="3" t="s">
        <v>1124</v>
      </c>
      <c r="F1139" s="4">
        <v>8933.57</v>
      </c>
      <c r="G1139" s="3" t="s">
        <v>2005</v>
      </c>
      <c r="H1139" s="3" t="s">
        <v>1275</v>
      </c>
      <c r="I1139" s="3" t="s">
        <v>1836</v>
      </c>
      <c r="J1139" s="3" t="s">
        <v>1838</v>
      </c>
      <c r="K1139" s="3" t="s">
        <v>35</v>
      </c>
      <c r="L1139" s="3" t="s">
        <v>15</v>
      </c>
      <c r="M1139" s="3" t="s">
        <v>39</v>
      </c>
      <c r="N1139" s="11" t="s">
        <v>2554</v>
      </c>
      <c r="O1139" s="3" t="s">
        <v>2553</v>
      </c>
      <c r="P1139" s="3" t="str">
        <f>MID(Tabla1[[#This Row],[Aplicación]],14,1)</f>
        <v>2</v>
      </c>
      <c r="Q1139" s="3" t="s">
        <v>2530</v>
      </c>
      <c r="R1139" s="3" t="str">
        <f>MID(Tabla1[[#This Row],[Aplicación]],6,2)</f>
        <v>01</v>
      </c>
      <c r="S1139" s="3" t="str">
        <f>VLOOKUP(Tabla1[[#This Row],[AREA]],Hoja1!A:B,2,FALSE)</f>
        <v>01. Alcaldía</v>
      </c>
      <c r="T1139" s="3" t="str">
        <f>MID(Tabla1[[#This Row],[Aplicación]],9,4)</f>
        <v>9203</v>
      </c>
      <c r="U1139" s="3" t="str">
        <f>VLOOKUP(Tabla1[[#This Row],[PROGRAMA]],Hoja1!A:B,2,FALSE)</f>
        <v>9203. Unidad de régimen interior</v>
      </c>
      <c r="V1139" s="3" t="str">
        <f>MID(Tabla1[[#This Row],[Aplicación]],14,2)</f>
        <v>22</v>
      </c>
      <c r="W1139" s="3" t="str">
        <f>MID(Tabla1[[#This Row],[Aplicación]],14,6)</f>
        <v>22000</v>
      </c>
    </row>
    <row r="1140" spans="1:23" hidden="1" x14ac:dyDescent="0.25">
      <c r="A1140" s="1">
        <v>220190001700</v>
      </c>
      <c r="B1140" s="3" t="s">
        <v>9</v>
      </c>
      <c r="C1140" s="2">
        <v>43511</v>
      </c>
      <c r="D1140" s="3">
        <v>22019001704</v>
      </c>
      <c r="E1140" s="3" t="s">
        <v>1141</v>
      </c>
      <c r="F1140" s="4">
        <v>2772.73</v>
      </c>
      <c r="G1140" s="3" t="s">
        <v>2005</v>
      </c>
      <c r="H1140" s="3" t="s">
        <v>2006</v>
      </c>
      <c r="I1140" s="3" t="s">
        <v>1836</v>
      </c>
      <c r="J1140" s="3" t="s">
        <v>1838</v>
      </c>
      <c r="K1140" s="3" t="s">
        <v>35</v>
      </c>
      <c r="L1140" s="3" t="s">
        <v>15</v>
      </c>
      <c r="M1140" s="3" t="s">
        <v>16</v>
      </c>
      <c r="N1140" s="11" t="s">
        <v>2554</v>
      </c>
      <c r="O1140" s="3" t="s">
        <v>2553</v>
      </c>
      <c r="P1140" s="3" t="str">
        <f>MID(Tabla1[[#This Row],[Aplicación]],14,1)</f>
        <v>2</v>
      </c>
      <c r="Q1140" s="3" t="s">
        <v>2530</v>
      </c>
      <c r="R1140" s="3" t="str">
        <f>MID(Tabla1[[#This Row],[Aplicación]],6,2)</f>
        <v>10</v>
      </c>
      <c r="S1140" s="3" t="str">
        <f>VLOOKUP(Tabla1[[#This Row],[AREA]],Hoja1!A:B,2,FALSE)</f>
        <v>10. Servicios sociales</v>
      </c>
      <c r="T1140" s="3" t="str">
        <f>MID(Tabla1[[#This Row],[Aplicación]],9,4)</f>
        <v>2412</v>
      </c>
      <c r="U1140" s="3" t="str">
        <f>VLOOKUP(Tabla1[[#This Row],[PROGRAMA]],Hoja1!A:B,2,FALSE)</f>
        <v>2412. Formación para el empleo</v>
      </c>
      <c r="V1140" s="3" t="str">
        <f>MID(Tabla1[[#This Row],[Aplicación]],14,2)</f>
        <v>22</v>
      </c>
      <c r="W1140" s="3" t="str">
        <f>MID(Tabla1[[#This Row],[Aplicación]],14,6)</f>
        <v>22199</v>
      </c>
    </row>
    <row r="1141" spans="1:23" hidden="1" x14ac:dyDescent="0.25">
      <c r="A1141" s="1">
        <v>220190001700</v>
      </c>
      <c r="B1141" s="3" t="s">
        <v>9</v>
      </c>
      <c r="C1141" s="2">
        <v>43511</v>
      </c>
      <c r="D1141" s="3">
        <v>22019001705</v>
      </c>
      <c r="E1141" s="3" t="s">
        <v>1141</v>
      </c>
      <c r="F1141" s="4">
        <v>1272.73</v>
      </c>
      <c r="G1141" s="3" t="s">
        <v>2005</v>
      </c>
      <c r="H1141" s="3" t="s">
        <v>2006</v>
      </c>
      <c r="I1141" s="3" t="s">
        <v>1836</v>
      </c>
      <c r="J1141" s="3" t="s">
        <v>1838</v>
      </c>
      <c r="K1141" s="3" t="s">
        <v>35</v>
      </c>
      <c r="L1141" s="3" t="s">
        <v>15</v>
      </c>
      <c r="M1141" s="3" t="s">
        <v>16</v>
      </c>
      <c r="N1141" s="11" t="s">
        <v>2554</v>
      </c>
      <c r="O1141" s="3" t="s">
        <v>2553</v>
      </c>
      <c r="P1141" s="3" t="str">
        <f>MID(Tabla1[[#This Row],[Aplicación]],14,1)</f>
        <v>2</v>
      </c>
      <c r="Q1141" s="3" t="s">
        <v>2530</v>
      </c>
      <c r="R1141" s="3" t="str">
        <f>MID(Tabla1[[#This Row],[Aplicación]],6,2)</f>
        <v>10</v>
      </c>
      <c r="S1141" s="3" t="str">
        <f>VLOOKUP(Tabla1[[#This Row],[AREA]],Hoja1!A:B,2,FALSE)</f>
        <v>10. Servicios sociales</v>
      </c>
      <c r="T1141" s="3" t="str">
        <f>MID(Tabla1[[#This Row],[Aplicación]],9,4)</f>
        <v>2412</v>
      </c>
      <c r="U1141" s="3" t="str">
        <f>VLOOKUP(Tabla1[[#This Row],[PROGRAMA]],Hoja1!A:B,2,FALSE)</f>
        <v>2412. Formación para el empleo</v>
      </c>
      <c r="V1141" s="3" t="str">
        <f>MID(Tabla1[[#This Row],[Aplicación]],14,2)</f>
        <v>22</v>
      </c>
      <c r="W1141" s="3" t="str">
        <f>MID(Tabla1[[#This Row],[Aplicación]],14,6)</f>
        <v>22199</v>
      </c>
    </row>
    <row r="1142" spans="1:23" hidden="1" x14ac:dyDescent="0.25">
      <c r="A1142" s="1">
        <v>220190001700</v>
      </c>
      <c r="B1142" s="3" t="s">
        <v>9</v>
      </c>
      <c r="C1142" s="2">
        <v>43511</v>
      </c>
      <c r="D1142" s="3">
        <v>22019001706</v>
      </c>
      <c r="E1142" s="3" t="s">
        <v>1141</v>
      </c>
      <c r="F1142" s="4">
        <v>954.54</v>
      </c>
      <c r="G1142" s="3" t="s">
        <v>2005</v>
      </c>
      <c r="H1142" s="3" t="s">
        <v>2006</v>
      </c>
      <c r="I1142" s="3" t="s">
        <v>1836</v>
      </c>
      <c r="J1142" s="3" t="s">
        <v>1838</v>
      </c>
      <c r="K1142" s="3" t="s">
        <v>35</v>
      </c>
      <c r="L1142" s="3" t="s">
        <v>15</v>
      </c>
      <c r="M1142" s="3" t="s">
        <v>16</v>
      </c>
      <c r="N1142" s="11" t="s">
        <v>2554</v>
      </c>
      <c r="O1142" s="3" t="s">
        <v>2553</v>
      </c>
      <c r="P1142" s="3" t="str">
        <f>MID(Tabla1[[#This Row],[Aplicación]],14,1)</f>
        <v>2</v>
      </c>
      <c r="Q1142" s="3" t="s">
        <v>2530</v>
      </c>
      <c r="R1142" s="3" t="str">
        <f>MID(Tabla1[[#This Row],[Aplicación]],6,2)</f>
        <v>10</v>
      </c>
      <c r="S1142" s="3" t="str">
        <f>VLOOKUP(Tabla1[[#This Row],[AREA]],Hoja1!A:B,2,FALSE)</f>
        <v>10. Servicios sociales</v>
      </c>
      <c r="T1142" s="3" t="str">
        <f>MID(Tabla1[[#This Row],[Aplicación]],9,4)</f>
        <v>2412</v>
      </c>
      <c r="U1142" s="3" t="str">
        <f>VLOOKUP(Tabla1[[#This Row],[PROGRAMA]],Hoja1!A:B,2,FALSE)</f>
        <v>2412. Formación para el empleo</v>
      </c>
      <c r="V1142" s="3" t="str">
        <f>MID(Tabla1[[#This Row],[Aplicación]],14,2)</f>
        <v>22</v>
      </c>
      <c r="W1142" s="3" t="str">
        <f>MID(Tabla1[[#This Row],[Aplicación]],14,6)</f>
        <v>22199</v>
      </c>
    </row>
    <row r="1143" spans="1:23" hidden="1" x14ac:dyDescent="0.25">
      <c r="A1143" s="1">
        <v>220190001700</v>
      </c>
      <c r="B1143" s="3" t="s">
        <v>9</v>
      </c>
      <c r="C1143" s="2">
        <v>43511</v>
      </c>
      <c r="D1143" s="3">
        <v>22019001707</v>
      </c>
      <c r="E1143" s="3" t="s">
        <v>1141</v>
      </c>
      <c r="F1143" s="4">
        <v>1000</v>
      </c>
      <c r="G1143" s="3" t="s">
        <v>2005</v>
      </c>
      <c r="H1143" s="3" t="s">
        <v>2006</v>
      </c>
      <c r="I1143" s="3" t="s">
        <v>1836</v>
      </c>
      <c r="J1143" s="3" t="s">
        <v>1838</v>
      </c>
      <c r="K1143" s="3" t="s">
        <v>35</v>
      </c>
      <c r="L1143" s="3" t="s">
        <v>15</v>
      </c>
      <c r="M1143" s="3" t="s">
        <v>16</v>
      </c>
      <c r="N1143" s="11" t="s">
        <v>2554</v>
      </c>
      <c r="O1143" s="3" t="s">
        <v>2553</v>
      </c>
      <c r="P1143" s="3" t="str">
        <f>MID(Tabla1[[#This Row],[Aplicación]],14,1)</f>
        <v>2</v>
      </c>
      <c r="Q1143" s="3" t="s">
        <v>2530</v>
      </c>
      <c r="R1143" s="3" t="str">
        <f>MID(Tabla1[[#This Row],[Aplicación]],6,2)</f>
        <v>10</v>
      </c>
      <c r="S1143" s="3" t="str">
        <f>VLOOKUP(Tabla1[[#This Row],[AREA]],Hoja1!A:B,2,FALSE)</f>
        <v>10. Servicios sociales</v>
      </c>
      <c r="T1143" s="3" t="str">
        <f>MID(Tabla1[[#This Row],[Aplicación]],9,4)</f>
        <v>2412</v>
      </c>
      <c r="U1143" s="3" t="str">
        <f>VLOOKUP(Tabla1[[#This Row],[PROGRAMA]],Hoja1!A:B,2,FALSE)</f>
        <v>2412. Formación para el empleo</v>
      </c>
      <c r="V1143" s="3" t="str">
        <f>MID(Tabla1[[#This Row],[Aplicación]],14,2)</f>
        <v>22</v>
      </c>
      <c r="W1143" s="3" t="str">
        <f>MID(Tabla1[[#This Row],[Aplicación]],14,6)</f>
        <v>22199</v>
      </c>
    </row>
    <row r="1144" spans="1:23" hidden="1" x14ac:dyDescent="0.25">
      <c r="A1144" s="1">
        <v>220189000391</v>
      </c>
      <c r="B1144" s="3" t="s">
        <v>9</v>
      </c>
      <c r="C1144" s="2">
        <v>43467</v>
      </c>
      <c r="D1144" s="3">
        <v>22019000309</v>
      </c>
      <c r="E1144" s="3" t="s">
        <v>351</v>
      </c>
      <c r="F1144" s="4">
        <v>100000</v>
      </c>
      <c r="G1144" s="3" t="s">
        <v>1697</v>
      </c>
      <c r="H1144" s="3" t="s">
        <v>352</v>
      </c>
      <c r="I1144" s="3" t="s">
        <v>1836</v>
      </c>
      <c r="J1144" s="3" t="s">
        <v>1866</v>
      </c>
      <c r="K1144" s="3" t="s">
        <v>35</v>
      </c>
      <c r="L1144" s="3" t="s">
        <v>15</v>
      </c>
      <c r="M1144" s="3" t="s">
        <v>11</v>
      </c>
      <c r="N1144" s="11" t="s">
        <v>2554</v>
      </c>
      <c r="O1144" s="3" t="s">
        <v>2553</v>
      </c>
      <c r="P1144" s="3" t="str">
        <f>MID(Tabla1[[#This Row],[Aplicación]],14,1)</f>
        <v>2</v>
      </c>
      <c r="Q1144" s="3" t="s">
        <v>2530</v>
      </c>
      <c r="R1144" s="3" t="str">
        <f>MID(Tabla1[[#This Row],[Aplicación]],6,2)</f>
        <v>08</v>
      </c>
      <c r="S1144" s="3" t="str">
        <f>VLOOKUP(Tabla1[[#This Row],[AREA]],Hoja1!A:B,2,FALSE)</f>
        <v>08. Seguridad y movilidad</v>
      </c>
      <c r="T1144" s="3" t="str">
        <f>MID(Tabla1[[#This Row],[Aplicación]],9,4)</f>
        <v>1321</v>
      </c>
      <c r="U1144" s="3" t="str">
        <f>VLOOKUP(Tabla1[[#This Row],[PROGRAMA]],Hoja1!A:B,2,FALSE)</f>
        <v>1321. Policía municipal</v>
      </c>
      <c r="V1144" s="3" t="str">
        <f>MID(Tabla1[[#This Row],[Aplicación]],14,2)</f>
        <v>22</v>
      </c>
      <c r="W1144" s="3" t="str">
        <f>MID(Tabla1[[#This Row],[Aplicación]],14,6)</f>
        <v>22100</v>
      </c>
    </row>
    <row r="1145" spans="1:23" hidden="1" x14ac:dyDescent="0.25">
      <c r="A1145" s="1">
        <v>220189000361</v>
      </c>
      <c r="B1145" s="3" t="s">
        <v>9</v>
      </c>
      <c r="C1145" s="2">
        <v>43467</v>
      </c>
      <c r="D1145" s="3">
        <v>22019000262</v>
      </c>
      <c r="E1145" s="3" t="s">
        <v>304</v>
      </c>
      <c r="F1145" s="4">
        <v>85000</v>
      </c>
      <c r="G1145" s="3" t="s">
        <v>1697</v>
      </c>
      <c r="H1145" s="3" t="s">
        <v>305</v>
      </c>
      <c r="I1145" s="3" t="s">
        <v>1836</v>
      </c>
      <c r="J1145" s="3" t="s">
        <v>1866</v>
      </c>
      <c r="K1145" s="3" t="s">
        <v>35</v>
      </c>
      <c r="L1145" s="3" t="s">
        <v>15</v>
      </c>
      <c r="M1145" s="3" t="s">
        <v>16</v>
      </c>
      <c r="N1145" s="11" t="s">
        <v>2554</v>
      </c>
      <c r="O1145" s="3" t="s">
        <v>2553</v>
      </c>
      <c r="P1145" s="3" t="str">
        <f>MID(Tabla1[[#This Row],[Aplicación]],14,1)</f>
        <v>2</v>
      </c>
      <c r="Q1145" s="3" t="s">
        <v>2530</v>
      </c>
      <c r="R1145" s="3" t="str">
        <f>MID(Tabla1[[#This Row],[Aplicación]],6,2)</f>
        <v>03</v>
      </c>
      <c r="S1145" s="3" t="str">
        <f>VLOOKUP(Tabla1[[#This Row],[AREA]],Hoja1!A:B,2,FALSE)</f>
        <v>03. Participación ciudadana, juventud y deportes</v>
      </c>
      <c r="T1145" s="3" t="str">
        <f>MID(Tabla1[[#This Row],[Aplicación]],9,4)</f>
        <v>9204</v>
      </c>
      <c r="U1145" s="3" t="str">
        <f>VLOOKUP(Tabla1[[#This Row],[PROGRAMA]],Hoja1!A:B,2,FALSE)</f>
        <v>9204. Tecnologías de la información y comunicación</v>
      </c>
      <c r="V1145" s="3" t="str">
        <f>MID(Tabla1[[#This Row],[Aplicación]],14,2)</f>
        <v>22</v>
      </c>
      <c r="W1145" s="3" t="str">
        <f>MID(Tabla1[[#This Row],[Aplicación]],14,6)</f>
        <v>22100</v>
      </c>
    </row>
    <row r="1146" spans="1:23" hidden="1" x14ac:dyDescent="0.25">
      <c r="A1146" s="1">
        <v>220189000100</v>
      </c>
      <c r="B1146" s="3" t="s">
        <v>9</v>
      </c>
      <c r="C1146" s="2">
        <v>43467</v>
      </c>
      <c r="D1146" s="3">
        <v>22019000455</v>
      </c>
      <c r="E1146" s="3" t="s">
        <v>155</v>
      </c>
      <c r="F1146" s="4">
        <v>307.60000000000002</v>
      </c>
      <c r="G1146" s="3" t="s">
        <v>1879</v>
      </c>
      <c r="H1146" s="3" t="s">
        <v>181</v>
      </c>
      <c r="I1146" s="3" t="s">
        <v>1836</v>
      </c>
      <c r="J1146" s="3" t="s">
        <v>1838</v>
      </c>
      <c r="K1146" s="3" t="s">
        <v>14</v>
      </c>
      <c r="L1146" s="3" t="s">
        <v>15</v>
      </c>
      <c r="M1146" s="3" t="s">
        <v>16</v>
      </c>
      <c r="N1146" s="11" t="s">
        <v>2554</v>
      </c>
      <c r="O1146" s="3" t="s">
        <v>2553</v>
      </c>
      <c r="P1146" s="3" t="str">
        <f>MID(Tabla1[[#This Row],[Aplicación]],14,1)</f>
        <v>2</v>
      </c>
      <c r="Q1146" s="3" t="s">
        <v>2530</v>
      </c>
      <c r="R1146" s="3" t="str">
        <f>MID(Tabla1[[#This Row],[Aplicación]],6,2)</f>
        <v>07</v>
      </c>
      <c r="S1146" s="3" t="str">
        <f>VLOOKUP(Tabla1[[#This Row],[AREA]],Hoja1!A:B,2,FALSE)</f>
        <v>07. Medio Ambiente sostenibilidad</v>
      </c>
      <c r="T1146" s="3" t="str">
        <f>MID(Tabla1[[#This Row],[Aplicación]],9,4)</f>
        <v>1621</v>
      </c>
      <c r="U1146" s="3" t="str">
        <f>VLOOKUP(Tabla1[[#This Row],[PROGRAMA]],Hoja1!A:B,2,FALSE)</f>
        <v>1621. Servicio de limpieza</v>
      </c>
      <c r="V1146" s="3" t="str">
        <f>MID(Tabla1[[#This Row],[Aplicación]],14,2)</f>
        <v>22</v>
      </c>
      <c r="W1146" s="3" t="str">
        <f>MID(Tabla1[[#This Row],[Aplicación]],14,6)</f>
        <v>22700</v>
      </c>
    </row>
    <row r="1147" spans="1:23" hidden="1" x14ac:dyDescent="0.25">
      <c r="A1147" s="1">
        <v>220189000362</v>
      </c>
      <c r="B1147" s="3" t="s">
        <v>9</v>
      </c>
      <c r="C1147" s="2">
        <v>43467</v>
      </c>
      <c r="D1147" s="3">
        <v>22019000263</v>
      </c>
      <c r="E1147" s="3" t="s">
        <v>306</v>
      </c>
      <c r="F1147" s="4">
        <v>2850000</v>
      </c>
      <c r="G1147" s="3" t="s">
        <v>1697</v>
      </c>
      <c r="H1147" s="3" t="s">
        <v>307</v>
      </c>
      <c r="I1147" s="3" t="s">
        <v>1836</v>
      </c>
      <c r="J1147" s="3" t="s">
        <v>1866</v>
      </c>
      <c r="K1147" s="3" t="s">
        <v>35</v>
      </c>
      <c r="L1147" s="3" t="s">
        <v>15</v>
      </c>
      <c r="M1147" s="3" t="s">
        <v>16</v>
      </c>
      <c r="N1147" s="11" t="s">
        <v>2554</v>
      </c>
      <c r="O1147" s="3" t="s">
        <v>2553</v>
      </c>
      <c r="P1147" s="3" t="str">
        <f>MID(Tabla1[[#This Row],[Aplicación]],14,1)</f>
        <v>2</v>
      </c>
      <c r="Q1147" s="3" t="s">
        <v>2530</v>
      </c>
      <c r="R1147" s="3" t="str">
        <f>MID(Tabla1[[#This Row],[Aplicación]],6,2)</f>
        <v>02</v>
      </c>
      <c r="S1147" s="3" t="str">
        <f>VLOOKUP(Tabla1[[#This Row],[AREA]],Hoja1!A:B,2,FALSE)</f>
        <v>02. Urbanismo, infraestructura y vivienda</v>
      </c>
      <c r="T1147" s="3" t="str">
        <f>MID(Tabla1[[#This Row],[Aplicación]],9,4)</f>
        <v>1651</v>
      </c>
      <c r="U1147" s="3" t="str">
        <f>VLOOKUP(Tabla1[[#This Row],[PROGRAMA]],Hoja1!A:B,2,FALSE)</f>
        <v>1651. Alumbrado público</v>
      </c>
      <c r="V1147" s="3" t="str">
        <f>MID(Tabla1[[#This Row],[Aplicación]],14,2)</f>
        <v>22</v>
      </c>
      <c r="W1147" s="3" t="str">
        <f>MID(Tabla1[[#This Row],[Aplicación]],14,6)</f>
        <v>22100</v>
      </c>
    </row>
    <row r="1148" spans="1:23" hidden="1" x14ac:dyDescent="0.25">
      <c r="A1148" s="1">
        <v>220189000562</v>
      </c>
      <c r="B1148" s="3" t="s">
        <v>9</v>
      </c>
      <c r="C1148" s="2">
        <v>43467</v>
      </c>
      <c r="D1148" s="3">
        <v>22019000361</v>
      </c>
      <c r="E1148" s="3" t="s">
        <v>155</v>
      </c>
      <c r="F1148" s="4">
        <v>138378.26</v>
      </c>
      <c r="G1148" s="3" t="s">
        <v>1879</v>
      </c>
      <c r="H1148" s="3" t="s">
        <v>455</v>
      </c>
      <c r="I1148" s="3" t="s">
        <v>1836</v>
      </c>
      <c r="J1148" s="3" t="s">
        <v>1838</v>
      </c>
      <c r="K1148" s="3" t="s">
        <v>14</v>
      </c>
      <c r="L1148" s="3" t="s">
        <v>15</v>
      </c>
      <c r="M1148" s="3" t="s">
        <v>16</v>
      </c>
      <c r="N1148" s="11" t="s">
        <v>2554</v>
      </c>
      <c r="O1148" s="3" t="s">
        <v>2553</v>
      </c>
      <c r="P1148" s="3" t="str">
        <f>MID(Tabla1[[#This Row],[Aplicación]],14,1)</f>
        <v>2</v>
      </c>
      <c r="Q1148" s="3" t="s">
        <v>2530</v>
      </c>
      <c r="R1148" s="3" t="str">
        <f>MID(Tabla1[[#This Row],[Aplicación]],6,2)</f>
        <v>07</v>
      </c>
      <c r="S1148" s="3" t="str">
        <f>VLOOKUP(Tabla1[[#This Row],[AREA]],Hoja1!A:B,2,FALSE)</f>
        <v>07. Medio Ambiente sostenibilidad</v>
      </c>
      <c r="T1148" s="3" t="str">
        <f>MID(Tabla1[[#This Row],[Aplicación]],9,4)</f>
        <v>1621</v>
      </c>
      <c r="U1148" s="3" t="str">
        <f>VLOOKUP(Tabla1[[#This Row],[PROGRAMA]],Hoja1!A:B,2,FALSE)</f>
        <v>1621. Servicio de limpieza</v>
      </c>
      <c r="V1148" s="3" t="str">
        <f>MID(Tabla1[[#This Row],[Aplicación]],14,2)</f>
        <v>22</v>
      </c>
      <c r="W1148" s="3" t="str">
        <f>MID(Tabla1[[#This Row],[Aplicación]],14,6)</f>
        <v>22700</v>
      </c>
    </row>
    <row r="1149" spans="1:23" hidden="1" x14ac:dyDescent="0.25">
      <c r="A1149" s="1">
        <v>220189000363</v>
      </c>
      <c r="B1149" s="3" t="s">
        <v>9</v>
      </c>
      <c r="C1149" s="2">
        <v>43467</v>
      </c>
      <c r="D1149" s="3">
        <v>22019000264</v>
      </c>
      <c r="E1149" s="3" t="s">
        <v>308</v>
      </c>
      <c r="F1149" s="4">
        <v>14500</v>
      </c>
      <c r="G1149" s="3" t="s">
        <v>1697</v>
      </c>
      <c r="H1149" s="3" t="s">
        <v>309</v>
      </c>
      <c r="I1149" s="3" t="s">
        <v>1836</v>
      </c>
      <c r="J1149" s="3" t="s">
        <v>1866</v>
      </c>
      <c r="K1149" s="3" t="s">
        <v>35</v>
      </c>
      <c r="L1149" s="3" t="s">
        <v>15</v>
      </c>
      <c r="M1149" s="3" t="s">
        <v>16</v>
      </c>
      <c r="N1149" s="11" t="s">
        <v>2554</v>
      </c>
      <c r="O1149" s="3" t="s">
        <v>2553</v>
      </c>
      <c r="P1149" s="3" t="str">
        <f>MID(Tabla1[[#This Row],[Aplicación]],14,1)</f>
        <v>2</v>
      </c>
      <c r="Q1149" s="3" t="s">
        <v>2530</v>
      </c>
      <c r="R1149" s="3" t="str">
        <f>MID(Tabla1[[#This Row],[Aplicación]],6,2)</f>
        <v>07</v>
      </c>
      <c r="S1149" s="3" t="str">
        <f>VLOOKUP(Tabla1[[#This Row],[AREA]],Hoja1!A:B,2,FALSE)</f>
        <v>07. Medio Ambiente sostenibilidad</v>
      </c>
      <c r="T1149" s="3" t="str">
        <f>MID(Tabla1[[#This Row],[Aplicación]],9,4)</f>
        <v>4312</v>
      </c>
      <c r="U1149" s="3" t="str">
        <f>VLOOKUP(Tabla1[[#This Row],[PROGRAMA]],Hoja1!A:B,2,FALSE)</f>
        <v>4312. Mercados, abastos y lonjas</v>
      </c>
      <c r="V1149" s="3" t="str">
        <f>MID(Tabla1[[#This Row],[Aplicación]],14,2)</f>
        <v>22</v>
      </c>
      <c r="W1149" s="3" t="str">
        <f>MID(Tabla1[[#This Row],[Aplicación]],14,6)</f>
        <v>22100</v>
      </c>
    </row>
    <row r="1150" spans="1:23" hidden="1" x14ac:dyDescent="0.25">
      <c r="A1150" s="1">
        <v>220189000364</v>
      </c>
      <c r="B1150" s="3" t="s">
        <v>9</v>
      </c>
      <c r="C1150" s="2">
        <v>43467</v>
      </c>
      <c r="D1150" s="3">
        <v>22019000265</v>
      </c>
      <c r="E1150" s="3" t="s">
        <v>310</v>
      </c>
      <c r="F1150" s="4">
        <v>490000</v>
      </c>
      <c r="G1150" s="3" t="s">
        <v>1697</v>
      </c>
      <c r="H1150" s="3" t="s">
        <v>311</v>
      </c>
      <c r="I1150" s="3" t="s">
        <v>1836</v>
      </c>
      <c r="J1150" s="3" t="s">
        <v>1866</v>
      </c>
      <c r="K1150" s="3" t="s">
        <v>35</v>
      </c>
      <c r="L1150" s="3" t="s">
        <v>15</v>
      </c>
      <c r="M1150" s="3" t="s">
        <v>39</v>
      </c>
      <c r="N1150" s="11" t="s">
        <v>2554</v>
      </c>
      <c r="O1150" s="3" t="s">
        <v>2553</v>
      </c>
      <c r="P1150" s="3" t="str">
        <f>MID(Tabla1[[#This Row],[Aplicación]],14,1)</f>
        <v>2</v>
      </c>
      <c r="Q1150" s="3" t="s">
        <v>2530</v>
      </c>
      <c r="R1150" s="3" t="str">
        <f>MID(Tabla1[[#This Row],[Aplicación]],6,2)</f>
        <v>03</v>
      </c>
      <c r="S1150" s="3" t="str">
        <f>VLOOKUP(Tabla1[[#This Row],[AREA]],Hoja1!A:B,2,FALSE)</f>
        <v>03. Participación ciudadana, juventud y deportes</v>
      </c>
      <c r="T1150" s="3" t="str">
        <f>MID(Tabla1[[#This Row],[Aplicación]],9,4)</f>
        <v>9241</v>
      </c>
      <c r="U1150" s="3" t="str">
        <f>VLOOKUP(Tabla1[[#This Row],[PROGRAMA]],Hoja1!A:B,2,FALSE)</f>
        <v>9241. Participación ciudadana</v>
      </c>
      <c r="V1150" s="3" t="str">
        <f>MID(Tabla1[[#This Row],[Aplicación]],14,2)</f>
        <v>22</v>
      </c>
      <c r="W1150" s="3" t="str">
        <f>MID(Tabla1[[#This Row],[Aplicación]],14,6)</f>
        <v>22100</v>
      </c>
    </row>
    <row r="1151" spans="1:23" hidden="1" x14ac:dyDescent="0.25">
      <c r="A1151" s="1">
        <v>220189000314</v>
      </c>
      <c r="B1151" s="3" t="s">
        <v>9</v>
      </c>
      <c r="C1151" s="2">
        <v>43467</v>
      </c>
      <c r="D1151" s="3">
        <v>22019000510</v>
      </c>
      <c r="E1151" s="3" t="s">
        <v>47</v>
      </c>
      <c r="F1151" s="4">
        <v>100220</v>
      </c>
      <c r="G1151" s="3" t="s">
        <v>1786</v>
      </c>
      <c r="H1151" s="3" t="s">
        <v>264</v>
      </c>
      <c r="I1151" s="3" t="s">
        <v>1836</v>
      </c>
      <c r="J1151" s="3" t="s">
        <v>1838</v>
      </c>
      <c r="K1151" s="3" t="s">
        <v>14</v>
      </c>
      <c r="L1151" s="3" t="s">
        <v>15</v>
      </c>
      <c r="M1151" s="3" t="s">
        <v>16</v>
      </c>
      <c r="N1151" s="11" t="s">
        <v>2554</v>
      </c>
      <c r="O1151" s="3" t="s">
        <v>2553</v>
      </c>
      <c r="P1151" s="3" t="str">
        <f>MID(Tabla1[[#This Row],[Aplicación]],14,1)</f>
        <v>2</v>
      </c>
      <c r="Q1151" s="3" t="s">
        <v>2530</v>
      </c>
      <c r="R1151" s="3" t="str">
        <f>MID(Tabla1[[#This Row],[Aplicación]],6,2)</f>
        <v>10</v>
      </c>
      <c r="S1151" s="3" t="str">
        <f>VLOOKUP(Tabla1[[#This Row],[AREA]],Hoja1!A:B,2,FALSE)</f>
        <v>10. Servicios sociales</v>
      </c>
      <c r="T1151" s="3" t="str">
        <f>MID(Tabla1[[#This Row],[Aplicación]],9,4)</f>
        <v>2312</v>
      </c>
      <c r="U1151" s="3" t="str">
        <f>VLOOKUP(Tabla1[[#This Row],[PROGRAMA]],Hoja1!A:B,2,FALSE)</f>
        <v>2312. Iniciativas sociales</v>
      </c>
      <c r="V1151" s="3" t="str">
        <f>MID(Tabla1[[#This Row],[Aplicación]],14,2)</f>
        <v>22</v>
      </c>
      <c r="W1151" s="3" t="str">
        <f>MID(Tabla1[[#This Row],[Aplicación]],14,6)</f>
        <v>22799</v>
      </c>
    </row>
    <row r="1152" spans="1:23" hidden="1" x14ac:dyDescent="0.25">
      <c r="A1152" s="1">
        <v>220189000315</v>
      </c>
      <c r="B1152" s="3" t="s">
        <v>9</v>
      </c>
      <c r="C1152" s="2">
        <v>43467</v>
      </c>
      <c r="D1152" s="3">
        <v>22019000511</v>
      </c>
      <c r="E1152" s="3" t="s">
        <v>47</v>
      </c>
      <c r="F1152" s="4">
        <v>100220</v>
      </c>
      <c r="G1152" s="3" t="s">
        <v>1786</v>
      </c>
      <c r="H1152" s="3" t="s">
        <v>265</v>
      </c>
      <c r="I1152" s="3" t="s">
        <v>1836</v>
      </c>
      <c r="J1152" s="3" t="s">
        <v>1838</v>
      </c>
      <c r="K1152" s="3" t="s">
        <v>14</v>
      </c>
      <c r="L1152" s="3" t="s">
        <v>15</v>
      </c>
      <c r="M1152" s="3" t="s">
        <v>16</v>
      </c>
      <c r="N1152" s="11" t="s">
        <v>2554</v>
      </c>
      <c r="O1152" s="3" t="s">
        <v>2553</v>
      </c>
      <c r="P1152" s="3" t="str">
        <f>MID(Tabla1[[#This Row],[Aplicación]],14,1)</f>
        <v>2</v>
      </c>
      <c r="Q1152" s="3" t="s">
        <v>2530</v>
      </c>
      <c r="R1152" s="3" t="str">
        <f>MID(Tabla1[[#This Row],[Aplicación]],6,2)</f>
        <v>10</v>
      </c>
      <c r="S1152" s="3" t="str">
        <f>VLOOKUP(Tabla1[[#This Row],[AREA]],Hoja1!A:B,2,FALSE)</f>
        <v>10. Servicios sociales</v>
      </c>
      <c r="T1152" s="3" t="str">
        <f>MID(Tabla1[[#This Row],[Aplicación]],9,4)</f>
        <v>2312</v>
      </c>
      <c r="U1152" s="3" t="str">
        <f>VLOOKUP(Tabla1[[#This Row],[PROGRAMA]],Hoja1!A:B,2,FALSE)</f>
        <v>2312. Iniciativas sociales</v>
      </c>
      <c r="V1152" s="3" t="str">
        <f>MID(Tabla1[[#This Row],[Aplicación]],14,2)</f>
        <v>22</v>
      </c>
      <c r="W1152" s="3" t="str">
        <f>MID(Tabla1[[#This Row],[Aplicación]],14,6)</f>
        <v>22799</v>
      </c>
    </row>
    <row r="1153" spans="1:23" hidden="1" x14ac:dyDescent="0.25">
      <c r="A1153" s="1">
        <v>220189000365</v>
      </c>
      <c r="B1153" s="3" t="s">
        <v>9</v>
      </c>
      <c r="C1153" s="2">
        <v>43467</v>
      </c>
      <c r="D1153" s="3">
        <v>22019000266</v>
      </c>
      <c r="E1153" s="3" t="s">
        <v>312</v>
      </c>
      <c r="F1153" s="4">
        <v>23000</v>
      </c>
      <c r="G1153" s="3" t="s">
        <v>1697</v>
      </c>
      <c r="H1153" s="3" t="s">
        <v>313</v>
      </c>
      <c r="I1153" s="3" t="s">
        <v>1836</v>
      </c>
      <c r="J1153" s="3" t="s">
        <v>1866</v>
      </c>
      <c r="K1153" s="3" t="s">
        <v>35</v>
      </c>
      <c r="L1153" s="3" t="s">
        <v>15</v>
      </c>
      <c r="M1153" s="3" t="s">
        <v>39</v>
      </c>
      <c r="N1153" s="11" t="s">
        <v>2554</v>
      </c>
      <c r="O1153" s="3" t="s">
        <v>2553</v>
      </c>
      <c r="P1153" s="3" t="str">
        <f>MID(Tabla1[[#This Row],[Aplicación]],14,1)</f>
        <v>2</v>
      </c>
      <c r="Q1153" s="3" t="s">
        <v>2530</v>
      </c>
      <c r="R1153" s="3" t="str">
        <f>MID(Tabla1[[#This Row],[Aplicación]],6,2)</f>
        <v>03</v>
      </c>
      <c r="S1153" s="3" t="str">
        <f>VLOOKUP(Tabla1[[#This Row],[AREA]],Hoja1!A:B,2,FALSE)</f>
        <v>03. Participación ciudadana, juventud y deportes</v>
      </c>
      <c r="T1153" s="3" t="str">
        <f>MID(Tabla1[[#This Row],[Aplicación]],9,4)</f>
        <v>2314</v>
      </c>
      <c r="U1153" s="3" t="str">
        <f>VLOOKUP(Tabla1[[#This Row],[PROGRAMA]],Hoja1!A:B,2,FALSE)</f>
        <v>2314. Centro de programas juveniles</v>
      </c>
      <c r="V1153" s="3" t="str">
        <f>MID(Tabla1[[#This Row],[Aplicación]],14,2)</f>
        <v>22</v>
      </c>
      <c r="W1153" s="3" t="str">
        <f>MID(Tabla1[[#This Row],[Aplicación]],14,6)</f>
        <v>22100</v>
      </c>
    </row>
    <row r="1154" spans="1:23" hidden="1" x14ac:dyDescent="0.25">
      <c r="A1154" s="1">
        <v>220190000759</v>
      </c>
      <c r="B1154" s="3" t="s">
        <v>9</v>
      </c>
      <c r="C1154" s="2">
        <v>43500</v>
      </c>
      <c r="D1154" s="3">
        <v>22019000510</v>
      </c>
      <c r="E1154" s="3" t="s">
        <v>47</v>
      </c>
      <c r="F1154" s="4">
        <v>89720</v>
      </c>
      <c r="G1154" s="3" t="s">
        <v>1786</v>
      </c>
      <c r="H1154" s="3" t="s">
        <v>1990</v>
      </c>
      <c r="I1154" s="3" t="s">
        <v>1836</v>
      </c>
      <c r="J1154" s="3" t="s">
        <v>1838</v>
      </c>
      <c r="K1154" s="3" t="s">
        <v>14</v>
      </c>
      <c r="L1154" s="3" t="s">
        <v>15</v>
      </c>
      <c r="M1154" s="3" t="s">
        <v>16</v>
      </c>
      <c r="N1154" s="11" t="s">
        <v>2554</v>
      </c>
      <c r="O1154" s="3" t="s">
        <v>2553</v>
      </c>
      <c r="P1154" s="3" t="str">
        <f>MID(Tabla1[[#This Row],[Aplicación]],14,1)</f>
        <v>2</v>
      </c>
      <c r="Q1154" s="3" t="s">
        <v>2530</v>
      </c>
      <c r="R1154" s="3" t="str">
        <f>MID(Tabla1[[#This Row],[Aplicación]],6,2)</f>
        <v>10</v>
      </c>
      <c r="S1154" s="3" t="str">
        <f>VLOOKUP(Tabla1[[#This Row],[AREA]],Hoja1!A:B,2,FALSE)</f>
        <v>10. Servicios sociales</v>
      </c>
      <c r="T1154" s="3" t="str">
        <f>MID(Tabla1[[#This Row],[Aplicación]],9,4)</f>
        <v>2312</v>
      </c>
      <c r="U1154" s="3" t="str">
        <f>VLOOKUP(Tabla1[[#This Row],[PROGRAMA]],Hoja1!A:B,2,FALSE)</f>
        <v>2312. Iniciativas sociales</v>
      </c>
      <c r="V1154" s="3" t="str">
        <f>MID(Tabla1[[#This Row],[Aplicación]],14,2)</f>
        <v>22</v>
      </c>
      <c r="W1154" s="3" t="str">
        <f>MID(Tabla1[[#This Row],[Aplicación]],14,6)</f>
        <v>22799</v>
      </c>
    </row>
    <row r="1155" spans="1:23" hidden="1" x14ac:dyDescent="0.25">
      <c r="A1155" s="1">
        <v>220190000759</v>
      </c>
      <c r="B1155" s="3" t="s">
        <v>9</v>
      </c>
      <c r="C1155" s="2">
        <v>43500</v>
      </c>
      <c r="D1155" s="3">
        <v>22019000711</v>
      </c>
      <c r="E1155" s="3" t="s">
        <v>47</v>
      </c>
      <c r="F1155" s="4">
        <v>10500</v>
      </c>
      <c r="G1155" s="3" t="s">
        <v>1786</v>
      </c>
      <c r="H1155" s="3" t="s">
        <v>1990</v>
      </c>
      <c r="I1155" s="3" t="s">
        <v>1836</v>
      </c>
      <c r="J1155" s="3" t="s">
        <v>1838</v>
      </c>
      <c r="K1155" s="3" t="s">
        <v>14</v>
      </c>
      <c r="L1155" s="3" t="s">
        <v>15</v>
      </c>
      <c r="M1155" s="3" t="s">
        <v>16</v>
      </c>
      <c r="N1155" s="11" t="s">
        <v>2554</v>
      </c>
      <c r="O1155" s="3" t="s">
        <v>2553</v>
      </c>
      <c r="P1155" s="3" t="str">
        <f>MID(Tabla1[[#This Row],[Aplicación]],14,1)</f>
        <v>2</v>
      </c>
      <c r="Q1155" s="3" t="s">
        <v>2530</v>
      </c>
      <c r="R1155" s="3" t="str">
        <f>MID(Tabla1[[#This Row],[Aplicación]],6,2)</f>
        <v>10</v>
      </c>
      <c r="S1155" s="3" t="str">
        <f>VLOOKUP(Tabla1[[#This Row],[AREA]],Hoja1!A:B,2,FALSE)</f>
        <v>10. Servicios sociales</v>
      </c>
      <c r="T1155" s="3" t="str">
        <f>MID(Tabla1[[#This Row],[Aplicación]],9,4)</f>
        <v>2312</v>
      </c>
      <c r="U1155" s="3" t="str">
        <f>VLOOKUP(Tabla1[[#This Row],[PROGRAMA]],Hoja1!A:B,2,FALSE)</f>
        <v>2312. Iniciativas sociales</v>
      </c>
      <c r="V1155" s="3" t="str">
        <f>MID(Tabla1[[#This Row],[Aplicación]],14,2)</f>
        <v>22</v>
      </c>
      <c r="W1155" s="3" t="str">
        <f>MID(Tabla1[[#This Row],[Aplicación]],14,6)</f>
        <v>22799</v>
      </c>
    </row>
    <row r="1156" spans="1:23" hidden="1" x14ac:dyDescent="0.25">
      <c r="A1156" s="1">
        <v>220190003932</v>
      </c>
      <c r="B1156" s="3" t="s">
        <v>9</v>
      </c>
      <c r="C1156" s="2">
        <v>43523</v>
      </c>
      <c r="D1156" s="3">
        <v>22019002018</v>
      </c>
      <c r="E1156" s="3" t="s">
        <v>195</v>
      </c>
      <c r="F1156" s="4">
        <v>12523.5</v>
      </c>
      <c r="G1156" s="3" t="s">
        <v>1786</v>
      </c>
      <c r="H1156" s="3" t="s">
        <v>1143</v>
      </c>
      <c r="I1156" s="3" t="s">
        <v>1836</v>
      </c>
      <c r="J1156" s="3" t="s">
        <v>1838</v>
      </c>
      <c r="K1156" s="3" t="s">
        <v>14</v>
      </c>
      <c r="L1156" s="3" t="s">
        <v>10</v>
      </c>
      <c r="M1156" s="3" t="s">
        <v>11</v>
      </c>
      <c r="N1156" s="11" t="s">
        <v>2556</v>
      </c>
      <c r="O1156" s="3" t="s">
        <v>2553</v>
      </c>
      <c r="P1156" s="3" t="str">
        <f>MID(Tabla1[[#This Row],[Aplicación]],14,1)</f>
        <v>2</v>
      </c>
      <c r="Q1156" s="3" t="s">
        <v>2530</v>
      </c>
      <c r="R1156" s="3" t="str">
        <f>MID(Tabla1[[#This Row],[Aplicación]],6,2)</f>
        <v>06</v>
      </c>
      <c r="S1156" s="3" t="str">
        <f>VLOOKUP(Tabla1[[#This Row],[AREA]],Hoja1!A:B,2,FALSE)</f>
        <v>06. Educación, infancia e igualdad</v>
      </c>
      <c r="T1156" s="3" t="str">
        <f>MID(Tabla1[[#This Row],[Aplicación]],9,4)</f>
        <v>2315</v>
      </c>
      <c r="U1156" s="3" t="str">
        <f>VLOOKUP(Tabla1[[#This Row],[PROGRAMA]],Hoja1!A:B,2,FALSE)</f>
        <v>2315. Políticas de Igualdad e infancia</v>
      </c>
      <c r="V1156" s="3" t="str">
        <f>MID(Tabla1[[#This Row],[Aplicación]],14,2)</f>
        <v>22</v>
      </c>
      <c r="W1156" s="3" t="str">
        <f>MID(Tabla1[[#This Row],[Aplicación]],14,6)</f>
        <v>22799</v>
      </c>
    </row>
    <row r="1157" spans="1:23" hidden="1" x14ac:dyDescent="0.25">
      <c r="A1157" s="1">
        <v>220189000308</v>
      </c>
      <c r="B1157" s="3" t="s">
        <v>9</v>
      </c>
      <c r="C1157" s="2">
        <v>43467</v>
      </c>
      <c r="D1157" s="3">
        <v>22019000504</v>
      </c>
      <c r="E1157" s="3" t="s">
        <v>250</v>
      </c>
      <c r="F1157" s="4">
        <v>2505</v>
      </c>
      <c r="G1157" s="3" t="s">
        <v>1922</v>
      </c>
      <c r="H1157" s="3" t="s">
        <v>263</v>
      </c>
      <c r="I1157" s="3" t="s">
        <v>1836</v>
      </c>
      <c r="J1157" s="3" t="s">
        <v>1838</v>
      </c>
      <c r="K1157" s="3" t="s">
        <v>14</v>
      </c>
      <c r="L1157" s="3" t="s">
        <v>15</v>
      </c>
      <c r="M1157" s="3" t="s">
        <v>16</v>
      </c>
      <c r="N1157" s="11" t="s">
        <v>2554</v>
      </c>
      <c r="O1157" s="3" t="s">
        <v>2553</v>
      </c>
      <c r="P1157" s="3" t="str">
        <f>MID(Tabla1[[#This Row],[Aplicación]],14,1)</f>
        <v>2</v>
      </c>
      <c r="Q1157" s="3" t="s">
        <v>2530</v>
      </c>
      <c r="R1157" s="3" t="str">
        <f>MID(Tabla1[[#This Row],[Aplicación]],6,2)</f>
        <v>04</v>
      </c>
      <c r="S1157" s="3" t="str">
        <f>VLOOKUP(Tabla1[[#This Row],[AREA]],Hoja1!A:B,2,FALSE)</f>
        <v>04. Hacienda, función pública y promoción económica</v>
      </c>
      <c r="T1157" s="3" t="str">
        <f>MID(Tabla1[[#This Row],[Aplicación]],9,4)</f>
        <v>2411</v>
      </c>
      <c r="U1157" s="3" t="str">
        <f>VLOOKUP(Tabla1[[#This Row],[PROGRAMA]],Hoja1!A:B,2,FALSE)</f>
        <v>2411. Agencia de innovación y desarrollo económico</v>
      </c>
      <c r="V1157" s="3" t="str">
        <f>MID(Tabla1[[#This Row],[Aplicación]],14,2)</f>
        <v>22</v>
      </c>
      <c r="W1157" s="3" t="str">
        <f>MID(Tabla1[[#This Row],[Aplicación]],14,6)</f>
        <v>22799</v>
      </c>
    </row>
    <row r="1158" spans="1:23" hidden="1" x14ac:dyDescent="0.25">
      <c r="A1158" s="1">
        <v>220190005204</v>
      </c>
      <c r="B1158" s="3" t="s">
        <v>9</v>
      </c>
      <c r="C1158" s="2">
        <v>43536</v>
      </c>
      <c r="D1158" s="3">
        <v>22019002213</v>
      </c>
      <c r="E1158" s="3" t="s">
        <v>629</v>
      </c>
      <c r="F1158" s="4">
        <v>750.2</v>
      </c>
      <c r="G1158" s="3" t="s">
        <v>1792</v>
      </c>
      <c r="H1158" s="3" t="s">
        <v>1290</v>
      </c>
      <c r="I1158" s="3" t="s">
        <v>1836</v>
      </c>
      <c r="J1158" s="3" t="s">
        <v>1838</v>
      </c>
      <c r="K1158" s="3" t="s">
        <v>14</v>
      </c>
      <c r="L1158" s="3" t="s">
        <v>10</v>
      </c>
      <c r="M1158" s="3" t="s">
        <v>11</v>
      </c>
      <c r="N1158" s="11" t="s">
        <v>2556</v>
      </c>
      <c r="O1158" s="3" t="s">
        <v>2553</v>
      </c>
      <c r="P1158" s="3" t="str">
        <f>MID(Tabla1[[#This Row],[Aplicación]],14,1)</f>
        <v>2</v>
      </c>
      <c r="Q1158" s="3" t="s">
        <v>2530</v>
      </c>
      <c r="R1158" s="3" t="str">
        <f>MID(Tabla1[[#This Row],[Aplicación]],6,2)</f>
        <v>07</v>
      </c>
      <c r="S1158" s="3" t="str">
        <f>VLOOKUP(Tabla1[[#This Row],[AREA]],Hoja1!A:B,2,FALSE)</f>
        <v>07. Medio Ambiente sostenibilidad</v>
      </c>
      <c r="T1158" s="3" t="str">
        <f>MID(Tabla1[[#This Row],[Aplicación]],9,4)</f>
        <v>1701</v>
      </c>
      <c r="U1158" s="3" t="str">
        <f>VLOOKUP(Tabla1[[#This Row],[PROGRAMA]],Hoja1!A:B,2,FALSE)</f>
        <v>1701. Dirección del área de medio ambiente</v>
      </c>
      <c r="V1158" s="3" t="str">
        <f>MID(Tabla1[[#This Row],[Aplicación]],14,2)</f>
        <v>21</v>
      </c>
      <c r="W1158" s="3" t="str">
        <f>MID(Tabla1[[#This Row],[Aplicación]],14,6)</f>
        <v>213</v>
      </c>
    </row>
    <row r="1159" spans="1:23" hidden="1" x14ac:dyDescent="0.25">
      <c r="A1159" s="1">
        <v>220190005171</v>
      </c>
      <c r="B1159" s="3" t="s">
        <v>9</v>
      </c>
      <c r="C1159" s="2">
        <v>43535</v>
      </c>
      <c r="D1159" s="3">
        <v>22019002291</v>
      </c>
      <c r="E1159" s="3" t="s">
        <v>860</v>
      </c>
      <c r="F1159" s="4">
        <v>2000</v>
      </c>
      <c r="G1159" s="3" t="s">
        <v>1792</v>
      </c>
      <c r="H1159" s="3" t="s">
        <v>1282</v>
      </c>
      <c r="I1159" s="3" t="s">
        <v>1836</v>
      </c>
      <c r="J1159" s="3" t="s">
        <v>1838</v>
      </c>
      <c r="K1159" s="3" t="s">
        <v>14</v>
      </c>
      <c r="L1159" s="3" t="s">
        <v>10</v>
      </c>
      <c r="M1159" s="3" t="s">
        <v>11</v>
      </c>
      <c r="N1159" s="11" t="s">
        <v>2556</v>
      </c>
      <c r="O1159" s="3" t="s">
        <v>2553</v>
      </c>
      <c r="P1159" s="3" t="str">
        <f>MID(Tabla1[[#This Row],[Aplicación]],14,1)</f>
        <v>2</v>
      </c>
      <c r="Q1159" s="3" t="s">
        <v>2530</v>
      </c>
      <c r="R1159" s="3" t="str">
        <f>MID(Tabla1[[#This Row],[Aplicación]],6,2)</f>
        <v>07</v>
      </c>
      <c r="S1159" s="3" t="str">
        <f>VLOOKUP(Tabla1[[#This Row],[AREA]],Hoja1!A:B,2,FALSE)</f>
        <v>07. Medio Ambiente sostenibilidad</v>
      </c>
      <c r="T1159" s="3" t="str">
        <f>MID(Tabla1[[#This Row],[Aplicación]],9,4)</f>
        <v>3111</v>
      </c>
      <c r="U1159" s="3" t="str">
        <f>VLOOKUP(Tabla1[[#This Row],[PROGRAMA]],Hoja1!A:B,2,FALSE)</f>
        <v>3111. Protección de la salubridad pública</v>
      </c>
      <c r="V1159" s="3" t="str">
        <f>MID(Tabla1[[#This Row],[Aplicación]],14,2)</f>
        <v>21</v>
      </c>
      <c r="W1159" s="3" t="str">
        <f>MID(Tabla1[[#This Row],[Aplicación]],14,6)</f>
        <v>213</v>
      </c>
    </row>
    <row r="1160" spans="1:23" hidden="1" x14ac:dyDescent="0.25">
      <c r="A1160" s="1">
        <v>220179000530</v>
      </c>
      <c r="B1160" s="3" t="s">
        <v>9</v>
      </c>
      <c r="C1160" s="2">
        <v>43467</v>
      </c>
      <c r="D1160" s="3">
        <v>22019000406</v>
      </c>
      <c r="E1160" s="3" t="s">
        <v>47</v>
      </c>
      <c r="F1160" s="4">
        <v>13849.97</v>
      </c>
      <c r="G1160" s="3" t="s">
        <v>1683</v>
      </c>
      <c r="H1160" s="3" t="s">
        <v>129</v>
      </c>
      <c r="I1160" s="3" t="s">
        <v>1836</v>
      </c>
      <c r="J1160" s="3" t="s">
        <v>1838</v>
      </c>
      <c r="K1160" s="3" t="s">
        <v>14</v>
      </c>
      <c r="L1160" s="3" t="s">
        <v>15</v>
      </c>
      <c r="M1160" s="3" t="s">
        <v>11</v>
      </c>
      <c r="N1160" s="11" t="s">
        <v>2554</v>
      </c>
      <c r="O1160" s="3" t="s">
        <v>2553</v>
      </c>
      <c r="P1160" s="3" t="str">
        <f>MID(Tabla1[[#This Row],[Aplicación]],14,1)</f>
        <v>2</v>
      </c>
      <c r="Q1160" s="3" t="s">
        <v>2530</v>
      </c>
      <c r="R1160" s="3" t="str">
        <f>MID(Tabla1[[#This Row],[Aplicación]],6,2)</f>
        <v>10</v>
      </c>
      <c r="S1160" s="3" t="str">
        <f>VLOOKUP(Tabla1[[#This Row],[AREA]],Hoja1!A:B,2,FALSE)</f>
        <v>10. Servicios sociales</v>
      </c>
      <c r="T1160" s="3" t="str">
        <f>MID(Tabla1[[#This Row],[Aplicación]],9,4)</f>
        <v>2312</v>
      </c>
      <c r="U1160" s="3" t="str">
        <f>VLOOKUP(Tabla1[[#This Row],[PROGRAMA]],Hoja1!A:B,2,FALSE)</f>
        <v>2312. Iniciativas sociales</v>
      </c>
      <c r="V1160" s="3" t="str">
        <f>MID(Tabla1[[#This Row],[Aplicación]],14,2)</f>
        <v>22</v>
      </c>
      <c r="W1160" s="3" t="str">
        <f>MID(Tabla1[[#This Row],[Aplicación]],14,6)</f>
        <v>22799</v>
      </c>
    </row>
    <row r="1161" spans="1:23" hidden="1" x14ac:dyDescent="0.25">
      <c r="A1161" s="1">
        <v>220190004938</v>
      </c>
      <c r="B1161" s="3" t="s">
        <v>9</v>
      </c>
      <c r="C1161" s="2">
        <v>43532</v>
      </c>
      <c r="D1161" s="3">
        <v>22019002154</v>
      </c>
      <c r="E1161" s="3" t="s">
        <v>45</v>
      </c>
      <c r="F1161" s="4">
        <v>3630</v>
      </c>
      <c r="G1161" s="3" t="s">
        <v>1791</v>
      </c>
      <c r="H1161" s="3" t="s">
        <v>1273</v>
      </c>
      <c r="I1161" s="3" t="s">
        <v>1836</v>
      </c>
      <c r="J1161" s="3" t="s">
        <v>1838</v>
      </c>
      <c r="K1161" s="3" t="s">
        <v>14</v>
      </c>
      <c r="L1161" s="3" t="s">
        <v>10</v>
      </c>
      <c r="M1161" s="3" t="s">
        <v>11</v>
      </c>
      <c r="N1161" s="11" t="s">
        <v>2556</v>
      </c>
      <c r="O1161" s="3" t="s">
        <v>2553</v>
      </c>
      <c r="P1161" s="3" t="str">
        <f>MID(Tabla1[[#This Row],[Aplicación]],14,1)</f>
        <v>2</v>
      </c>
      <c r="Q1161" s="3" t="s">
        <v>2530</v>
      </c>
      <c r="R1161" s="3" t="str">
        <f>MID(Tabla1[[#This Row],[Aplicación]],6,2)</f>
        <v>07</v>
      </c>
      <c r="S1161" s="3" t="str">
        <f>VLOOKUP(Tabla1[[#This Row],[AREA]],Hoja1!A:B,2,FALSE)</f>
        <v>07. Medio Ambiente sostenibilidad</v>
      </c>
      <c r="T1161" s="3" t="str">
        <f>MID(Tabla1[[#This Row],[Aplicación]],9,4)</f>
        <v>1721</v>
      </c>
      <c r="U1161" s="3" t="str">
        <f>VLOOKUP(Tabla1[[#This Row],[PROGRAMA]],Hoja1!A:B,2,FALSE)</f>
        <v>1721. Protección del medio ambiente</v>
      </c>
      <c r="V1161" s="3" t="str">
        <f>MID(Tabla1[[#This Row],[Aplicación]],14,2)</f>
        <v>22</v>
      </c>
      <c r="W1161" s="3" t="str">
        <f>MID(Tabla1[[#This Row],[Aplicación]],14,6)</f>
        <v>22799</v>
      </c>
    </row>
    <row r="1162" spans="1:23" hidden="1" x14ac:dyDescent="0.25">
      <c r="A1162" s="1">
        <v>220190005208</v>
      </c>
      <c r="B1162" s="3" t="s">
        <v>9</v>
      </c>
      <c r="C1162" s="2">
        <v>43536</v>
      </c>
      <c r="D1162" s="3">
        <v>22019002214</v>
      </c>
      <c r="E1162" s="3" t="s">
        <v>1071</v>
      </c>
      <c r="F1162" s="4">
        <v>7257.58</v>
      </c>
      <c r="G1162" s="3" t="s">
        <v>1799</v>
      </c>
      <c r="H1162" s="3" t="s">
        <v>1292</v>
      </c>
      <c r="I1162" s="3" t="s">
        <v>1836</v>
      </c>
      <c r="J1162" s="3" t="s">
        <v>1838</v>
      </c>
      <c r="K1162" s="3" t="s">
        <v>14</v>
      </c>
      <c r="L1162" s="3" t="s">
        <v>10</v>
      </c>
      <c r="M1162" s="3" t="s">
        <v>11</v>
      </c>
      <c r="N1162" s="11" t="s">
        <v>2556</v>
      </c>
      <c r="O1162" s="3" t="s">
        <v>2553</v>
      </c>
      <c r="P1162" s="3" t="str">
        <f>MID(Tabla1[[#This Row],[Aplicación]],14,1)</f>
        <v>2</v>
      </c>
      <c r="Q1162" s="3" t="s">
        <v>2530</v>
      </c>
      <c r="R1162" s="3" t="str">
        <f>MID(Tabla1[[#This Row],[Aplicación]],6,2)</f>
        <v>06</v>
      </c>
      <c r="S1162" s="3" t="str">
        <f>VLOOKUP(Tabla1[[#This Row],[AREA]],Hoja1!A:B,2,FALSE)</f>
        <v>06. Educación, infancia e igualdad</v>
      </c>
      <c r="T1162" s="3" t="str">
        <f>MID(Tabla1[[#This Row],[Aplicación]],9,4)</f>
        <v>2315</v>
      </c>
      <c r="U1162" s="3" t="str">
        <f>VLOOKUP(Tabla1[[#This Row],[PROGRAMA]],Hoja1!A:B,2,FALSE)</f>
        <v>2315. Políticas de Igualdad e infancia</v>
      </c>
      <c r="V1162" s="3" t="str">
        <f>MID(Tabla1[[#This Row],[Aplicación]],14,2)</f>
        <v>22</v>
      </c>
      <c r="W1162" s="3" t="str">
        <f>MID(Tabla1[[#This Row],[Aplicación]],14,6)</f>
        <v>22611</v>
      </c>
    </row>
    <row r="1163" spans="1:23" hidden="1" x14ac:dyDescent="0.25">
      <c r="A1163" s="1">
        <v>220190006650</v>
      </c>
      <c r="B1163" s="3" t="s">
        <v>9</v>
      </c>
      <c r="C1163" s="2">
        <v>43544</v>
      </c>
      <c r="D1163" s="3">
        <v>22019002543</v>
      </c>
      <c r="E1163" s="3" t="s">
        <v>1472</v>
      </c>
      <c r="F1163" s="4">
        <v>16000</v>
      </c>
      <c r="G1163" s="3" t="s">
        <v>1812</v>
      </c>
      <c r="H1163" s="3" t="s">
        <v>1473</v>
      </c>
      <c r="I1163" s="3" t="s">
        <v>1836</v>
      </c>
      <c r="J1163" s="3" t="s">
        <v>1838</v>
      </c>
      <c r="K1163" s="3" t="s">
        <v>14</v>
      </c>
      <c r="L1163" s="3" t="s">
        <v>10</v>
      </c>
      <c r="M1163" s="3" t="s">
        <v>11</v>
      </c>
      <c r="N1163" s="11" t="s">
        <v>2556</v>
      </c>
      <c r="O1163" s="3" t="s">
        <v>2553</v>
      </c>
      <c r="P1163" s="3" t="str">
        <f>MID(Tabla1[[#This Row],[Aplicación]],14,1)</f>
        <v>2</v>
      </c>
      <c r="Q1163" s="3" t="s">
        <v>2530</v>
      </c>
      <c r="R1163" s="3" t="str">
        <f>MID(Tabla1[[#This Row],[Aplicación]],6,2)</f>
        <v>03</v>
      </c>
      <c r="S1163" s="3" t="str">
        <f>VLOOKUP(Tabla1[[#This Row],[AREA]],Hoja1!A:B,2,FALSE)</f>
        <v>03. Participación ciudadana, juventud y deportes</v>
      </c>
      <c r="T1163" s="3" t="str">
        <f>MID(Tabla1[[#This Row],[Aplicación]],9,4)</f>
        <v>9231</v>
      </c>
      <c r="U1163" s="3" t="str">
        <f>VLOOKUP(Tabla1[[#This Row],[PROGRAMA]],Hoja1!A:B,2,FALSE)</f>
        <v>9231. Información, registro y gestión del padrón</v>
      </c>
      <c r="V1163" s="3" t="str">
        <f>MID(Tabla1[[#This Row],[Aplicación]],14,2)</f>
        <v>22</v>
      </c>
      <c r="W1163" s="3" t="str">
        <f>MID(Tabla1[[#This Row],[Aplicación]],14,6)</f>
        <v>22705</v>
      </c>
    </row>
    <row r="1164" spans="1:23" hidden="1" x14ac:dyDescent="0.25">
      <c r="A1164" s="1">
        <v>220190001691</v>
      </c>
      <c r="B1164" s="3" t="s">
        <v>9</v>
      </c>
      <c r="C1164" s="2">
        <v>43511</v>
      </c>
      <c r="D1164" s="3">
        <v>22019001795</v>
      </c>
      <c r="E1164" s="3" t="s">
        <v>261</v>
      </c>
      <c r="F1164" s="4">
        <v>5000</v>
      </c>
      <c r="G1164" s="3" t="s">
        <v>1812</v>
      </c>
      <c r="H1164" s="3" t="s">
        <v>823</v>
      </c>
      <c r="I1164" s="3" t="s">
        <v>1836</v>
      </c>
      <c r="J1164" s="3" t="s">
        <v>1838</v>
      </c>
      <c r="K1164" s="3" t="s">
        <v>14</v>
      </c>
      <c r="L1164" s="3" t="s">
        <v>10</v>
      </c>
      <c r="M1164" s="3" t="s">
        <v>11</v>
      </c>
      <c r="N1164" s="11" t="s">
        <v>2556</v>
      </c>
      <c r="O1164" s="3" t="s">
        <v>2553</v>
      </c>
      <c r="P1164" s="3" t="str">
        <f>MID(Tabla1[[#This Row],[Aplicación]],14,1)</f>
        <v>2</v>
      </c>
      <c r="Q1164" s="3" t="s">
        <v>2530</v>
      </c>
      <c r="R1164" s="3" t="str">
        <f>MID(Tabla1[[#This Row],[Aplicación]],6,2)</f>
        <v>03</v>
      </c>
      <c r="S1164" s="3" t="str">
        <f>VLOOKUP(Tabla1[[#This Row],[AREA]],Hoja1!A:B,2,FALSE)</f>
        <v>03. Participación ciudadana, juventud y deportes</v>
      </c>
      <c r="T1164" s="3" t="str">
        <f>MID(Tabla1[[#This Row],[Aplicación]],9,4)</f>
        <v>9231</v>
      </c>
      <c r="U1164" s="3" t="str">
        <f>VLOOKUP(Tabla1[[#This Row],[PROGRAMA]],Hoja1!A:B,2,FALSE)</f>
        <v>9231. Información, registro y gestión del padrón</v>
      </c>
      <c r="V1164" s="3" t="str">
        <f>MID(Tabla1[[#This Row],[Aplicación]],14,2)</f>
        <v>22</v>
      </c>
      <c r="W1164" s="3" t="str">
        <f>MID(Tabla1[[#This Row],[Aplicación]],14,6)</f>
        <v>22799</v>
      </c>
    </row>
    <row r="1165" spans="1:23" hidden="1" x14ac:dyDescent="0.25">
      <c r="A1165" s="1">
        <v>220189000241</v>
      </c>
      <c r="B1165" s="3" t="s">
        <v>9</v>
      </c>
      <c r="C1165" s="2">
        <v>43467</v>
      </c>
      <c r="D1165" s="3">
        <v>22019000251</v>
      </c>
      <c r="E1165" s="3" t="s">
        <v>246</v>
      </c>
      <c r="F1165" s="4">
        <v>75000</v>
      </c>
      <c r="G1165" s="3" t="s">
        <v>1691</v>
      </c>
      <c r="H1165" s="3" t="s">
        <v>247</v>
      </c>
      <c r="I1165" s="3" t="s">
        <v>1836</v>
      </c>
      <c r="J1165" s="3" t="s">
        <v>1863</v>
      </c>
      <c r="K1165" s="3" t="s">
        <v>14</v>
      </c>
      <c r="L1165" s="3" t="s">
        <v>15</v>
      </c>
      <c r="M1165" s="3" t="s">
        <v>16</v>
      </c>
      <c r="N1165" s="11" t="s">
        <v>2554</v>
      </c>
      <c r="O1165" s="3" t="s">
        <v>2553</v>
      </c>
      <c r="P1165" s="3" t="str">
        <f>MID(Tabla1[[#This Row],[Aplicación]],14,1)</f>
        <v>2</v>
      </c>
      <c r="Q1165" s="3" t="s">
        <v>2530</v>
      </c>
      <c r="R1165" s="3" t="str">
        <f>MID(Tabla1[[#This Row],[Aplicación]],6,2)</f>
        <v>02</v>
      </c>
      <c r="S1165" s="3" t="str">
        <f>VLOOKUP(Tabla1[[#This Row],[AREA]],Hoja1!A:B,2,FALSE)</f>
        <v>02. Urbanismo, infraestructura y vivienda</v>
      </c>
      <c r="T1165" s="3" t="str">
        <f>MID(Tabla1[[#This Row],[Aplicación]],9,4)</f>
        <v>9332</v>
      </c>
      <c r="U1165" s="3" t="str">
        <f>VLOOKUP(Tabla1[[#This Row],[PROGRAMA]],Hoja1!A:B,2,FALSE)</f>
        <v>9332. Mantenimiento de edificios e instalaciones municipales</v>
      </c>
      <c r="V1165" s="3" t="str">
        <f>MID(Tabla1[[#This Row],[Aplicación]],14,2)</f>
        <v>22</v>
      </c>
      <c r="W1165" s="3" t="str">
        <f>MID(Tabla1[[#This Row],[Aplicación]],14,6)</f>
        <v>22102</v>
      </c>
    </row>
    <row r="1166" spans="1:23" hidden="1" x14ac:dyDescent="0.25">
      <c r="A1166" s="1">
        <v>220189000366</v>
      </c>
      <c r="B1166" s="3" t="s">
        <v>9</v>
      </c>
      <c r="C1166" s="2">
        <v>43467</v>
      </c>
      <c r="D1166" s="3">
        <v>22019000267</v>
      </c>
      <c r="E1166" s="3" t="s">
        <v>314</v>
      </c>
      <c r="F1166" s="4">
        <v>12500</v>
      </c>
      <c r="G1166" s="3" t="s">
        <v>1697</v>
      </c>
      <c r="H1166" s="3" t="s">
        <v>315</v>
      </c>
      <c r="I1166" s="3" t="s">
        <v>1836</v>
      </c>
      <c r="J1166" s="3" t="s">
        <v>1866</v>
      </c>
      <c r="K1166" s="3" t="s">
        <v>35</v>
      </c>
      <c r="L1166" s="3" t="s">
        <v>15</v>
      </c>
      <c r="M1166" s="3" t="s">
        <v>16</v>
      </c>
      <c r="N1166" s="11" t="s">
        <v>2554</v>
      </c>
      <c r="O1166" s="3" t="s">
        <v>2553</v>
      </c>
      <c r="P1166" s="3" t="str">
        <f>MID(Tabla1[[#This Row],[Aplicación]],14,1)</f>
        <v>2</v>
      </c>
      <c r="Q1166" s="3" t="s">
        <v>2530</v>
      </c>
      <c r="R1166" s="3" t="str">
        <f>MID(Tabla1[[#This Row],[Aplicación]],6,2)</f>
        <v>10</v>
      </c>
      <c r="S1166" s="3" t="str">
        <f>VLOOKUP(Tabla1[[#This Row],[AREA]],Hoja1!A:B,2,FALSE)</f>
        <v>10. Servicios sociales</v>
      </c>
      <c r="T1166" s="3" t="str">
        <f>MID(Tabla1[[#This Row],[Aplicación]],9,4)</f>
        <v>2412</v>
      </c>
      <c r="U1166" s="3" t="str">
        <f>VLOOKUP(Tabla1[[#This Row],[PROGRAMA]],Hoja1!A:B,2,FALSE)</f>
        <v>2412. Formación para el empleo</v>
      </c>
      <c r="V1166" s="3" t="str">
        <f>MID(Tabla1[[#This Row],[Aplicación]],14,2)</f>
        <v>22</v>
      </c>
      <c r="W1166" s="3" t="str">
        <f>MID(Tabla1[[#This Row],[Aplicación]],14,6)</f>
        <v>22100</v>
      </c>
    </row>
    <row r="1167" spans="1:23" hidden="1" x14ac:dyDescent="0.25">
      <c r="A1167" s="1">
        <v>220190005212</v>
      </c>
      <c r="B1167" s="3" t="s">
        <v>9</v>
      </c>
      <c r="C1167" s="2">
        <v>43536</v>
      </c>
      <c r="D1167" s="3">
        <v>22019001913</v>
      </c>
      <c r="E1167" s="3" t="s">
        <v>705</v>
      </c>
      <c r="F1167" s="4">
        <v>2000</v>
      </c>
      <c r="G1167" s="3" t="s">
        <v>1801</v>
      </c>
      <c r="H1167" s="3" t="s">
        <v>1296</v>
      </c>
      <c r="I1167" s="3" t="s">
        <v>1836</v>
      </c>
      <c r="J1167" s="3" t="s">
        <v>1838</v>
      </c>
      <c r="K1167" s="3" t="s">
        <v>14</v>
      </c>
      <c r="L1167" s="3" t="s">
        <v>10</v>
      </c>
      <c r="M1167" s="3" t="s">
        <v>11</v>
      </c>
      <c r="N1167" s="11" t="s">
        <v>2556</v>
      </c>
      <c r="O1167" s="3" t="s">
        <v>2553</v>
      </c>
      <c r="P1167" s="3" t="str">
        <f>MID(Tabla1[[#This Row],[Aplicación]],14,1)</f>
        <v>2</v>
      </c>
      <c r="Q1167" s="3" t="s">
        <v>2530</v>
      </c>
      <c r="R1167" s="3" t="str">
        <f>MID(Tabla1[[#This Row],[Aplicación]],6,2)</f>
        <v>07</v>
      </c>
      <c r="S1167" s="3" t="str">
        <f>VLOOKUP(Tabla1[[#This Row],[AREA]],Hoja1!A:B,2,FALSE)</f>
        <v>07. Medio Ambiente sostenibilidad</v>
      </c>
      <c r="T1167" s="3" t="str">
        <f>MID(Tabla1[[#This Row],[Aplicación]],9,4)</f>
        <v>1621</v>
      </c>
      <c r="U1167" s="3" t="str">
        <f>VLOOKUP(Tabla1[[#This Row],[PROGRAMA]],Hoja1!A:B,2,FALSE)</f>
        <v>1621. Servicio de limpieza</v>
      </c>
      <c r="V1167" s="3" t="str">
        <f>MID(Tabla1[[#This Row],[Aplicación]],14,2)</f>
        <v>21</v>
      </c>
      <c r="W1167" s="3" t="str">
        <f>MID(Tabla1[[#This Row],[Aplicación]],14,6)</f>
        <v>213</v>
      </c>
    </row>
    <row r="1168" spans="1:23" hidden="1" x14ac:dyDescent="0.25">
      <c r="A1168" s="1">
        <v>220179000287</v>
      </c>
      <c r="B1168" s="3" t="s">
        <v>9</v>
      </c>
      <c r="C1168" s="2">
        <v>43467</v>
      </c>
      <c r="D1168" s="3">
        <v>22019000065</v>
      </c>
      <c r="E1168" s="3" t="s">
        <v>85</v>
      </c>
      <c r="F1168" s="4">
        <v>6566.84</v>
      </c>
      <c r="G1168" s="3" t="s">
        <v>1859</v>
      </c>
      <c r="H1168" s="3" t="s">
        <v>86</v>
      </c>
      <c r="I1168" s="3" t="s">
        <v>1836</v>
      </c>
      <c r="J1168" s="3" t="s">
        <v>1838</v>
      </c>
      <c r="K1168" s="3" t="s">
        <v>14</v>
      </c>
      <c r="L1168" s="3" t="s">
        <v>15</v>
      </c>
      <c r="M1168" s="3" t="s">
        <v>16</v>
      </c>
      <c r="N1168" s="11" t="s">
        <v>2554</v>
      </c>
      <c r="O1168" s="3" t="s">
        <v>2553</v>
      </c>
      <c r="P1168" s="3" t="str">
        <f>MID(Tabla1[[#This Row],[Aplicación]],14,1)</f>
        <v>2</v>
      </c>
      <c r="Q1168" s="3" t="s">
        <v>2530</v>
      </c>
      <c r="R1168" s="3" t="str">
        <f>MID(Tabla1[[#This Row],[Aplicación]],6,2)</f>
        <v>04</v>
      </c>
      <c r="S1168" s="3" t="str">
        <f>VLOOKUP(Tabla1[[#This Row],[AREA]],Hoja1!A:B,2,FALSE)</f>
        <v>04. Hacienda, función pública y promoción económica</v>
      </c>
      <c r="T1168" s="3" t="str">
        <f>MID(Tabla1[[#This Row],[Aplicación]],9,4)</f>
        <v>9311</v>
      </c>
      <c r="U1168" s="3" t="str">
        <f>VLOOKUP(Tabla1[[#This Row],[PROGRAMA]],Hoja1!A:B,2,FALSE)</f>
        <v>9311. Planificación económico financiera</v>
      </c>
      <c r="V1168" s="3" t="str">
        <f>MID(Tabla1[[#This Row],[Aplicación]],14,2)</f>
        <v>22</v>
      </c>
      <c r="W1168" s="3" t="str">
        <f>MID(Tabla1[[#This Row],[Aplicación]],14,6)</f>
        <v>22799</v>
      </c>
    </row>
    <row r="1169" spans="1:23" hidden="1" x14ac:dyDescent="0.25">
      <c r="A1169" s="1">
        <v>220189000120</v>
      </c>
      <c r="B1169" s="3" t="s">
        <v>9</v>
      </c>
      <c r="C1169" s="2">
        <v>43467</v>
      </c>
      <c r="D1169" s="3">
        <v>22019000460</v>
      </c>
      <c r="E1169" s="3" t="s">
        <v>195</v>
      </c>
      <c r="F1169" s="4">
        <v>21300.32</v>
      </c>
      <c r="G1169" s="3" t="s">
        <v>1892</v>
      </c>
      <c r="H1169" s="3" t="s">
        <v>196</v>
      </c>
      <c r="I1169" s="3" t="s">
        <v>1836</v>
      </c>
      <c r="J1169" s="3" t="s">
        <v>1838</v>
      </c>
      <c r="K1169" s="3" t="s">
        <v>14</v>
      </c>
      <c r="L1169" s="3" t="s">
        <v>15</v>
      </c>
      <c r="M1169" s="3" t="s">
        <v>16</v>
      </c>
      <c r="N1169" s="11" t="s">
        <v>2554</v>
      </c>
      <c r="O1169" s="3" t="s">
        <v>2553</v>
      </c>
      <c r="P1169" s="3" t="str">
        <f>MID(Tabla1[[#This Row],[Aplicación]],14,1)</f>
        <v>2</v>
      </c>
      <c r="Q1169" s="3" t="s">
        <v>2530</v>
      </c>
      <c r="R1169" s="3" t="str">
        <f>MID(Tabla1[[#This Row],[Aplicación]],6,2)</f>
        <v>06</v>
      </c>
      <c r="S1169" s="3" t="str">
        <f>VLOOKUP(Tabla1[[#This Row],[AREA]],Hoja1!A:B,2,FALSE)</f>
        <v>06. Educación, infancia e igualdad</v>
      </c>
      <c r="T1169" s="3" t="str">
        <f>MID(Tabla1[[#This Row],[Aplicación]],9,4)</f>
        <v>2315</v>
      </c>
      <c r="U1169" s="3" t="str">
        <f>VLOOKUP(Tabla1[[#This Row],[PROGRAMA]],Hoja1!A:B,2,FALSE)</f>
        <v>2315. Políticas de Igualdad e infancia</v>
      </c>
      <c r="V1169" s="3" t="str">
        <f>MID(Tabla1[[#This Row],[Aplicación]],14,2)</f>
        <v>22</v>
      </c>
      <c r="W1169" s="3" t="str">
        <f>MID(Tabla1[[#This Row],[Aplicación]],14,6)</f>
        <v>22799</v>
      </c>
    </row>
    <row r="1170" spans="1:23" hidden="1" x14ac:dyDescent="0.25">
      <c r="A1170" s="1">
        <v>220189000103</v>
      </c>
      <c r="B1170" s="3" t="s">
        <v>9</v>
      </c>
      <c r="C1170" s="2">
        <v>43467</v>
      </c>
      <c r="D1170" s="3">
        <v>22019000456</v>
      </c>
      <c r="E1170" s="3" t="s">
        <v>182</v>
      </c>
      <c r="F1170" s="4">
        <v>18006.009999999998</v>
      </c>
      <c r="G1170" s="3" t="s">
        <v>1688</v>
      </c>
      <c r="H1170" s="3" t="s">
        <v>183</v>
      </c>
      <c r="I1170" s="3" t="s">
        <v>1836</v>
      </c>
      <c r="J1170" s="3" t="s">
        <v>1838</v>
      </c>
      <c r="K1170" s="3" t="s">
        <v>14</v>
      </c>
      <c r="L1170" s="3" t="s">
        <v>15</v>
      </c>
      <c r="M1170" s="3" t="s">
        <v>11</v>
      </c>
      <c r="N1170" s="11" t="s">
        <v>2554</v>
      </c>
      <c r="O1170" s="3" t="s">
        <v>2553</v>
      </c>
      <c r="P1170" s="3" t="str">
        <f>MID(Tabla1[[#This Row],[Aplicación]],14,1)</f>
        <v>2</v>
      </c>
      <c r="Q1170" s="3" t="s">
        <v>2530</v>
      </c>
      <c r="R1170" s="3" t="str">
        <f>MID(Tabla1[[#This Row],[Aplicación]],6,2)</f>
        <v>03</v>
      </c>
      <c r="S1170" s="3" t="str">
        <f>VLOOKUP(Tabla1[[#This Row],[AREA]],Hoja1!A:B,2,FALSE)</f>
        <v>03. Participación ciudadana, juventud y deportes</v>
      </c>
      <c r="T1170" s="3" t="str">
        <f>MID(Tabla1[[#This Row],[Aplicación]],9,4)</f>
        <v>9241</v>
      </c>
      <c r="U1170" s="3" t="str">
        <f>VLOOKUP(Tabla1[[#This Row],[PROGRAMA]],Hoja1!A:B,2,FALSE)</f>
        <v>9241. Participación ciudadana</v>
      </c>
      <c r="V1170" s="3" t="str">
        <f>MID(Tabla1[[#This Row],[Aplicación]],14,2)</f>
        <v>22</v>
      </c>
      <c r="W1170" s="3" t="str">
        <f>MID(Tabla1[[#This Row],[Aplicación]],14,6)</f>
        <v>22799</v>
      </c>
    </row>
    <row r="1171" spans="1:23" hidden="1" x14ac:dyDescent="0.25">
      <c r="A1171" s="1">
        <v>220190001027</v>
      </c>
      <c r="B1171" s="3" t="s">
        <v>9</v>
      </c>
      <c r="C1171" s="2">
        <v>43502</v>
      </c>
      <c r="D1171" s="3">
        <v>22019001612</v>
      </c>
      <c r="E1171" s="3" t="s">
        <v>577</v>
      </c>
      <c r="F1171" s="4">
        <v>2420</v>
      </c>
      <c r="G1171" s="3" t="s">
        <v>1728</v>
      </c>
      <c r="H1171" s="3" t="s">
        <v>578</v>
      </c>
      <c r="I1171" s="3" t="s">
        <v>1836</v>
      </c>
      <c r="J1171" s="3" t="s">
        <v>1848</v>
      </c>
      <c r="K1171" s="3" t="s">
        <v>14</v>
      </c>
      <c r="L1171" s="3" t="s">
        <v>10</v>
      </c>
      <c r="M1171" s="3" t="s">
        <v>11</v>
      </c>
      <c r="N1171" s="11" t="s">
        <v>2556</v>
      </c>
      <c r="O1171" s="3" t="s">
        <v>2553</v>
      </c>
      <c r="P1171" s="3" t="str">
        <f>MID(Tabla1[[#This Row],[Aplicación]],14,1)</f>
        <v>2</v>
      </c>
      <c r="Q1171" s="3" t="s">
        <v>2530</v>
      </c>
      <c r="R1171" s="3" t="str">
        <f>MID(Tabla1[[#This Row],[Aplicación]],6,2)</f>
        <v>03</v>
      </c>
      <c r="S1171" s="3" t="str">
        <f>VLOOKUP(Tabla1[[#This Row],[AREA]],Hoja1!A:B,2,FALSE)</f>
        <v>03. Participación ciudadana, juventud y deportes</v>
      </c>
      <c r="T1171" s="3" t="str">
        <f>MID(Tabla1[[#This Row],[Aplicación]],9,4)</f>
        <v>9241</v>
      </c>
      <c r="U1171" s="3" t="str">
        <f>VLOOKUP(Tabla1[[#This Row],[PROGRAMA]],Hoja1!A:B,2,FALSE)</f>
        <v>9241. Participación ciudadana</v>
      </c>
      <c r="V1171" s="3" t="str">
        <f>MID(Tabla1[[#This Row],[Aplicación]],14,2)</f>
        <v>22</v>
      </c>
      <c r="W1171" s="3" t="str">
        <f>MID(Tabla1[[#This Row],[Aplicación]],14,6)</f>
        <v>22609</v>
      </c>
    </row>
    <row r="1172" spans="1:23" hidden="1" x14ac:dyDescent="0.25">
      <c r="A1172" s="1">
        <v>220179000348</v>
      </c>
      <c r="B1172" s="3" t="s">
        <v>9</v>
      </c>
      <c r="C1172" s="2">
        <v>43467</v>
      </c>
      <c r="D1172" s="3">
        <v>22019000072</v>
      </c>
      <c r="E1172" s="3" t="s">
        <v>95</v>
      </c>
      <c r="F1172" s="4">
        <v>6666.67</v>
      </c>
      <c r="G1172" s="3" t="s">
        <v>2035</v>
      </c>
      <c r="H1172" s="3" t="s">
        <v>96</v>
      </c>
      <c r="I1172" s="3" t="s">
        <v>1836</v>
      </c>
      <c r="J1172" s="3" t="s">
        <v>1837</v>
      </c>
      <c r="K1172" s="3" t="s">
        <v>14</v>
      </c>
      <c r="L1172" s="3" t="s">
        <v>15</v>
      </c>
      <c r="M1172" s="3" t="s">
        <v>16</v>
      </c>
      <c r="N1172" s="11" t="s">
        <v>2554</v>
      </c>
      <c r="O1172" s="3" t="s">
        <v>2553</v>
      </c>
      <c r="P1172" s="3" t="str">
        <f>MID(Tabla1[[#This Row],[Aplicación]],14,1)</f>
        <v>6</v>
      </c>
      <c r="Q1172" s="3" t="s">
        <v>2531</v>
      </c>
      <c r="R1172" s="3" t="str">
        <f>MID(Tabla1[[#This Row],[Aplicación]],6,2)</f>
        <v>03</v>
      </c>
      <c r="S1172" s="3" t="str">
        <f>VLOOKUP(Tabla1[[#This Row],[AREA]],Hoja1!A:B,2,FALSE)</f>
        <v>03. Participación ciudadana, juventud y deportes</v>
      </c>
      <c r="T1172" s="3" t="str">
        <f>MID(Tabla1[[#This Row],[Aplicación]],9,4)</f>
        <v>9204</v>
      </c>
      <c r="U1172" s="3" t="str">
        <f>VLOOKUP(Tabla1[[#This Row],[PROGRAMA]],Hoja1!A:B,2,FALSE)</f>
        <v>9204. Tecnologías de la información y comunicación</v>
      </c>
      <c r="V1172" s="3" t="str">
        <f>MID(Tabla1[[#This Row],[Aplicación]],14,2)</f>
        <v>64</v>
      </c>
      <c r="W1172" s="3" t="str">
        <f>MID(Tabla1[[#This Row],[Aplicación]],14,6)</f>
        <v>641</v>
      </c>
    </row>
    <row r="1173" spans="1:23" hidden="1" x14ac:dyDescent="0.25">
      <c r="A1173" s="1">
        <v>220189000580</v>
      </c>
      <c r="B1173" s="3" t="s">
        <v>9</v>
      </c>
      <c r="C1173" s="2">
        <v>43467</v>
      </c>
      <c r="D1173" s="3">
        <v>22019000540</v>
      </c>
      <c r="E1173" s="3" t="s">
        <v>95</v>
      </c>
      <c r="F1173" s="4">
        <v>153333.32999999999</v>
      </c>
      <c r="G1173" s="3" t="s">
        <v>2035</v>
      </c>
      <c r="H1173" s="3" t="s">
        <v>468</v>
      </c>
      <c r="I1173" s="3" t="s">
        <v>1836</v>
      </c>
      <c r="J1173" s="3" t="s">
        <v>1837</v>
      </c>
      <c r="K1173" s="3" t="s">
        <v>14</v>
      </c>
      <c r="L1173" s="3" t="s">
        <v>15</v>
      </c>
      <c r="M1173" s="3" t="s">
        <v>16</v>
      </c>
      <c r="N1173" s="11" t="s">
        <v>2554</v>
      </c>
      <c r="O1173" s="3" t="s">
        <v>2553</v>
      </c>
      <c r="P1173" s="3" t="str">
        <f>MID(Tabla1[[#This Row],[Aplicación]],14,1)</f>
        <v>6</v>
      </c>
      <c r="Q1173" s="3" t="s">
        <v>2531</v>
      </c>
      <c r="R1173" s="3" t="str">
        <f>MID(Tabla1[[#This Row],[Aplicación]],6,2)</f>
        <v>03</v>
      </c>
      <c r="S1173" s="3" t="str">
        <f>VLOOKUP(Tabla1[[#This Row],[AREA]],Hoja1!A:B,2,FALSE)</f>
        <v>03. Participación ciudadana, juventud y deportes</v>
      </c>
      <c r="T1173" s="3" t="str">
        <f>MID(Tabla1[[#This Row],[Aplicación]],9,4)</f>
        <v>9204</v>
      </c>
      <c r="U1173" s="3" t="str">
        <f>VLOOKUP(Tabla1[[#This Row],[PROGRAMA]],Hoja1!A:B,2,FALSE)</f>
        <v>9204. Tecnologías de la información y comunicación</v>
      </c>
      <c r="V1173" s="3" t="str">
        <f>MID(Tabla1[[#This Row],[Aplicación]],14,2)</f>
        <v>64</v>
      </c>
      <c r="W1173" s="3" t="str">
        <f>MID(Tabla1[[#This Row],[Aplicación]],14,6)</f>
        <v>641</v>
      </c>
    </row>
    <row r="1174" spans="1:23" hidden="1" x14ac:dyDescent="0.25">
      <c r="A1174" s="1">
        <v>220190002155</v>
      </c>
      <c r="B1174" s="3" t="s">
        <v>9</v>
      </c>
      <c r="C1174" s="2">
        <v>43514</v>
      </c>
      <c r="D1174" s="3">
        <v>22019001617</v>
      </c>
      <c r="E1174" s="3" t="s">
        <v>577</v>
      </c>
      <c r="F1174" s="4">
        <v>1936</v>
      </c>
      <c r="G1174" s="3" t="s">
        <v>1770</v>
      </c>
      <c r="H1174" s="3" t="s">
        <v>864</v>
      </c>
      <c r="I1174" s="3" t="s">
        <v>1836</v>
      </c>
      <c r="J1174" s="3" t="s">
        <v>1838</v>
      </c>
      <c r="K1174" s="3" t="s">
        <v>14</v>
      </c>
      <c r="L1174" s="3" t="s">
        <v>10</v>
      </c>
      <c r="M1174" s="3" t="s">
        <v>11</v>
      </c>
      <c r="N1174" s="11" t="s">
        <v>2556</v>
      </c>
      <c r="O1174" s="3" t="s">
        <v>2553</v>
      </c>
      <c r="P1174" s="3" t="str">
        <f>MID(Tabla1[[#This Row],[Aplicación]],14,1)</f>
        <v>2</v>
      </c>
      <c r="Q1174" s="3" t="s">
        <v>2530</v>
      </c>
      <c r="R1174" s="3" t="str">
        <f>MID(Tabla1[[#This Row],[Aplicación]],6,2)</f>
        <v>03</v>
      </c>
      <c r="S1174" s="3" t="str">
        <f>VLOOKUP(Tabla1[[#This Row],[AREA]],Hoja1!A:B,2,FALSE)</f>
        <v>03. Participación ciudadana, juventud y deportes</v>
      </c>
      <c r="T1174" s="3" t="str">
        <f>MID(Tabla1[[#This Row],[Aplicación]],9,4)</f>
        <v>9241</v>
      </c>
      <c r="U1174" s="3" t="str">
        <f>VLOOKUP(Tabla1[[#This Row],[PROGRAMA]],Hoja1!A:B,2,FALSE)</f>
        <v>9241. Participación ciudadana</v>
      </c>
      <c r="V1174" s="3" t="str">
        <f>MID(Tabla1[[#This Row],[Aplicación]],14,2)</f>
        <v>22</v>
      </c>
      <c r="W1174" s="3" t="str">
        <f>MID(Tabla1[[#This Row],[Aplicación]],14,6)</f>
        <v>22609</v>
      </c>
    </row>
    <row r="1175" spans="1:23" hidden="1" x14ac:dyDescent="0.25">
      <c r="A1175" s="1">
        <v>220189000367</v>
      </c>
      <c r="B1175" s="3" t="s">
        <v>9</v>
      </c>
      <c r="C1175" s="2">
        <v>43467</v>
      </c>
      <c r="D1175" s="3">
        <v>22019000268</v>
      </c>
      <c r="E1175" s="3" t="s">
        <v>316</v>
      </c>
      <c r="F1175" s="4">
        <v>220000</v>
      </c>
      <c r="G1175" s="3" t="s">
        <v>1697</v>
      </c>
      <c r="H1175" s="3" t="s">
        <v>317</v>
      </c>
      <c r="I1175" s="3" t="s">
        <v>1836</v>
      </c>
      <c r="J1175" s="3" t="s">
        <v>1866</v>
      </c>
      <c r="K1175" s="3" t="s">
        <v>35</v>
      </c>
      <c r="L1175" s="3" t="s">
        <v>15</v>
      </c>
      <c r="M1175" s="3" t="s">
        <v>16</v>
      </c>
      <c r="N1175" s="11" t="s">
        <v>2554</v>
      </c>
      <c r="O1175" s="3" t="s">
        <v>2553</v>
      </c>
      <c r="P1175" s="3" t="str">
        <f>MID(Tabla1[[#This Row],[Aplicación]],14,1)</f>
        <v>2</v>
      </c>
      <c r="Q1175" s="3" t="s">
        <v>2530</v>
      </c>
      <c r="R1175" s="3" t="str">
        <f>MID(Tabla1[[#This Row],[Aplicación]],6,2)</f>
        <v>02</v>
      </c>
      <c r="S1175" s="3" t="str">
        <f>VLOOKUP(Tabla1[[#This Row],[AREA]],Hoja1!A:B,2,FALSE)</f>
        <v>02. Urbanismo, infraestructura y vivienda</v>
      </c>
      <c r="T1175" s="3" t="str">
        <f>MID(Tabla1[[#This Row],[Aplicación]],9,4)</f>
        <v>9332</v>
      </c>
      <c r="U1175" s="3" t="str">
        <f>VLOOKUP(Tabla1[[#This Row],[PROGRAMA]],Hoja1!A:B,2,FALSE)</f>
        <v>9332. Mantenimiento de edificios e instalaciones municipales</v>
      </c>
      <c r="V1175" s="3" t="str">
        <f>MID(Tabla1[[#This Row],[Aplicación]],14,2)</f>
        <v>22</v>
      </c>
      <c r="W1175" s="3" t="str">
        <f>MID(Tabla1[[#This Row],[Aplicación]],14,6)</f>
        <v>22100</v>
      </c>
    </row>
    <row r="1176" spans="1:23" hidden="1" x14ac:dyDescent="0.25">
      <c r="A1176" s="1">
        <v>220190001267</v>
      </c>
      <c r="B1176" s="3" t="s">
        <v>9</v>
      </c>
      <c r="C1176" s="2">
        <v>43504</v>
      </c>
      <c r="D1176" s="3">
        <v>22019001602</v>
      </c>
      <c r="E1176" s="3" t="s">
        <v>577</v>
      </c>
      <c r="F1176" s="4">
        <v>2000</v>
      </c>
      <c r="G1176" s="3" t="s">
        <v>1739</v>
      </c>
      <c r="H1176" s="3" t="s">
        <v>656</v>
      </c>
      <c r="I1176" s="3" t="s">
        <v>1836</v>
      </c>
      <c r="J1176" s="3" t="s">
        <v>1838</v>
      </c>
      <c r="K1176" s="3" t="s">
        <v>14</v>
      </c>
      <c r="L1176" s="3" t="s">
        <v>10</v>
      </c>
      <c r="M1176" s="3" t="s">
        <v>11</v>
      </c>
      <c r="N1176" s="11" t="s">
        <v>2556</v>
      </c>
      <c r="O1176" s="3" t="s">
        <v>2553</v>
      </c>
      <c r="P1176" s="3" t="str">
        <f>MID(Tabla1[[#This Row],[Aplicación]],14,1)</f>
        <v>2</v>
      </c>
      <c r="Q1176" s="3" t="s">
        <v>2530</v>
      </c>
      <c r="R1176" s="3" t="str">
        <f>MID(Tabla1[[#This Row],[Aplicación]],6,2)</f>
        <v>03</v>
      </c>
      <c r="S1176" s="3" t="str">
        <f>VLOOKUP(Tabla1[[#This Row],[AREA]],Hoja1!A:B,2,FALSE)</f>
        <v>03. Participación ciudadana, juventud y deportes</v>
      </c>
      <c r="T1176" s="3" t="str">
        <f>MID(Tabla1[[#This Row],[Aplicación]],9,4)</f>
        <v>9241</v>
      </c>
      <c r="U1176" s="3" t="str">
        <f>VLOOKUP(Tabla1[[#This Row],[PROGRAMA]],Hoja1!A:B,2,FALSE)</f>
        <v>9241. Participación ciudadana</v>
      </c>
      <c r="V1176" s="3" t="str">
        <f>MID(Tabla1[[#This Row],[Aplicación]],14,2)</f>
        <v>22</v>
      </c>
      <c r="W1176" s="3" t="str">
        <f>MID(Tabla1[[#This Row],[Aplicación]],14,6)</f>
        <v>22609</v>
      </c>
    </row>
    <row r="1177" spans="1:23" hidden="1" x14ac:dyDescent="0.25">
      <c r="A1177" s="1">
        <v>220189000368</v>
      </c>
      <c r="B1177" s="3" t="s">
        <v>9</v>
      </c>
      <c r="C1177" s="2">
        <v>43467</v>
      </c>
      <c r="D1177" s="3">
        <v>22019000269</v>
      </c>
      <c r="E1177" s="3" t="s">
        <v>318</v>
      </c>
      <c r="F1177" s="4">
        <v>210000</v>
      </c>
      <c r="G1177" s="3" t="s">
        <v>1697</v>
      </c>
      <c r="H1177" s="3" t="s">
        <v>319</v>
      </c>
      <c r="I1177" s="3" t="s">
        <v>1836</v>
      </c>
      <c r="J1177" s="3" t="s">
        <v>1866</v>
      </c>
      <c r="K1177" s="3" t="s">
        <v>35</v>
      </c>
      <c r="L1177" s="3" t="s">
        <v>15</v>
      </c>
      <c r="M1177" s="3" t="s">
        <v>16</v>
      </c>
      <c r="N1177" s="11" t="s">
        <v>2554</v>
      </c>
      <c r="O1177" s="3" t="s">
        <v>2553</v>
      </c>
      <c r="P1177" s="3" t="str">
        <f>MID(Tabla1[[#This Row],[Aplicación]],14,1)</f>
        <v>2</v>
      </c>
      <c r="Q1177" s="3" t="s">
        <v>2530</v>
      </c>
      <c r="R1177" s="3" t="str">
        <f>MID(Tabla1[[#This Row],[Aplicación]],6,2)</f>
        <v>08</v>
      </c>
      <c r="S1177" s="3" t="str">
        <f>VLOOKUP(Tabla1[[#This Row],[AREA]],Hoja1!A:B,2,FALSE)</f>
        <v>08. Seguridad y movilidad</v>
      </c>
      <c r="T1177" s="3" t="str">
        <f>MID(Tabla1[[#This Row],[Aplicación]],9,4)</f>
        <v>1341</v>
      </c>
      <c r="U1177" s="3" t="str">
        <f>VLOOKUP(Tabla1[[#This Row],[PROGRAMA]],Hoja1!A:B,2,FALSE)</f>
        <v>1341. Movilidad</v>
      </c>
      <c r="V1177" s="3" t="str">
        <f>MID(Tabla1[[#This Row],[Aplicación]],14,2)</f>
        <v>22</v>
      </c>
      <c r="W1177" s="3" t="str">
        <f>MID(Tabla1[[#This Row],[Aplicación]],14,6)</f>
        <v>22100</v>
      </c>
    </row>
    <row r="1178" spans="1:23" hidden="1" x14ac:dyDescent="0.25">
      <c r="A1178" s="1">
        <v>220179000247</v>
      </c>
      <c r="B1178" s="3" t="s">
        <v>9</v>
      </c>
      <c r="C1178" s="2">
        <v>43467</v>
      </c>
      <c r="D1178" s="3">
        <v>22019000064</v>
      </c>
      <c r="E1178" s="3" t="s">
        <v>50</v>
      </c>
      <c r="F1178" s="4">
        <v>146713.46</v>
      </c>
      <c r="G1178" s="3" t="s">
        <v>1856</v>
      </c>
      <c r="H1178" s="3" t="s">
        <v>83</v>
      </c>
      <c r="I1178" s="3" t="s">
        <v>1836</v>
      </c>
      <c r="J1178" s="3" t="s">
        <v>1857</v>
      </c>
      <c r="K1178" s="3" t="s">
        <v>52</v>
      </c>
      <c r="L1178" s="3" t="s">
        <v>15</v>
      </c>
      <c r="M1178" s="3" t="s">
        <v>16</v>
      </c>
      <c r="N1178" s="11" t="s">
        <v>2554</v>
      </c>
      <c r="O1178" s="3" t="s">
        <v>2553</v>
      </c>
      <c r="P1178" s="3" t="str">
        <f>MID(Tabla1[[#This Row],[Aplicación]],14,1)</f>
        <v>2</v>
      </c>
      <c r="Q1178" s="3" t="s">
        <v>2530</v>
      </c>
      <c r="R1178" s="3" t="str">
        <f>MID(Tabla1[[#This Row],[Aplicación]],6,2)</f>
        <v>08</v>
      </c>
      <c r="S1178" s="3" t="str">
        <f>VLOOKUP(Tabla1[[#This Row],[AREA]],Hoja1!A:B,2,FALSE)</f>
        <v>08. Seguridad y movilidad</v>
      </c>
      <c r="T1178" s="3" t="str">
        <f>MID(Tabla1[[#This Row],[Aplicación]],9,4)</f>
        <v>1341</v>
      </c>
      <c r="U1178" s="3" t="str">
        <f>VLOOKUP(Tabla1[[#This Row],[PROGRAMA]],Hoja1!A:B,2,FALSE)</f>
        <v>1341. Movilidad</v>
      </c>
      <c r="V1178" s="3" t="str">
        <f>MID(Tabla1[[#This Row],[Aplicación]],14,2)</f>
        <v>22</v>
      </c>
      <c r="W1178" s="3" t="str">
        <f>MID(Tabla1[[#This Row],[Aplicación]],14,6)</f>
        <v>22799</v>
      </c>
    </row>
    <row r="1179" spans="1:23" hidden="1" x14ac:dyDescent="0.25">
      <c r="A1179" s="1">
        <v>220189000307</v>
      </c>
      <c r="B1179" s="3" t="s">
        <v>9</v>
      </c>
      <c r="C1179" s="2">
        <v>43467</v>
      </c>
      <c r="D1179" s="3">
        <v>22019000503</v>
      </c>
      <c r="E1179" s="3" t="s">
        <v>250</v>
      </c>
      <c r="F1179" s="4">
        <v>5010</v>
      </c>
      <c r="G1179" s="3" t="s">
        <v>1921</v>
      </c>
      <c r="H1179" s="3" t="s">
        <v>263</v>
      </c>
      <c r="I1179" s="3" t="s">
        <v>1836</v>
      </c>
      <c r="J1179" s="3" t="s">
        <v>1838</v>
      </c>
      <c r="K1179" s="3" t="s">
        <v>14</v>
      </c>
      <c r="L1179" s="3" t="s">
        <v>15</v>
      </c>
      <c r="M1179" s="3" t="s">
        <v>16</v>
      </c>
      <c r="N1179" s="11" t="s">
        <v>2554</v>
      </c>
      <c r="O1179" s="3" t="s">
        <v>2553</v>
      </c>
      <c r="P1179" s="3" t="str">
        <f>MID(Tabla1[[#This Row],[Aplicación]],14,1)</f>
        <v>2</v>
      </c>
      <c r="Q1179" s="3" t="s">
        <v>2530</v>
      </c>
      <c r="R1179" s="3" t="str">
        <f>MID(Tabla1[[#This Row],[Aplicación]],6,2)</f>
        <v>04</v>
      </c>
      <c r="S1179" s="3" t="str">
        <f>VLOOKUP(Tabla1[[#This Row],[AREA]],Hoja1!A:B,2,FALSE)</f>
        <v>04. Hacienda, función pública y promoción económica</v>
      </c>
      <c r="T1179" s="3" t="str">
        <f>MID(Tabla1[[#This Row],[Aplicación]],9,4)</f>
        <v>2411</v>
      </c>
      <c r="U1179" s="3" t="str">
        <f>VLOOKUP(Tabla1[[#This Row],[PROGRAMA]],Hoja1!A:B,2,FALSE)</f>
        <v>2411. Agencia de innovación y desarrollo económico</v>
      </c>
      <c r="V1179" s="3" t="str">
        <f>MID(Tabla1[[#This Row],[Aplicación]],14,2)</f>
        <v>22</v>
      </c>
      <c r="W1179" s="3" t="str">
        <f>MID(Tabla1[[#This Row],[Aplicación]],14,6)</f>
        <v>22799</v>
      </c>
    </row>
    <row r="1180" spans="1:23" hidden="1" x14ac:dyDescent="0.25">
      <c r="A1180" s="1">
        <v>220179000245</v>
      </c>
      <c r="B1180" s="3" t="s">
        <v>9</v>
      </c>
      <c r="C1180" s="2">
        <v>43467</v>
      </c>
      <c r="D1180" s="3">
        <v>22019000063</v>
      </c>
      <c r="E1180" s="3" t="s">
        <v>81</v>
      </c>
      <c r="F1180" s="4">
        <v>7666.56</v>
      </c>
      <c r="G1180" s="3" t="s">
        <v>1794</v>
      </c>
      <c r="H1180" s="3" t="s">
        <v>82</v>
      </c>
      <c r="I1180" s="3" t="s">
        <v>1836</v>
      </c>
      <c r="J1180" s="3" t="s">
        <v>1838</v>
      </c>
      <c r="K1180" s="3" t="s">
        <v>14</v>
      </c>
      <c r="L1180" s="3" t="s">
        <v>15</v>
      </c>
      <c r="M1180" s="3" t="s">
        <v>16</v>
      </c>
      <c r="N1180" s="11" t="s">
        <v>2554</v>
      </c>
      <c r="O1180" s="3" t="s">
        <v>2553</v>
      </c>
      <c r="P1180" s="3" t="str">
        <f>MID(Tabla1[[#This Row],[Aplicación]],14,1)</f>
        <v>2</v>
      </c>
      <c r="Q1180" s="3" t="s">
        <v>2530</v>
      </c>
      <c r="R1180" s="3" t="str">
        <f>MID(Tabla1[[#This Row],[Aplicación]],6,2)</f>
        <v>09</v>
      </c>
      <c r="S1180" s="3" t="str">
        <f>VLOOKUP(Tabla1[[#This Row],[AREA]],Hoja1!A:B,2,FALSE)</f>
        <v>09. Cultura y turismo</v>
      </c>
      <c r="T1180" s="3" t="str">
        <f>MID(Tabla1[[#This Row],[Aplicación]],9,4)</f>
        <v>3341</v>
      </c>
      <c r="U1180" s="3" t="str">
        <f>VLOOKUP(Tabla1[[#This Row],[PROGRAMA]],Hoja1!A:B,2,FALSE)</f>
        <v>3341. Coordinación de políticas culturales</v>
      </c>
      <c r="V1180" s="3" t="str">
        <f>MID(Tabla1[[#This Row],[Aplicación]],14,2)</f>
        <v>22</v>
      </c>
      <c r="W1180" s="3" t="str">
        <f>MID(Tabla1[[#This Row],[Aplicación]],14,6)</f>
        <v>22799</v>
      </c>
    </row>
    <row r="1181" spans="1:23" hidden="1" x14ac:dyDescent="0.25">
      <c r="A1181" s="1">
        <v>220189000374</v>
      </c>
      <c r="B1181" s="3" t="s">
        <v>9</v>
      </c>
      <c r="C1181" s="2">
        <v>43467</v>
      </c>
      <c r="D1181" s="3">
        <v>22019000529</v>
      </c>
      <c r="E1181" s="3" t="s">
        <v>323</v>
      </c>
      <c r="F1181" s="4">
        <v>21200</v>
      </c>
      <c r="G1181" s="3" t="s">
        <v>1697</v>
      </c>
      <c r="H1181" s="3" t="s">
        <v>324</v>
      </c>
      <c r="I1181" s="3" t="s">
        <v>1836</v>
      </c>
      <c r="J1181" s="3" t="s">
        <v>1866</v>
      </c>
      <c r="K1181" s="3" t="s">
        <v>35</v>
      </c>
      <c r="L1181" s="3" t="s">
        <v>15</v>
      </c>
      <c r="M1181" s="3" t="s">
        <v>16</v>
      </c>
      <c r="N1181" s="11" t="s">
        <v>2554</v>
      </c>
      <c r="O1181" s="3" t="s">
        <v>2553</v>
      </c>
      <c r="P1181" s="3" t="str">
        <f>MID(Tabla1[[#This Row],[Aplicación]],14,1)</f>
        <v>2</v>
      </c>
      <c r="Q1181" s="3" t="s">
        <v>2530</v>
      </c>
      <c r="R1181" s="3" t="str">
        <f>MID(Tabla1[[#This Row],[Aplicación]],6,2)</f>
        <v>10</v>
      </c>
      <c r="S1181" s="3" t="str">
        <f>VLOOKUP(Tabla1[[#This Row],[AREA]],Hoja1!A:B,2,FALSE)</f>
        <v>10. Servicios sociales</v>
      </c>
      <c r="T1181" s="3" t="str">
        <f>MID(Tabla1[[#This Row],[Aplicación]],9,4)</f>
        <v>2311</v>
      </c>
      <c r="U1181" s="3" t="str">
        <f>VLOOKUP(Tabla1[[#This Row],[PROGRAMA]],Hoja1!A:B,2,FALSE)</f>
        <v>2311. Intervención social</v>
      </c>
      <c r="V1181" s="3" t="str">
        <f>MID(Tabla1[[#This Row],[Aplicación]],14,2)</f>
        <v>22</v>
      </c>
      <c r="W1181" s="3" t="str">
        <f>MID(Tabla1[[#This Row],[Aplicación]],14,6)</f>
        <v>22100</v>
      </c>
    </row>
    <row r="1182" spans="1:23" hidden="1" x14ac:dyDescent="0.25">
      <c r="A1182" s="1">
        <v>220189000375</v>
      </c>
      <c r="B1182" s="3" t="s">
        <v>9</v>
      </c>
      <c r="C1182" s="2">
        <v>43467</v>
      </c>
      <c r="D1182" s="3">
        <v>22019000513</v>
      </c>
      <c r="E1182" s="3" t="s">
        <v>323</v>
      </c>
      <c r="F1182" s="4">
        <v>8800</v>
      </c>
      <c r="G1182" s="3" t="s">
        <v>1697</v>
      </c>
      <c r="H1182" s="3" t="s">
        <v>325</v>
      </c>
      <c r="I1182" s="3" t="s">
        <v>1836</v>
      </c>
      <c r="J1182" s="3" t="s">
        <v>1866</v>
      </c>
      <c r="K1182" s="3" t="s">
        <v>35</v>
      </c>
      <c r="L1182" s="3" t="s">
        <v>15</v>
      </c>
      <c r="M1182" s="3" t="s">
        <v>16</v>
      </c>
      <c r="N1182" s="11" t="s">
        <v>2554</v>
      </c>
      <c r="O1182" s="3" t="s">
        <v>2553</v>
      </c>
      <c r="P1182" s="3" t="str">
        <f>MID(Tabla1[[#This Row],[Aplicación]],14,1)</f>
        <v>2</v>
      </c>
      <c r="Q1182" s="3" t="s">
        <v>2530</v>
      </c>
      <c r="R1182" s="3" t="str">
        <f>MID(Tabla1[[#This Row],[Aplicación]],6,2)</f>
        <v>10</v>
      </c>
      <c r="S1182" s="3" t="str">
        <f>VLOOKUP(Tabla1[[#This Row],[AREA]],Hoja1!A:B,2,FALSE)</f>
        <v>10. Servicios sociales</v>
      </c>
      <c r="T1182" s="3" t="str">
        <f>MID(Tabla1[[#This Row],[Aplicación]],9,4)</f>
        <v>2311</v>
      </c>
      <c r="U1182" s="3" t="str">
        <f>VLOOKUP(Tabla1[[#This Row],[PROGRAMA]],Hoja1!A:B,2,FALSE)</f>
        <v>2311. Intervención social</v>
      </c>
      <c r="V1182" s="3" t="str">
        <f>MID(Tabla1[[#This Row],[Aplicación]],14,2)</f>
        <v>22</v>
      </c>
      <c r="W1182" s="3" t="str">
        <f>MID(Tabla1[[#This Row],[Aplicación]],14,6)</f>
        <v>22100</v>
      </c>
    </row>
    <row r="1183" spans="1:23" hidden="1" x14ac:dyDescent="0.25">
      <c r="A1183" s="1">
        <v>220189000376</v>
      </c>
      <c r="B1183" s="3" t="s">
        <v>9</v>
      </c>
      <c r="C1183" s="2">
        <v>43467</v>
      </c>
      <c r="D1183" s="3">
        <v>22019000514</v>
      </c>
      <c r="E1183" s="3" t="s">
        <v>326</v>
      </c>
      <c r="F1183" s="4">
        <v>72000</v>
      </c>
      <c r="G1183" s="3" t="s">
        <v>1697</v>
      </c>
      <c r="H1183" s="3" t="s">
        <v>327</v>
      </c>
      <c r="I1183" s="3" t="s">
        <v>1836</v>
      </c>
      <c r="J1183" s="3" t="s">
        <v>1866</v>
      </c>
      <c r="K1183" s="3" t="s">
        <v>35</v>
      </c>
      <c r="L1183" s="3" t="s">
        <v>15</v>
      </c>
      <c r="M1183" s="3" t="s">
        <v>16</v>
      </c>
      <c r="N1183" s="11" t="s">
        <v>2554</v>
      </c>
      <c r="O1183" s="3" t="s">
        <v>2553</v>
      </c>
      <c r="P1183" s="3" t="str">
        <f>MID(Tabla1[[#This Row],[Aplicación]],14,1)</f>
        <v>2</v>
      </c>
      <c r="Q1183" s="3" t="s">
        <v>2530</v>
      </c>
      <c r="R1183" s="3" t="str">
        <f>MID(Tabla1[[#This Row],[Aplicación]],6,2)</f>
        <v>10</v>
      </c>
      <c r="S1183" s="3" t="str">
        <f>VLOOKUP(Tabla1[[#This Row],[AREA]],Hoja1!A:B,2,FALSE)</f>
        <v>10. Servicios sociales</v>
      </c>
      <c r="T1183" s="3" t="str">
        <f>MID(Tabla1[[#This Row],[Aplicación]],9,4)</f>
        <v>2312</v>
      </c>
      <c r="U1183" s="3" t="str">
        <f>VLOOKUP(Tabla1[[#This Row],[PROGRAMA]],Hoja1!A:B,2,FALSE)</f>
        <v>2312. Iniciativas sociales</v>
      </c>
      <c r="V1183" s="3" t="str">
        <f>MID(Tabla1[[#This Row],[Aplicación]],14,2)</f>
        <v>22</v>
      </c>
      <c r="W1183" s="3" t="str">
        <f>MID(Tabla1[[#This Row],[Aplicación]],14,6)</f>
        <v>22100</v>
      </c>
    </row>
    <row r="1184" spans="1:23" hidden="1" x14ac:dyDescent="0.25">
      <c r="A1184" s="1">
        <v>220189000124</v>
      </c>
      <c r="B1184" s="3" t="s">
        <v>9</v>
      </c>
      <c r="C1184" s="2">
        <v>43467</v>
      </c>
      <c r="D1184" s="3">
        <v>22019000463</v>
      </c>
      <c r="E1184" s="3" t="s">
        <v>200</v>
      </c>
      <c r="F1184" s="4">
        <v>68542.460000000006</v>
      </c>
      <c r="G1184" s="3" t="s">
        <v>1794</v>
      </c>
      <c r="H1184" s="3" t="s">
        <v>201</v>
      </c>
      <c r="I1184" s="3" t="s">
        <v>1836</v>
      </c>
      <c r="J1184" s="3" t="s">
        <v>1838</v>
      </c>
      <c r="K1184" s="3" t="s">
        <v>14</v>
      </c>
      <c r="L1184" s="3" t="s">
        <v>15</v>
      </c>
      <c r="M1184" s="3" t="s">
        <v>39</v>
      </c>
      <c r="N1184" s="11" t="s">
        <v>2554</v>
      </c>
      <c r="O1184" s="3" t="s">
        <v>2553</v>
      </c>
      <c r="P1184" s="3" t="str">
        <f>MID(Tabla1[[#This Row],[Aplicación]],14,1)</f>
        <v>2</v>
      </c>
      <c r="Q1184" s="3" t="s">
        <v>2530</v>
      </c>
      <c r="R1184" s="3" t="str">
        <f>MID(Tabla1[[#This Row],[Aplicación]],6,2)</f>
        <v>06</v>
      </c>
      <c r="S1184" s="3" t="str">
        <f>VLOOKUP(Tabla1[[#This Row],[AREA]],Hoja1!A:B,2,FALSE)</f>
        <v>06. Educación, infancia e igualdad</v>
      </c>
      <c r="T1184" s="3" t="str">
        <f>MID(Tabla1[[#This Row],[Aplicación]],9,4)</f>
        <v>3232</v>
      </c>
      <c r="U1184" s="3" t="str">
        <f>VLOOKUP(Tabla1[[#This Row],[PROGRAMA]],Hoja1!A:B,2,FALSE)</f>
        <v>3232. Conservación y mantenimiento centros educación infantil y primaria</v>
      </c>
      <c r="V1184" s="3" t="str">
        <f>MID(Tabla1[[#This Row],[Aplicación]],14,2)</f>
        <v>22</v>
      </c>
      <c r="W1184" s="3" t="str">
        <f>MID(Tabla1[[#This Row],[Aplicación]],14,6)</f>
        <v>22799</v>
      </c>
    </row>
    <row r="1185" spans="1:23" hidden="1" x14ac:dyDescent="0.25">
      <c r="A1185" s="1">
        <v>220189000125</v>
      </c>
      <c r="B1185" s="3" t="s">
        <v>9</v>
      </c>
      <c r="C1185" s="2">
        <v>43467</v>
      </c>
      <c r="D1185" s="3">
        <v>22019000464</v>
      </c>
      <c r="E1185" s="3" t="s">
        <v>69</v>
      </c>
      <c r="F1185" s="4">
        <v>14133.86</v>
      </c>
      <c r="G1185" s="3" t="s">
        <v>1794</v>
      </c>
      <c r="H1185" s="3" t="s">
        <v>202</v>
      </c>
      <c r="I1185" s="3" t="s">
        <v>1836</v>
      </c>
      <c r="J1185" s="3" t="s">
        <v>1838</v>
      </c>
      <c r="K1185" s="3" t="s">
        <v>14</v>
      </c>
      <c r="L1185" s="3" t="s">
        <v>15</v>
      </c>
      <c r="M1185" s="3" t="s">
        <v>39</v>
      </c>
      <c r="N1185" s="11" t="s">
        <v>2554</v>
      </c>
      <c r="O1185" s="3" t="s">
        <v>2553</v>
      </c>
      <c r="P1185" s="3" t="str">
        <f>MID(Tabla1[[#This Row],[Aplicación]],14,1)</f>
        <v>2</v>
      </c>
      <c r="Q1185" s="3" t="s">
        <v>2530</v>
      </c>
      <c r="R1185" s="3" t="str">
        <f>MID(Tabla1[[#This Row],[Aplicación]],6,2)</f>
        <v>06</v>
      </c>
      <c r="S1185" s="3" t="str">
        <f>VLOOKUP(Tabla1[[#This Row],[AREA]],Hoja1!A:B,2,FALSE)</f>
        <v>06. Educación, infancia e igualdad</v>
      </c>
      <c r="T1185" s="3" t="str">
        <f>MID(Tabla1[[#This Row],[Aplicación]],9,4)</f>
        <v>3231</v>
      </c>
      <c r="U1185" s="3" t="str">
        <f>VLOOKUP(Tabla1[[#This Row],[PROGRAMA]],Hoja1!A:B,2,FALSE)</f>
        <v>3231. Escuelas infantiles</v>
      </c>
      <c r="V1185" s="3" t="str">
        <f>MID(Tabla1[[#This Row],[Aplicación]],14,2)</f>
        <v>22</v>
      </c>
      <c r="W1185" s="3" t="str">
        <f>MID(Tabla1[[#This Row],[Aplicación]],14,6)</f>
        <v>22799</v>
      </c>
    </row>
    <row r="1186" spans="1:23" hidden="1" x14ac:dyDescent="0.25">
      <c r="A1186" s="1">
        <v>220189000377</v>
      </c>
      <c r="B1186" s="3" t="s">
        <v>9</v>
      </c>
      <c r="C1186" s="2">
        <v>43467</v>
      </c>
      <c r="D1186" s="3">
        <v>22019000515</v>
      </c>
      <c r="E1186" s="3" t="s">
        <v>326</v>
      </c>
      <c r="F1186" s="4">
        <v>83000</v>
      </c>
      <c r="G1186" s="3" t="s">
        <v>1697</v>
      </c>
      <c r="H1186" s="3" t="s">
        <v>328</v>
      </c>
      <c r="I1186" s="3" t="s">
        <v>1836</v>
      </c>
      <c r="J1186" s="3" t="s">
        <v>1866</v>
      </c>
      <c r="K1186" s="3" t="s">
        <v>35</v>
      </c>
      <c r="L1186" s="3" t="s">
        <v>15</v>
      </c>
      <c r="M1186" s="3" t="s">
        <v>16</v>
      </c>
      <c r="N1186" s="11" t="s">
        <v>2554</v>
      </c>
      <c r="O1186" s="3" t="s">
        <v>2553</v>
      </c>
      <c r="P1186" s="3" t="str">
        <f>MID(Tabla1[[#This Row],[Aplicación]],14,1)</f>
        <v>2</v>
      </c>
      <c r="Q1186" s="3" t="s">
        <v>2530</v>
      </c>
      <c r="R1186" s="3" t="str">
        <f>MID(Tabla1[[#This Row],[Aplicación]],6,2)</f>
        <v>10</v>
      </c>
      <c r="S1186" s="3" t="str">
        <f>VLOOKUP(Tabla1[[#This Row],[AREA]],Hoja1!A:B,2,FALSE)</f>
        <v>10. Servicios sociales</v>
      </c>
      <c r="T1186" s="3" t="str">
        <f>MID(Tabla1[[#This Row],[Aplicación]],9,4)</f>
        <v>2312</v>
      </c>
      <c r="U1186" s="3" t="str">
        <f>VLOOKUP(Tabla1[[#This Row],[PROGRAMA]],Hoja1!A:B,2,FALSE)</f>
        <v>2312. Iniciativas sociales</v>
      </c>
      <c r="V1186" s="3" t="str">
        <f>MID(Tabla1[[#This Row],[Aplicación]],14,2)</f>
        <v>22</v>
      </c>
      <c r="W1186" s="3" t="str">
        <f>MID(Tabla1[[#This Row],[Aplicación]],14,6)</f>
        <v>22100</v>
      </c>
    </row>
    <row r="1187" spans="1:23" hidden="1" x14ac:dyDescent="0.25">
      <c r="A1187" s="1">
        <v>220189000392</v>
      </c>
      <c r="B1187" s="3" t="s">
        <v>9</v>
      </c>
      <c r="C1187" s="2">
        <v>43467</v>
      </c>
      <c r="D1187" s="3">
        <v>22019000310</v>
      </c>
      <c r="E1187" s="3" t="s">
        <v>353</v>
      </c>
      <c r="F1187" s="4">
        <v>19700</v>
      </c>
      <c r="G1187" s="3" t="s">
        <v>1697</v>
      </c>
      <c r="H1187" s="3" t="s">
        <v>354</v>
      </c>
      <c r="I1187" s="3" t="s">
        <v>1836</v>
      </c>
      <c r="J1187" s="3" t="s">
        <v>1866</v>
      </c>
      <c r="K1187" s="3" t="s">
        <v>35</v>
      </c>
      <c r="L1187" s="3" t="s">
        <v>15</v>
      </c>
      <c r="M1187" s="3" t="s">
        <v>16</v>
      </c>
      <c r="N1187" s="11" t="s">
        <v>2554</v>
      </c>
      <c r="O1187" s="3" t="s">
        <v>2553</v>
      </c>
      <c r="P1187" s="3" t="str">
        <f>MID(Tabla1[[#This Row],[Aplicación]],14,1)</f>
        <v>2</v>
      </c>
      <c r="Q1187" s="3" t="s">
        <v>2530</v>
      </c>
      <c r="R1187" s="3" t="str">
        <f>MID(Tabla1[[#This Row],[Aplicación]],6,2)</f>
        <v>07</v>
      </c>
      <c r="S1187" s="3" t="str">
        <f>VLOOKUP(Tabla1[[#This Row],[AREA]],Hoja1!A:B,2,FALSE)</f>
        <v>07. Medio Ambiente sostenibilidad</v>
      </c>
      <c r="T1187" s="3" t="str">
        <f>MID(Tabla1[[#This Row],[Aplicación]],9,4)</f>
        <v>3111</v>
      </c>
      <c r="U1187" s="3" t="str">
        <f>VLOOKUP(Tabla1[[#This Row],[PROGRAMA]],Hoja1!A:B,2,FALSE)</f>
        <v>3111. Protección de la salubridad pública</v>
      </c>
      <c r="V1187" s="3" t="str">
        <f>MID(Tabla1[[#This Row],[Aplicación]],14,2)</f>
        <v>22</v>
      </c>
      <c r="W1187" s="3" t="str">
        <f>MID(Tabla1[[#This Row],[Aplicación]],14,6)</f>
        <v>22100</v>
      </c>
    </row>
    <row r="1188" spans="1:23" hidden="1" x14ac:dyDescent="0.25">
      <c r="A1188" s="1">
        <v>220189000252</v>
      </c>
      <c r="B1188" s="3" t="s">
        <v>9</v>
      </c>
      <c r="C1188" s="2">
        <v>43467</v>
      </c>
      <c r="D1188" s="3">
        <v>22019000482</v>
      </c>
      <c r="E1188" s="3" t="s">
        <v>250</v>
      </c>
      <c r="F1188" s="4">
        <v>2454.9</v>
      </c>
      <c r="G1188" s="3" t="s">
        <v>1794</v>
      </c>
      <c r="H1188" s="3" t="s">
        <v>252</v>
      </c>
      <c r="I1188" s="3" t="s">
        <v>1836</v>
      </c>
      <c r="J1188" s="3" t="s">
        <v>1838</v>
      </c>
      <c r="K1188" s="3" t="s">
        <v>14</v>
      </c>
      <c r="L1188" s="3" t="s">
        <v>15</v>
      </c>
      <c r="M1188" s="3" t="s">
        <v>16</v>
      </c>
      <c r="N1188" s="11" t="s">
        <v>2554</v>
      </c>
      <c r="O1188" s="3" t="s">
        <v>2553</v>
      </c>
      <c r="P1188" s="3" t="str">
        <f>MID(Tabla1[[#This Row],[Aplicación]],14,1)</f>
        <v>2</v>
      </c>
      <c r="Q1188" s="3" t="s">
        <v>2530</v>
      </c>
      <c r="R1188" s="3" t="str">
        <f>MID(Tabla1[[#This Row],[Aplicación]],6,2)</f>
        <v>04</v>
      </c>
      <c r="S1188" s="3" t="str">
        <f>VLOOKUP(Tabla1[[#This Row],[AREA]],Hoja1!A:B,2,FALSE)</f>
        <v>04. Hacienda, función pública y promoción económica</v>
      </c>
      <c r="T1188" s="3" t="str">
        <f>MID(Tabla1[[#This Row],[Aplicación]],9,4)</f>
        <v>2411</v>
      </c>
      <c r="U1188" s="3" t="str">
        <f>VLOOKUP(Tabla1[[#This Row],[PROGRAMA]],Hoja1!A:B,2,FALSE)</f>
        <v>2411. Agencia de innovación y desarrollo económico</v>
      </c>
      <c r="V1188" s="3" t="str">
        <f>MID(Tabla1[[#This Row],[Aplicación]],14,2)</f>
        <v>22</v>
      </c>
      <c r="W1188" s="3" t="str">
        <f>MID(Tabla1[[#This Row],[Aplicación]],14,6)</f>
        <v>22799</v>
      </c>
    </row>
    <row r="1189" spans="1:23" hidden="1" x14ac:dyDescent="0.25">
      <c r="A1189" s="1">
        <v>220189000351</v>
      </c>
      <c r="B1189" s="3" t="s">
        <v>9</v>
      </c>
      <c r="C1189" s="2">
        <v>43467</v>
      </c>
      <c r="D1189" s="3">
        <v>22019000139</v>
      </c>
      <c r="E1189" s="3" t="s">
        <v>292</v>
      </c>
      <c r="F1189" s="4">
        <v>145555.81</v>
      </c>
      <c r="G1189" s="3" t="s">
        <v>1794</v>
      </c>
      <c r="H1189" s="3" t="s">
        <v>293</v>
      </c>
      <c r="I1189" s="3" t="s">
        <v>1836</v>
      </c>
      <c r="J1189" s="3" t="s">
        <v>1838</v>
      </c>
      <c r="K1189" s="3" t="s">
        <v>14</v>
      </c>
      <c r="L1189" s="3" t="s">
        <v>15</v>
      </c>
      <c r="M1189" s="3" t="s">
        <v>16</v>
      </c>
      <c r="N1189" s="11" t="s">
        <v>2554</v>
      </c>
      <c r="O1189" s="3" t="s">
        <v>2553</v>
      </c>
      <c r="P1189" s="3" t="str">
        <f>MID(Tabla1[[#This Row],[Aplicación]],14,1)</f>
        <v>2</v>
      </c>
      <c r="Q1189" s="3" t="s">
        <v>2530</v>
      </c>
      <c r="R1189" s="3" t="str">
        <f>MID(Tabla1[[#This Row],[Aplicación]],6,2)</f>
        <v>02</v>
      </c>
      <c r="S1189" s="3" t="str">
        <f>VLOOKUP(Tabla1[[#This Row],[AREA]],Hoja1!A:B,2,FALSE)</f>
        <v>02. Urbanismo, infraestructura y vivienda</v>
      </c>
      <c r="T1189" s="3" t="str">
        <f>MID(Tabla1[[#This Row],[Aplicación]],9,4)</f>
        <v>9332</v>
      </c>
      <c r="U1189" s="3" t="str">
        <f>VLOOKUP(Tabla1[[#This Row],[PROGRAMA]],Hoja1!A:B,2,FALSE)</f>
        <v>9332. Mantenimiento de edificios e instalaciones municipales</v>
      </c>
      <c r="V1189" s="3" t="str">
        <f>MID(Tabla1[[#This Row],[Aplicación]],14,2)</f>
        <v>22</v>
      </c>
      <c r="W1189" s="3" t="str">
        <f>MID(Tabla1[[#This Row],[Aplicación]],14,6)</f>
        <v>22700</v>
      </c>
    </row>
    <row r="1190" spans="1:23" hidden="1" x14ac:dyDescent="0.25">
      <c r="A1190" s="1">
        <v>220189000352</v>
      </c>
      <c r="B1190" s="3" t="s">
        <v>9</v>
      </c>
      <c r="C1190" s="2">
        <v>43467</v>
      </c>
      <c r="D1190" s="3">
        <v>22019000140</v>
      </c>
      <c r="E1190" s="3" t="s">
        <v>292</v>
      </c>
      <c r="F1190" s="4">
        <v>10285.4</v>
      </c>
      <c r="G1190" s="3" t="s">
        <v>1794</v>
      </c>
      <c r="H1190" s="3" t="s">
        <v>294</v>
      </c>
      <c r="I1190" s="3" t="s">
        <v>1836</v>
      </c>
      <c r="J1190" s="3" t="s">
        <v>1838</v>
      </c>
      <c r="K1190" s="3" t="s">
        <v>14</v>
      </c>
      <c r="L1190" s="3" t="s">
        <v>15</v>
      </c>
      <c r="M1190" s="3" t="s">
        <v>16</v>
      </c>
      <c r="N1190" s="11" t="s">
        <v>2554</v>
      </c>
      <c r="O1190" s="3" t="s">
        <v>2553</v>
      </c>
      <c r="P1190" s="3" t="str">
        <f>MID(Tabla1[[#This Row],[Aplicación]],14,1)</f>
        <v>2</v>
      </c>
      <c r="Q1190" s="3" t="s">
        <v>2530</v>
      </c>
      <c r="R1190" s="3" t="str">
        <f>MID(Tabla1[[#This Row],[Aplicación]],6,2)</f>
        <v>02</v>
      </c>
      <c r="S1190" s="3" t="str">
        <f>VLOOKUP(Tabla1[[#This Row],[AREA]],Hoja1!A:B,2,FALSE)</f>
        <v>02. Urbanismo, infraestructura y vivienda</v>
      </c>
      <c r="T1190" s="3" t="str">
        <f>MID(Tabla1[[#This Row],[Aplicación]],9,4)</f>
        <v>9332</v>
      </c>
      <c r="U1190" s="3" t="str">
        <f>VLOOKUP(Tabla1[[#This Row],[PROGRAMA]],Hoja1!A:B,2,FALSE)</f>
        <v>9332. Mantenimiento de edificios e instalaciones municipales</v>
      </c>
      <c r="V1190" s="3" t="str">
        <f>MID(Tabla1[[#This Row],[Aplicación]],14,2)</f>
        <v>22</v>
      </c>
      <c r="W1190" s="3" t="str">
        <f>MID(Tabla1[[#This Row],[Aplicación]],14,6)</f>
        <v>22700</v>
      </c>
    </row>
    <row r="1191" spans="1:23" hidden="1" x14ac:dyDescent="0.25">
      <c r="A1191" s="1">
        <v>220189000353</v>
      </c>
      <c r="B1191" s="3" t="s">
        <v>9</v>
      </c>
      <c r="C1191" s="2">
        <v>43467</v>
      </c>
      <c r="D1191" s="3">
        <v>22019000141</v>
      </c>
      <c r="E1191" s="3" t="s">
        <v>292</v>
      </c>
      <c r="F1191" s="4">
        <v>49749.34</v>
      </c>
      <c r="G1191" s="3" t="s">
        <v>1794</v>
      </c>
      <c r="H1191" s="3" t="s">
        <v>295</v>
      </c>
      <c r="I1191" s="3" t="s">
        <v>1836</v>
      </c>
      <c r="J1191" s="3" t="s">
        <v>1838</v>
      </c>
      <c r="K1191" s="3" t="s">
        <v>14</v>
      </c>
      <c r="L1191" s="3" t="s">
        <v>15</v>
      </c>
      <c r="M1191" s="3" t="s">
        <v>16</v>
      </c>
      <c r="N1191" s="11" t="s">
        <v>2554</v>
      </c>
      <c r="O1191" s="3" t="s">
        <v>2553</v>
      </c>
      <c r="P1191" s="3" t="str">
        <f>MID(Tabla1[[#This Row],[Aplicación]],14,1)</f>
        <v>2</v>
      </c>
      <c r="Q1191" s="3" t="s">
        <v>2530</v>
      </c>
      <c r="R1191" s="3" t="str">
        <f>MID(Tabla1[[#This Row],[Aplicación]],6,2)</f>
        <v>02</v>
      </c>
      <c r="S1191" s="3" t="str">
        <f>VLOOKUP(Tabla1[[#This Row],[AREA]],Hoja1!A:B,2,FALSE)</f>
        <v>02. Urbanismo, infraestructura y vivienda</v>
      </c>
      <c r="T1191" s="3" t="str">
        <f>MID(Tabla1[[#This Row],[Aplicación]],9,4)</f>
        <v>9332</v>
      </c>
      <c r="U1191" s="3" t="str">
        <f>VLOOKUP(Tabla1[[#This Row],[PROGRAMA]],Hoja1!A:B,2,FALSE)</f>
        <v>9332. Mantenimiento de edificios e instalaciones municipales</v>
      </c>
      <c r="V1191" s="3" t="str">
        <f>MID(Tabla1[[#This Row],[Aplicación]],14,2)</f>
        <v>22</v>
      </c>
      <c r="W1191" s="3" t="str">
        <f>MID(Tabla1[[#This Row],[Aplicación]],14,6)</f>
        <v>22700</v>
      </c>
    </row>
    <row r="1192" spans="1:23" hidden="1" x14ac:dyDescent="0.25">
      <c r="A1192" s="1">
        <v>220189000354</v>
      </c>
      <c r="B1192" s="3" t="s">
        <v>9</v>
      </c>
      <c r="C1192" s="2">
        <v>43467</v>
      </c>
      <c r="D1192" s="3">
        <v>22019000142</v>
      </c>
      <c r="E1192" s="3" t="s">
        <v>292</v>
      </c>
      <c r="F1192" s="4">
        <v>52033.75</v>
      </c>
      <c r="G1192" s="3" t="s">
        <v>1794</v>
      </c>
      <c r="H1192" s="3" t="s">
        <v>296</v>
      </c>
      <c r="I1192" s="3" t="s">
        <v>1836</v>
      </c>
      <c r="J1192" s="3" t="s">
        <v>1838</v>
      </c>
      <c r="K1192" s="3" t="s">
        <v>14</v>
      </c>
      <c r="L1192" s="3" t="s">
        <v>15</v>
      </c>
      <c r="M1192" s="3" t="s">
        <v>16</v>
      </c>
      <c r="N1192" s="11" t="s">
        <v>2554</v>
      </c>
      <c r="O1192" s="3" t="s">
        <v>2553</v>
      </c>
      <c r="P1192" s="3" t="str">
        <f>MID(Tabla1[[#This Row],[Aplicación]],14,1)</f>
        <v>2</v>
      </c>
      <c r="Q1192" s="3" t="s">
        <v>2530</v>
      </c>
      <c r="R1192" s="3" t="str">
        <f>MID(Tabla1[[#This Row],[Aplicación]],6,2)</f>
        <v>02</v>
      </c>
      <c r="S1192" s="3" t="str">
        <f>VLOOKUP(Tabla1[[#This Row],[AREA]],Hoja1!A:B,2,FALSE)</f>
        <v>02. Urbanismo, infraestructura y vivienda</v>
      </c>
      <c r="T1192" s="3" t="str">
        <f>MID(Tabla1[[#This Row],[Aplicación]],9,4)</f>
        <v>9332</v>
      </c>
      <c r="U1192" s="3" t="str">
        <f>VLOOKUP(Tabla1[[#This Row],[PROGRAMA]],Hoja1!A:B,2,FALSE)</f>
        <v>9332. Mantenimiento de edificios e instalaciones municipales</v>
      </c>
      <c r="V1192" s="3" t="str">
        <f>MID(Tabla1[[#This Row],[Aplicación]],14,2)</f>
        <v>22</v>
      </c>
      <c r="W1192" s="3" t="str">
        <f>MID(Tabla1[[#This Row],[Aplicación]],14,6)</f>
        <v>22700</v>
      </c>
    </row>
    <row r="1193" spans="1:23" hidden="1" x14ac:dyDescent="0.25">
      <c r="A1193" s="1">
        <v>220189000355</v>
      </c>
      <c r="B1193" s="3" t="s">
        <v>9</v>
      </c>
      <c r="C1193" s="2">
        <v>43467</v>
      </c>
      <c r="D1193" s="3">
        <v>22019000143</v>
      </c>
      <c r="E1193" s="3" t="s">
        <v>292</v>
      </c>
      <c r="F1193" s="4">
        <v>1243.19</v>
      </c>
      <c r="G1193" s="3" t="s">
        <v>1794</v>
      </c>
      <c r="H1193" s="3" t="s">
        <v>297</v>
      </c>
      <c r="I1193" s="3" t="s">
        <v>1836</v>
      </c>
      <c r="J1193" s="3" t="s">
        <v>1838</v>
      </c>
      <c r="K1193" s="3" t="s">
        <v>14</v>
      </c>
      <c r="L1193" s="3" t="s">
        <v>15</v>
      </c>
      <c r="M1193" s="3" t="s">
        <v>16</v>
      </c>
      <c r="N1193" s="11" t="s">
        <v>2554</v>
      </c>
      <c r="O1193" s="3" t="s">
        <v>2553</v>
      </c>
      <c r="P1193" s="3" t="str">
        <f>MID(Tabla1[[#This Row],[Aplicación]],14,1)</f>
        <v>2</v>
      </c>
      <c r="Q1193" s="3" t="s">
        <v>2530</v>
      </c>
      <c r="R1193" s="3" t="str">
        <f>MID(Tabla1[[#This Row],[Aplicación]],6,2)</f>
        <v>02</v>
      </c>
      <c r="S1193" s="3" t="str">
        <f>VLOOKUP(Tabla1[[#This Row],[AREA]],Hoja1!A:B,2,FALSE)</f>
        <v>02. Urbanismo, infraestructura y vivienda</v>
      </c>
      <c r="T1193" s="3" t="str">
        <f>MID(Tabla1[[#This Row],[Aplicación]],9,4)</f>
        <v>9332</v>
      </c>
      <c r="U1193" s="3" t="str">
        <f>VLOOKUP(Tabla1[[#This Row],[PROGRAMA]],Hoja1!A:B,2,FALSE)</f>
        <v>9332. Mantenimiento de edificios e instalaciones municipales</v>
      </c>
      <c r="V1193" s="3" t="str">
        <f>MID(Tabla1[[#This Row],[Aplicación]],14,2)</f>
        <v>22</v>
      </c>
      <c r="W1193" s="3" t="str">
        <f>MID(Tabla1[[#This Row],[Aplicación]],14,6)</f>
        <v>22700</v>
      </c>
    </row>
    <row r="1194" spans="1:23" hidden="1" x14ac:dyDescent="0.25">
      <c r="A1194" s="1">
        <v>220189000536</v>
      </c>
      <c r="B1194" s="3" t="s">
        <v>9</v>
      </c>
      <c r="C1194" s="2">
        <v>43467</v>
      </c>
      <c r="D1194" s="3">
        <v>22019000354</v>
      </c>
      <c r="E1194" s="3" t="s">
        <v>420</v>
      </c>
      <c r="F1194" s="4">
        <v>410126.1</v>
      </c>
      <c r="G1194" s="3" t="s">
        <v>1794</v>
      </c>
      <c r="H1194" s="3" t="s">
        <v>445</v>
      </c>
      <c r="I1194" s="3" t="s">
        <v>1836</v>
      </c>
      <c r="J1194" s="3" t="s">
        <v>1838</v>
      </c>
      <c r="K1194" s="3" t="s">
        <v>14</v>
      </c>
      <c r="L1194" s="3" t="s">
        <v>15</v>
      </c>
      <c r="M1194" s="3" t="s">
        <v>16</v>
      </c>
      <c r="N1194" s="11" t="s">
        <v>2554</v>
      </c>
      <c r="O1194" s="3" t="s">
        <v>2553</v>
      </c>
      <c r="P1194" s="3" t="str">
        <f>MID(Tabla1[[#This Row],[Aplicación]],14,1)</f>
        <v>2</v>
      </c>
      <c r="Q1194" s="3" t="s">
        <v>2530</v>
      </c>
      <c r="R1194" s="3" t="str">
        <f>MID(Tabla1[[#This Row],[Aplicación]],6,2)</f>
        <v>03</v>
      </c>
      <c r="S1194" s="3" t="str">
        <f>VLOOKUP(Tabla1[[#This Row],[AREA]],Hoja1!A:B,2,FALSE)</f>
        <v>03. Participación ciudadana, juventud y deportes</v>
      </c>
      <c r="T1194" s="3" t="str">
        <f>MID(Tabla1[[#This Row],[Aplicación]],9,4)</f>
        <v>9241</v>
      </c>
      <c r="U1194" s="3" t="str">
        <f>VLOOKUP(Tabla1[[#This Row],[PROGRAMA]],Hoja1!A:B,2,FALSE)</f>
        <v>9241. Participación ciudadana</v>
      </c>
      <c r="V1194" s="3" t="str">
        <f>MID(Tabla1[[#This Row],[Aplicación]],14,2)</f>
        <v>22</v>
      </c>
      <c r="W1194" s="3" t="str">
        <f>MID(Tabla1[[#This Row],[Aplicación]],14,6)</f>
        <v>22700</v>
      </c>
    </row>
    <row r="1195" spans="1:23" hidden="1" x14ac:dyDescent="0.25">
      <c r="A1195" s="1">
        <v>220189000537</v>
      </c>
      <c r="B1195" s="3" t="s">
        <v>9</v>
      </c>
      <c r="C1195" s="2">
        <v>43467</v>
      </c>
      <c r="D1195" s="3">
        <v>22019000355</v>
      </c>
      <c r="E1195" s="3" t="s">
        <v>446</v>
      </c>
      <c r="F1195" s="4">
        <v>26176.94</v>
      </c>
      <c r="G1195" s="3" t="s">
        <v>1794</v>
      </c>
      <c r="H1195" s="3" t="s">
        <v>447</v>
      </c>
      <c r="I1195" s="3" t="s">
        <v>1836</v>
      </c>
      <c r="J1195" s="3" t="s">
        <v>1838</v>
      </c>
      <c r="K1195" s="3" t="s">
        <v>14</v>
      </c>
      <c r="L1195" s="3" t="s">
        <v>15</v>
      </c>
      <c r="M1195" s="3" t="s">
        <v>16</v>
      </c>
      <c r="N1195" s="11" t="s">
        <v>2554</v>
      </c>
      <c r="O1195" s="3" t="s">
        <v>2553</v>
      </c>
      <c r="P1195" s="3" t="str">
        <f>MID(Tabla1[[#This Row],[Aplicación]],14,1)</f>
        <v>2</v>
      </c>
      <c r="Q1195" s="3" t="s">
        <v>2530</v>
      </c>
      <c r="R1195" s="3" t="str">
        <f>MID(Tabla1[[#This Row],[Aplicación]],6,2)</f>
        <v>03</v>
      </c>
      <c r="S1195" s="3" t="str">
        <f>VLOOKUP(Tabla1[[#This Row],[AREA]],Hoja1!A:B,2,FALSE)</f>
        <v>03. Participación ciudadana, juventud y deportes</v>
      </c>
      <c r="T1195" s="3" t="str">
        <f>MID(Tabla1[[#This Row],[Aplicación]],9,4)</f>
        <v>2314</v>
      </c>
      <c r="U1195" s="3" t="str">
        <f>VLOOKUP(Tabla1[[#This Row],[PROGRAMA]],Hoja1!A:B,2,FALSE)</f>
        <v>2314. Centro de programas juveniles</v>
      </c>
      <c r="V1195" s="3" t="str">
        <f>MID(Tabla1[[#This Row],[Aplicación]],14,2)</f>
        <v>22</v>
      </c>
      <c r="W1195" s="3" t="str">
        <f>MID(Tabla1[[#This Row],[Aplicación]],14,6)</f>
        <v>22700</v>
      </c>
    </row>
    <row r="1196" spans="1:23" hidden="1" x14ac:dyDescent="0.25">
      <c r="A1196" s="1">
        <v>220190000012</v>
      </c>
      <c r="B1196" s="3" t="s">
        <v>1968</v>
      </c>
      <c r="C1196" s="2">
        <v>43486</v>
      </c>
      <c r="D1196" s="3">
        <v>22019000426</v>
      </c>
      <c r="E1196" s="3" t="s">
        <v>420</v>
      </c>
      <c r="F1196" s="4">
        <v>13667.2</v>
      </c>
      <c r="G1196" s="3" t="s">
        <v>1794</v>
      </c>
      <c r="H1196" s="3" t="s">
        <v>421</v>
      </c>
      <c r="I1196" s="3" t="s">
        <v>1969</v>
      </c>
      <c r="J1196" s="3" t="s">
        <v>1838</v>
      </c>
      <c r="K1196" s="3" t="s">
        <v>14</v>
      </c>
      <c r="L1196" s="3" t="s">
        <v>15</v>
      </c>
      <c r="M1196" s="3" t="s">
        <v>39</v>
      </c>
      <c r="N1196" s="11" t="s">
        <v>2554</v>
      </c>
      <c r="O1196" s="3" t="s">
        <v>2553</v>
      </c>
      <c r="P1196" s="3" t="str">
        <f>MID(Tabla1[[#This Row],[Aplicación]],14,1)</f>
        <v>2</v>
      </c>
      <c r="Q1196" s="3" t="s">
        <v>2530</v>
      </c>
      <c r="R1196" s="3" t="str">
        <f>MID(Tabla1[[#This Row],[Aplicación]],6,2)</f>
        <v>03</v>
      </c>
      <c r="S1196" s="3" t="str">
        <f>VLOOKUP(Tabla1[[#This Row],[AREA]],Hoja1!A:B,2,FALSE)</f>
        <v>03. Participación ciudadana, juventud y deportes</v>
      </c>
      <c r="T1196" s="3" t="str">
        <f>MID(Tabla1[[#This Row],[Aplicación]],9,4)</f>
        <v>9241</v>
      </c>
      <c r="U1196" s="3" t="str">
        <f>VLOOKUP(Tabla1[[#This Row],[PROGRAMA]],Hoja1!A:B,2,FALSE)</f>
        <v>9241. Participación ciudadana</v>
      </c>
      <c r="V1196" s="3" t="str">
        <f>MID(Tabla1[[#This Row],[Aplicación]],14,2)</f>
        <v>22</v>
      </c>
      <c r="W1196" s="3" t="str">
        <f>MID(Tabla1[[#This Row],[Aplicación]],14,6)</f>
        <v>22700</v>
      </c>
    </row>
    <row r="1197" spans="1:23" hidden="1" x14ac:dyDescent="0.25">
      <c r="A1197" s="1">
        <v>220190005173</v>
      </c>
      <c r="B1197" s="3" t="s">
        <v>9</v>
      </c>
      <c r="C1197" s="2">
        <v>43535</v>
      </c>
      <c r="D1197" s="3">
        <v>22019002200</v>
      </c>
      <c r="E1197" s="3" t="s">
        <v>1233</v>
      </c>
      <c r="F1197" s="4">
        <v>1584</v>
      </c>
      <c r="G1197" s="3" t="s">
        <v>1794</v>
      </c>
      <c r="H1197" s="3" t="s">
        <v>1285</v>
      </c>
      <c r="I1197" s="3" t="s">
        <v>1836</v>
      </c>
      <c r="J1197" s="3" t="s">
        <v>1838</v>
      </c>
      <c r="K1197" s="3" t="s">
        <v>14</v>
      </c>
      <c r="L1197" s="3" t="s">
        <v>10</v>
      </c>
      <c r="M1197" s="3" t="s">
        <v>11</v>
      </c>
      <c r="N1197" s="11" t="s">
        <v>2556</v>
      </c>
      <c r="O1197" s="3" t="s">
        <v>2553</v>
      </c>
      <c r="P1197" s="3" t="str">
        <f>MID(Tabla1[[#This Row],[Aplicación]],14,1)</f>
        <v>2</v>
      </c>
      <c r="Q1197" s="3" t="s">
        <v>2530</v>
      </c>
      <c r="R1197" s="3" t="str">
        <f>MID(Tabla1[[#This Row],[Aplicación]],6,2)</f>
        <v>01</v>
      </c>
      <c r="S1197" s="3" t="str">
        <f>VLOOKUP(Tabla1[[#This Row],[AREA]],Hoja1!A:B,2,FALSE)</f>
        <v>01. Alcaldía</v>
      </c>
      <c r="T1197" s="3" t="str">
        <f>MID(Tabla1[[#This Row],[Aplicación]],9,4)</f>
        <v>9206</v>
      </c>
      <c r="U1197" s="3" t="str">
        <f>VLOOKUP(Tabla1[[#This Row],[PROGRAMA]],Hoja1!A:B,2,FALSE)</f>
        <v>9206. Archivo municipal</v>
      </c>
      <c r="V1197" s="3" t="str">
        <f>MID(Tabla1[[#This Row],[Aplicación]],14,2)</f>
        <v>22</v>
      </c>
      <c r="W1197" s="3" t="str">
        <f>MID(Tabla1[[#This Row],[Aplicación]],14,6)</f>
        <v>22799</v>
      </c>
    </row>
    <row r="1198" spans="1:23" hidden="1" x14ac:dyDescent="0.25">
      <c r="A1198" s="1">
        <v>220189000395</v>
      </c>
      <c r="B1198" s="3" t="s">
        <v>9</v>
      </c>
      <c r="C1198" s="2">
        <v>43467</v>
      </c>
      <c r="D1198" s="3">
        <v>22019000313</v>
      </c>
      <c r="E1198" s="3" t="s">
        <v>359</v>
      </c>
      <c r="F1198" s="4">
        <v>46000</v>
      </c>
      <c r="G1198" s="3" t="s">
        <v>1697</v>
      </c>
      <c r="H1198" s="3" t="s">
        <v>360</v>
      </c>
      <c r="I1198" s="3" t="s">
        <v>1836</v>
      </c>
      <c r="J1198" s="3" t="s">
        <v>1866</v>
      </c>
      <c r="K1198" s="3" t="s">
        <v>35</v>
      </c>
      <c r="L1198" s="3" t="s">
        <v>15</v>
      </c>
      <c r="M1198" s="3" t="s">
        <v>16</v>
      </c>
      <c r="N1198" s="11" t="s">
        <v>2554</v>
      </c>
      <c r="O1198" s="3" t="s">
        <v>2553</v>
      </c>
      <c r="P1198" s="3" t="str">
        <f>MID(Tabla1[[#This Row],[Aplicación]],14,1)</f>
        <v>2</v>
      </c>
      <c r="Q1198" s="3" t="s">
        <v>2530</v>
      </c>
      <c r="R1198" s="3" t="str">
        <f>MID(Tabla1[[#This Row],[Aplicación]],6,2)</f>
        <v>07</v>
      </c>
      <c r="S1198" s="3" t="str">
        <f>VLOOKUP(Tabla1[[#This Row],[AREA]],Hoja1!A:B,2,FALSE)</f>
        <v>07. Medio Ambiente sostenibilidad</v>
      </c>
      <c r="T1198" s="3" t="str">
        <f>MID(Tabla1[[#This Row],[Aplicación]],9,4)</f>
        <v>1621</v>
      </c>
      <c r="U1198" s="3" t="str">
        <f>VLOOKUP(Tabla1[[#This Row],[PROGRAMA]],Hoja1!A:B,2,FALSE)</f>
        <v>1621. Servicio de limpieza</v>
      </c>
      <c r="V1198" s="3" t="str">
        <f>MID(Tabla1[[#This Row],[Aplicación]],14,2)</f>
        <v>22</v>
      </c>
      <c r="W1198" s="3" t="str">
        <f>MID(Tabla1[[#This Row],[Aplicación]],14,6)</f>
        <v>22100</v>
      </c>
    </row>
    <row r="1199" spans="1:23" hidden="1" x14ac:dyDescent="0.25">
      <c r="A1199" s="1">
        <v>220189000248</v>
      </c>
      <c r="B1199" s="3" t="s">
        <v>9</v>
      </c>
      <c r="C1199" s="2">
        <v>43467</v>
      </c>
      <c r="D1199" s="3">
        <v>22019000478</v>
      </c>
      <c r="E1199" s="3" t="s">
        <v>250</v>
      </c>
      <c r="F1199" s="4">
        <v>5759.7</v>
      </c>
      <c r="G1199" s="3" t="s">
        <v>1902</v>
      </c>
      <c r="H1199" s="3" t="s">
        <v>251</v>
      </c>
      <c r="I1199" s="3" t="s">
        <v>1836</v>
      </c>
      <c r="J1199" s="3" t="s">
        <v>1877</v>
      </c>
      <c r="K1199" s="3" t="s">
        <v>14</v>
      </c>
      <c r="L1199" s="3" t="s">
        <v>15</v>
      </c>
      <c r="M1199" s="3" t="s">
        <v>16</v>
      </c>
      <c r="N1199" s="11" t="s">
        <v>2554</v>
      </c>
      <c r="O1199" s="3" t="s">
        <v>2553</v>
      </c>
      <c r="P1199" s="3" t="str">
        <f>MID(Tabla1[[#This Row],[Aplicación]],14,1)</f>
        <v>2</v>
      </c>
      <c r="Q1199" s="3" t="s">
        <v>2530</v>
      </c>
      <c r="R1199" s="3" t="str">
        <f>MID(Tabla1[[#This Row],[Aplicación]],6,2)</f>
        <v>04</v>
      </c>
      <c r="S1199" s="3" t="str">
        <f>VLOOKUP(Tabla1[[#This Row],[AREA]],Hoja1!A:B,2,FALSE)</f>
        <v>04. Hacienda, función pública y promoción económica</v>
      </c>
      <c r="T1199" s="3" t="str">
        <f>MID(Tabla1[[#This Row],[Aplicación]],9,4)</f>
        <v>2411</v>
      </c>
      <c r="U1199" s="3" t="str">
        <f>VLOOKUP(Tabla1[[#This Row],[PROGRAMA]],Hoja1!A:B,2,FALSE)</f>
        <v>2411. Agencia de innovación y desarrollo económico</v>
      </c>
      <c r="V1199" s="3" t="str">
        <f>MID(Tabla1[[#This Row],[Aplicación]],14,2)</f>
        <v>22</v>
      </c>
      <c r="W1199" s="3" t="str">
        <f>MID(Tabla1[[#This Row],[Aplicación]],14,6)</f>
        <v>22799</v>
      </c>
    </row>
    <row r="1200" spans="1:23" hidden="1" x14ac:dyDescent="0.25">
      <c r="A1200" s="1">
        <v>220190000549</v>
      </c>
      <c r="B1200" s="3" t="s">
        <v>9</v>
      </c>
      <c r="C1200" s="2">
        <v>43496</v>
      </c>
      <c r="D1200" s="3">
        <v>22019000672</v>
      </c>
      <c r="E1200" s="3" t="s">
        <v>542</v>
      </c>
      <c r="F1200" s="4">
        <v>11712</v>
      </c>
      <c r="G1200" s="3" t="s">
        <v>1720</v>
      </c>
      <c r="H1200" s="3" t="s">
        <v>543</v>
      </c>
      <c r="I1200" s="3" t="s">
        <v>1836</v>
      </c>
      <c r="J1200" s="3" t="s">
        <v>1932</v>
      </c>
      <c r="K1200" s="3" t="s">
        <v>14</v>
      </c>
      <c r="L1200" s="3" t="s">
        <v>10</v>
      </c>
      <c r="M1200" s="3" t="s">
        <v>11</v>
      </c>
      <c r="N1200" s="11" t="s">
        <v>2556</v>
      </c>
      <c r="O1200" s="3" t="s">
        <v>2553</v>
      </c>
      <c r="P1200" s="3" t="str">
        <f>MID(Tabla1[[#This Row],[Aplicación]],14,1)</f>
        <v>2</v>
      </c>
      <c r="Q1200" s="3" t="s">
        <v>2530</v>
      </c>
      <c r="R1200" s="3" t="str">
        <f>MID(Tabla1[[#This Row],[Aplicación]],6,2)</f>
        <v>03</v>
      </c>
      <c r="S1200" s="3" t="str">
        <f>VLOOKUP(Tabla1[[#This Row],[AREA]],Hoja1!A:B,2,FALSE)</f>
        <v>03. Participación ciudadana, juventud y deportes</v>
      </c>
      <c r="T1200" s="3" t="str">
        <f>MID(Tabla1[[#This Row],[Aplicación]],9,4)</f>
        <v>2314</v>
      </c>
      <c r="U1200" s="3" t="str">
        <f>VLOOKUP(Tabla1[[#This Row],[PROGRAMA]],Hoja1!A:B,2,FALSE)</f>
        <v>2314. Centro de programas juveniles</v>
      </c>
      <c r="V1200" s="3" t="str">
        <f>MID(Tabla1[[#This Row],[Aplicación]],14,2)</f>
        <v>22</v>
      </c>
      <c r="W1200" s="3" t="str">
        <f>MID(Tabla1[[#This Row],[Aplicación]],14,6)</f>
        <v>22602</v>
      </c>
    </row>
    <row r="1201" spans="1:23" hidden="1" x14ac:dyDescent="0.25">
      <c r="A1201" s="1">
        <v>220189000396</v>
      </c>
      <c r="B1201" s="3" t="s">
        <v>9</v>
      </c>
      <c r="C1201" s="2">
        <v>43467</v>
      </c>
      <c r="D1201" s="3">
        <v>22019000314</v>
      </c>
      <c r="E1201" s="3" t="s">
        <v>361</v>
      </c>
      <c r="F1201" s="4">
        <v>55000</v>
      </c>
      <c r="G1201" s="3" t="s">
        <v>1697</v>
      </c>
      <c r="H1201" s="3" t="s">
        <v>362</v>
      </c>
      <c r="I1201" s="3" t="s">
        <v>1836</v>
      </c>
      <c r="J1201" s="3" t="s">
        <v>1866</v>
      </c>
      <c r="K1201" s="3" t="s">
        <v>35</v>
      </c>
      <c r="L1201" s="3" t="s">
        <v>15</v>
      </c>
      <c r="M1201" s="3" t="s">
        <v>16</v>
      </c>
      <c r="N1201" s="11" t="s">
        <v>2554</v>
      </c>
      <c r="O1201" s="3" t="s">
        <v>2553</v>
      </c>
      <c r="P1201" s="3" t="str">
        <f>MID(Tabla1[[#This Row],[Aplicación]],14,1)</f>
        <v>2</v>
      </c>
      <c r="Q1201" s="3" t="s">
        <v>2530</v>
      </c>
      <c r="R1201" s="3" t="str">
        <f>MID(Tabla1[[#This Row],[Aplicación]],6,2)</f>
        <v>07</v>
      </c>
      <c r="S1201" s="3" t="str">
        <f>VLOOKUP(Tabla1[[#This Row],[AREA]],Hoja1!A:B,2,FALSE)</f>
        <v>07. Medio Ambiente sostenibilidad</v>
      </c>
      <c r="T1201" s="3" t="str">
        <f>MID(Tabla1[[#This Row],[Aplicación]],9,4)</f>
        <v>1631</v>
      </c>
      <c r="U1201" s="3" t="str">
        <f>VLOOKUP(Tabla1[[#This Row],[PROGRAMA]],Hoja1!A:B,2,FALSE)</f>
        <v>1631. Limpieza viaria</v>
      </c>
      <c r="V1201" s="3" t="str">
        <f>MID(Tabla1[[#This Row],[Aplicación]],14,2)</f>
        <v>22</v>
      </c>
      <c r="W1201" s="3" t="str">
        <f>MID(Tabla1[[#This Row],[Aplicación]],14,6)</f>
        <v>22100</v>
      </c>
    </row>
    <row r="1202" spans="1:23" hidden="1" x14ac:dyDescent="0.25">
      <c r="A1202" s="1">
        <v>220189000397</v>
      </c>
      <c r="B1202" s="3" t="s">
        <v>9</v>
      </c>
      <c r="C1202" s="2">
        <v>43467</v>
      </c>
      <c r="D1202" s="3">
        <v>22019000315</v>
      </c>
      <c r="E1202" s="3" t="s">
        <v>363</v>
      </c>
      <c r="F1202" s="4">
        <v>13700</v>
      </c>
      <c r="G1202" s="3" t="s">
        <v>1697</v>
      </c>
      <c r="H1202" s="3" t="s">
        <v>364</v>
      </c>
      <c r="I1202" s="3" t="s">
        <v>1836</v>
      </c>
      <c r="J1202" s="3" t="s">
        <v>1866</v>
      </c>
      <c r="K1202" s="3" t="s">
        <v>35</v>
      </c>
      <c r="L1202" s="3" t="s">
        <v>15</v>
      </c>
      <c r="M1202" s="3" t="s">
        <v>16</v>
      </c>
      <c r="N1202" s="11" t="s">
        <v>2554</v>
      </c>
      <c r="O1202" s="3" t="s">
        <v>2553</v>
      </c>
      <c r="P1202" s="3" t="str">
        <f>MID(Tabla1[[#This Row],[Aplicación]],14,1)</f>
        <v>2</v>
      </c>
      <c r="Q1202" s="3" t="s">
        <v>2530</v>
      </c>
      <c r="R1202" s="3" t="str">
        <f>MID(Tabla1[[#This Row],[Aplicación]],6,2)</f>
        <v>07</v>
      </c>
      <c r="S1202" s="3" t="str">
        <f>VLOOKUP(Tabla1[[#This Row],[AREA]],Hoja1!A:B,2,FALSE)</f>
        <v>07. Medio Ambiente sostenibilidad</v>
      </c>
      <c r="T1202" s="3" t="str">
        <f>MID(Tabla1[[#This Row],[Aplicación]],9,4)</f>
        <v>1701</v>
      </c>
      <c r="U1202" s="3" t="str">
        <f>VLOOKUP(Tabla1[[#This Row],[PROGRAMA]],Hoja1!A:B,2,FALSE)</f>
        <v>1701. Dirección del área de medio ambiente</v>
      </c>
      <c r="V1202" s="3" t="str">
        <f>MID(Tabla1[[#This Row],[Aplicación]],14,2)</f>
        <v>22</v>
      </c>
      <c r="W1202" s="3" t="str">
        <f>MID(Tabla1[[#This Row],[Aplicación]],14,6)</f>
        <v>22100</v>
      </c>
    </row>
    <row r="1203" spans="1:23" hidden="1" x14ac:dyDescent="0.25">
      <c r="A1203" s="1">
        <v>220189000398</v>
      </c>
      <c r="B1203" s="3" t="s">
        <v>9</v>
      </c>
      <c r="C1203" s="2">
        <v>43467</v>
      </c>
      <c r="D1203" s="3">
        <v>22019000316</v>
      </c>
      <c r="E1203" s="3" t="s">
        <v>365</v>
      </c>
      <c r="F1203" s="4">
        <v>450000</v>
      </c>
      <c r="G1203" s="3" t="s">
        <v>1697</v>
      </c>
      <c r="H1203" s="3" t="s">
        <v>366</v>
      </c>
      <c r="I1203" s="3" t="s">
        <v>1836</v>
      </c>
      <c r="J1203" s="3" t="s">
        <v>1866</v>
      </c>
      <c r="K1203" s="3" t="s">
        <v>35</v>
      </c>
      <c r="L1203" s="3" t="s">
        <v>15</v>
      </c>
      <c r="M1203" s="3" t="s">
        <v>39</v>
      </c>
      <c r="N1203" s="11" t="s">
        <v>2554</v>
      </c>
      <c r="O1203" s="3" t="s">
        <v>2553</v>
      </c>
      <c r="P1203" s="3" t="str">
        <f>MID(Tabla1[[#This Row],[Aplicación]],14,1)</f>
        <v>2</v>
      </c>
      <c r="Q1203" s="3" t="s">
        <v>2530</v>
      </c>
      <c r="R1203" s="3" t="str">
        <f>MID(Tabla1[[#This Row],[Aplicación]],6,2)</f>
        <v>06</v>
      </c>
      <c r="S1203" s="3" t="str">
        <f>VLOOKUP(Tabla1[[#This Row],[AREA]],Hoja1!A:B,2,FALSE)</f>
        <v>06. Educación, infancia e igualdad</v>
      </c>
      <c r="T1203" s="3" t="str">
        <f>MID(Tabla1[[#This Row],[Aplicación]],9,4)</f>
        <v>3232</v>
      </c>
      <c r="U1203" s="3" t="str">
        <f>VLOOKUP(Tabla1[[#This Row],[PROGRAMA]],Hoja1!A:B,2,FALSE)</f>
        <v>3232. Conservación y mantenimiento centros educación infantil y primaria</v>
      </c>
      <c r="V1203" s="3" t="str">
        <f>MID(Tabla1[[#This Row],[Aplicación]],14,2)</f>
        <v>22</v>
      </c>
      <c r="W1203" s="3" t="str">
        <f>MID(Tabla1[[#This Row],[Aplicación]],14,6)</f>
        <v>22100</v>
      </c>
    </row>
    <row r="1204" spans="1:23" hidden="1" x14ac:dyDescent="0.25">
      <c r="A1204" s="1">
        <v>220189000399</v>
      </c>
      <c r="B1204" s="3" t="s">
        <v>9</v>
      </c>
      <c r="C1204" s="2">
        <v>43467</v>
      </c>
      <c r="D1204" s="3">
        <v>22019000317</v>
      </c>
      <c r="E1204" s="3" t="s">
        <v>367</v>
      </c>
      <c r="F1204" s="4">
        <v>6000</v>
      </c>
      <c r="G1204" s="3" t="s">
        <v>1697</v>
      </c>
      <c r="H1204" s="3" t="s">
        <v>368</v>
      </c>
      <c r="I1204" s="3" t="s">
        <v>1836</v>
      </c>
      <c r="J1204" s="3" t="s">
        <v>1866</v>
      </c>
      <c r="K1204" s="3" t="s">
        <v>35</v>
      </c>
      <c r="L1204" s="3" t="s">
        <v>15</v>
      </c>
      <c r="M1204" s="3" t="s">
        <v>39</v>
      </c>
      <c r="N1204" s="11" t="s">
        <v>2554</v>
      </c>
      <c r="O1204" s="3" t="s">
        <v>2553</v>
      </c>
      <c r="P1204" s="3" t="str">
        <f>MID(Tabla1[[#This Row],[Aplicación]],14,1)</f>
        <v>2</v>
      </c>
      <c r="Q1204" s="3" t="s">
        <v>2530</v>
      </c>
      <c r="R1204" s="3" t="str">
        <f>MID(Tabla1[[#This Row],[Aplicación]],6,2)</f>
        <v>06</v>
      </c>
      <c r="S1204" s="3" t="str">
        <f>VLOOKUP(Tabla1[[#This Row],[AREA]],Hoja1!A:B,2,FALSE)</f>
        <v>06. Educación, infancia e igualdad</v>
      </c>
      <c r="T1204" s="3" t="str">
        <f>MID(Tabla1[[#This Row],[Aplicación]],9,4)</f>
        <v>3321</v>
      </c>
      <c r="U1204" s="3" t="str">
        <f>VLOOKUP(Tabla1[[#This Row],[PROGRAMA]],Hoja1!A:B,2,FALSE)</f>
        <v>3321. Bibliotecas públicas</v>
      </c>
      <c r="V1204" s="3" t="str">
        <f>MID(Tabla1[[#This Row],[Aplicación]],14,2)</f>
        <v>22</v>
      </c>
      <c r="W1204" s="3" t="str">
        <f>MID(Tabla1[[#This Row],[Aplicación]],14,6)</f>
        <v>22100</v>
      </c>
    </row>
    <row r="1205" spans="1:23" hidden="1" x14ac:dyDescent="0.25">
      <c r="A1205" s="1">
        <v>220189000400</v>
      </c>
      <c r="B1205" s="3" t="s">
        <v>9</v>
      </c>
      <c r="C1205" s="2">
        <v>43467</v>
      </c>
      <c r="D1205" s="3">
        <v>22019000318</v>
      </c>
      <c r="E1205" s="3" t="s">
        <v>369</v>
      </c>
      <c r="F1205" s="4">
        <v>49750</v>
      </c>
      <c r="G1205" s="3" t="s">
        <v>1697</v>
      </c>
      <c r="H1205" s="3" t="s">
        <v>370</v>
      </c>
      <c r="I1205" s="3" t="s">
        <v>1836</v>
      </c>
      <c r="J1205" s="3" t="s">
        <v>1866</v>
      </c>
      <c r="K1205" s="3" t="s">
        <v>35</v>
      </c>
      <c r="L1205" s="3" t="s">
        <v>15</v>
      </c>
      <c r="M1205" s="3" t="s">
        <v>39</v>
      </c>
      <c r="N1205" s="11" t="s">
        <v>2554</v>
      </c>
      <c r="O1205" s="3" t="s">
        <v>2553</v>
      </c>
      <c r="P1205" s="3" t="str">
        <f>MID(Tabla1[[#This Row],[Aplicación]],14,1)</f>
        <v>2</v>
      </c>
      <c r="Q1205" s="3" t="s">
        <v>2530</v>
      </c>
      <c r="R1205" s="3" t="str">
        <f>MID(Tabla1[[#This Row],[Aplicación]],6,2)</f>
        <v>06</v>
      </c>
      <c r="S1205" s="3" t="str">
        <f>VLOOKUP(Tabla1[[#This Row],[AREA]],Hoja1!A:B,2,FALSE)</f>
        <v>06. Educación, infancia e igualdad</v>
      </c>
      <c r="T1205" s="3" t="str">
        <f>MID(Tabla1[[#This Row],[Aplicación]],9,4)</f>
        <v>3231</v>
      </c>
      <c r="U1205" s="3" t="str">
        <f>VLOOKUP(Tabla1[[#This Row],[PROGRAMA]],Hoja1!A:B,2,FALSE)</f>
        <v>3231. Escuelas infantiles</v>
      </c>
      <c r="V1205" s="3" t="str">
        <f>MID(Tabla1[[#This Row],[Aplicación]],14,2)</f>
        <v>22</v>
      </c>
      <c r="W1205" s="3" t="str">
        <f>MID(Tabla1[[#This Row],[Aplicación]],14,6)</f>
        <v>22100</v>
      </c>
    </row>
    <row r="1206" spans="1:23" hidden="1" x14ac:dyDescent="0.25">
      <c r="A1206" s="1">
        <v>220189000401</v>
      </c>
      <c r="B1206" s="3" t="s">
        <v>9</v>
      </c>
      <c r="C1206" s="2">
        <v>43467</v>
      </c>
      <c r="D1206" s="3">
        <v>22019000319</v>
      </c>
      <c r="E1206" s="3" t="s">
        <v>371</v>
      </c>
      <c r="F1206" s="4">
        <v>2000</v>
      </c>
      <c r="G1206" s="3" t="s">
        <v>1697</v>
      </c>
      <c r="H1206" s="3" t="s">
        <v>372</v>
      </c>
      <c r="I1206" s="3" t="s">
        <v>1836</v>
      </c>
      <c r="J1206" s="3" t="s">
        <v>1866</v>
      </c>
      <c r="K1206" s="3" t="s">
        <v>35</v>
      </c>
      <c r="L1206" s="3" t="s">
        <v>15</v>
      </c>
      <c r="M1206" s="3" t="s">
        <v>16</v>
      </c>
      <c r="N1206" s="11" t="s">
        <v>2554</v>
      </c>
      <c r="O1206" s="3" t="s">
        <v>2553</v>
      </c>
      <c r="P1206" s="3" t="str">
        <f>MID(Tabla1[[#This Row],[Aplicación]],14,1)</f>
        <v>2</v>
      </c>
      <c r="Q1206" s="3" t="s">
        <v>2530</v>
      </c>
      <c r="R1206" s="3" t="str">
        <f>MID(Tabla1[[#This Row],[Aplicación]],6,2)</f>
        <v>09</v>
      </c>
      <c r="S1206" s="3" t="str">
        <f>VLOOKUP(Tabla1[[#This Row],[AREA]],Hoja1!A:B,2,FALSE)</f>
        <v>09. Cultura y turismo</v>
      </c>
      <c r="T1206" s="3" t="str">
        <f>MID(Tabla1[[#This Row],[Aplicación]],9,4)</f>
        <v>4321</v>
      </c>
      <c r="U1206" s="3" t="str">
        <f>VLOOKUP(Tabla1[[#This Row],[PROGRAMA]],Hoja1!A:B,2,FALSE)</f>
        <v>4321. Turismo</v>
      </c>
      <c r="V1206" s="3" t="str">
        <f>MID(Tabla1[[#This Row],[Aplicación]],14,2)</f>
        <v>22</v>
      </c>
      <c r="W1206" s="3" t="str">
        <f>MID(Tabla1[[#This Row],[Aplicación]],14,6)</f>
        <v>22100</v>
      </c>
    </row>
    <row r="1207" spans="1:23" hidden="1" x14ac:dyDescent="0.25">
      <c r="A1207" s="1">
        <v>220190003541</v>
      </c>
      <c r="B1207" s="3" t="s">
        <v>9</v>
      </c>
      <c r="C1207" s="2">
        <v>43523</v>
      </c>
      <c r="D1207" s="3">
        <v>22019001982</v>
      </c>
      <c r="E1207" s="3" t="s">
        <v>76</v>
      </c>
      <c r="F1207" s="4">
        <v>1950.91</v>
      </c>
      <c r="G1207" s="3" t="s">
        <v>1784</v>
      </c>
      <c r="H1207" s="3" t="s">
        <v>1069</v>
      </c>
      <c r="I1207" s="3" t="s">
        <v>1836</v>
      </c>
      <c r="J1207" s="3" t="s">
        <v>1863</v>
      </c>
      <c r="K1207" s="3" t="s">
        <v>14</v>
      </c>
      <c r="L1207" s="3" t="s">
        <v>10</v>
      </c>
      <c r="M1207" s="3" t="s">
        <v>11</v>
      </c>
      <c r="N1207" s="11" t="s">
        <v>2556</v>
      </c>
      <c r="O1207" s="3" t="s">
        <v>2553</v>
      </c>
      <c r="P1207" s="3" t="str">
        <f>MID(Tabla1[[#This Row],[Aplicación]],14,1)</f>
        <v>2</v>
      </c>
      <c r="Q1207" s="3" t="s">
        <v>2530</v>
      </c>
      <c r="R1207" s="3" t="str">
        <f>MID(Tabla1[[#This Row],[Aplicación]],6,2)</f>
        <v>02</v>
      </c>
      <c r="S1207" s="3" t="str">
        <f>VLOOKUP(Tabla1[[#This Row],[AREA]],Hoja1!A:B,2,FALSE)</f>
        <v>02. Urbanismo, infraestructura y vivienda</v>
      </c>
      <c r="T1207" s="3" t="str">
        <f>MID(Tabla1[[#This Row],[Aplicación]],9,4)</f>
        <v>9332</v>
      </c>
      <c r="U1207" s="3" t="str">
        <f>VLOOKUP(Tabla1[[#This Row],[PROGRAMA]],Hoja1!A:B,2,FALSE)</f>
        <v>9332. Mantenimiento de edificios e instalaciones municipales</v>
      </c>
      <c r="V1207" s="3" t="str">
        <f>MID(Tabla1[[#This Row],[Aplicación]],14,2)</f>
        <v>21</v>
      </c>
      <c r="W1207" s="3" t="str">
        <f>MID(Tabla1[[#This Row],[Aplicación]],14,6)</f>
        <v>213</v>
      </c>
    </row>
    <row r="1208" spans="1:23" hidden="1" x14ac:dyDescent="0.25">
      <c r="A1208" s="1">
        <v>220189000259</v>
      </c>
      <c r="B1208" s="3" t="s">
        <v>9</v>
      </c>
      <c r="C1208" s="2">
        <v>43467</v>
      </c>
      <c r="D1208" s="3">
        <v>22019000489</v>
      </c>
      <c r="E1208" s="3" t="s">
        <v>250</v>
      </c>
      <c r="F1208" s="4">
        <v>900</v>
      </c>
      <c r="G1208" s="3" t="s">
        <v>1912</v>
      </c>
      <c r="H1208" s="3" t="s">
        <v>253</v>
      </c>
      <c r="I1208" s="3" t="s">
        <v>1836</v>
      </c>
      <c r="J1208" s="3" t="s">
        <v>1838</v>
      </c>
      <c r="K1208" s="3" t="s">
        <v>14</v>
      </c>
      <c r="L1208" s="3" t="s">
        <v>15</v>
      </c>
      <c r="M1208" s="3" t="s">
        <v>16</v>
      </c>
      <c r="N1208" s="11" t="s">
        <v>2554</v>
      </c>
      <c r="O1208" s="3" t="s">
        <v>2553</v>
      </c>
      <c r="P1208" s="3" t="str">
        <f>MID(Tabla1[[#This Row],[Aplicación]],14,1)</f>
        <v>2</v>
      </c>
      <c r="Q1208" s="3" t="s">
        <v>2530</v>
      </c>
      <c r="R1208" s="3" t="str">
        <f>MID(Tabla1[[#This Row],[Aplicación]],6,2)</f>
        <v>04</v>
      </c>
      <c r="S1208" s="3" t="str">
        <f>VLOOKUP(Tabla1[[#This Row],[AREA]],Hoja1!A:B,2,FALSE)</f>
        <v>04. Hacienda, función pública y promoción económica</v>
      </c>
      <c r="T1208" s="3" t="str">
        <f>MID(Tabla1[[#This Row],[Aplicación]],9,4)</f>
        <v>2411</v>
      </c>
      <c r="U1208" s="3" t="str">
        <f>VLOOKUP(Tabla1[[#This Row],[PROGRAMA]],Hoja1!A:B,2,FALSE)</f>
        <v>2411. Agencia de innovación y desarrollo económico</v>
      </c>
      <c r="V1208" s="3" t="str">
        <f>MID(Tabla1[[#This Row],[Aplicación]],14,2)</f>
        <v>22</v>
      </c>
      <c r="W1208" s="3" t="str">
        <f>MID(Tabla1[[#This Row],[Aplicación]],14,6)</f>
        <v>22799</v>
      </c>
    </row>
    <row r="1209" spans="1:23" hidden="1" x14ac:dyDescent="0.25">
      <c r="A1209" s="1">
        <v>220190002146</v>
      </c>
      <c r="B1209" s="3" t="s">
        <v>1968</v>
      </c>
      <c r="C1209" s="2">
        <v>43514</v>
      </c>
      <c r="D1209" s="3">
        <v>22019001627</v>
      </c>
      <c r="E1209" s="3" t="s">
        <v>448</v>
      </c>
      <c r="F1209" s="4">
        <v>31653.08</v>
      </c>
      <c r="G1209" s="3" t="s">
        <v>2007</v>
      </c>
      <c r="H1209" s="3" t="s">
        <v>2008</v>
      </c>
      <c r="I1209" s="3" t="s">
        <v>1969</v>
      </c>
      <c r="J1209" s="3" t="s">
        <v>1838</v>
      </c>
      <c r="K1209" s="3" t="s">
        <v>14</v>
      </c>
      <c r="L1209" s="3" t="s">
        <v>15</v>
      </c>
      <c r="M1209" s="3" t="s">
        <v>16</v>
      </c>
      <c r="N1209" s="11" t="s">
        <v>2554</v>
      </c>
      <c r="O1209" s="3" t="s">
        <v>2553</v>
      </c>
      <c r="P1209" s="3" t="str">
        <f>MID(Tabla1[[#This Row],[Aplicación]],14,1)</f>
        <v>2</v>
      </c>
      <c r="Q1209" s="3" t="s">
        <v>2530</v>
      </c>
      <c r="R1209" s="3" t="str">
        <f>MID(Tabla1[[#This Row],[Aplicación]],6,2)</f>
        <v>07</v>
      </c>
      <c r="S1209" s="3" t="str">
        <f>VLOOKUP(Tabla1[[#This Row],[AREA]],Hoja1!A:B,2,FALSE)</f>
        <v>07. Medio Ambiente sostenibilidad</v>
      </c>
      <c r="T1209" s="3" t="str">
        <f>MID(Tabla1[[#This Row],[Aplicación]],9,4)</f>
        <v>3111</v>
      </c>
      <c r="U1209" s="3" t="str">
        <f>VLOOKUP(Tabla1[[#This Row],[PROGRAMA]],Hoja1!A:B,2,FALSE)</f>
        <v>3111. Protección de la salubridad pública</v>
      </c>
      <c r="V1209" s="3" t="str">
        <f>MID(Tabla1[[#This Row],[Aplicación]],14,2)</f>
        <v>22</v>
      </c>
      <c r="W1209" s="3" t="str">
        <f>MID(Tabla1[[#This Row],[Aplicación]],14,6)</f>
        <v>22706</v>
      </c>
    </row>
    <row r="1210" spans="1:23" hidden="1" x14ac:dyDescent="0.25">
      <c r="A1210" s="1">
        <v>220189000266</v>
      </c>
      <c r="B1210" s="3" t="s">
        <v>9</v>
      </c>
      <c r="C1210" s="2">
        <v>43467</v>
      </c>
      <c r="D1210" s="3">
        <v>22019000493</v>
      </c>
      <c r="E1210" s="3" t="s">
        <v>254</v>
      </c>
      <c r="F1210" s="4">
        <v>1218499.98</v>
      </c>
      <c r="G1210" s="3" t="s">
        <v>1914</v>
      </c>
      <c r="H1210" s="3" t="s">
        <v>256</v>
      </c>
      <c r="I1210" s="3" t="s">
        <v>1836</v>
      </c>
      <c r="J1210" s="3" t="s">
        <v>1837</v>
      </c>
      <c r="K1210" s="3" t="s">
        <v>14</v>
      </c>
      <c r="L1210" s="3" t="s">
        <v>15</v>
      </c>
      <c r="M1210" s="3" t="s">
        <v>16</v>
      </c>
      <c r="N1210" s="11" t="s">
        <v>2554</v>
      </c>
      <c r="O1210" s="3" t="s">
        <v>2553</v>
      </c>
      <c r="P1210" s="3" t="str">
        <f>MID(Tabla1[[#This Row],[Aplicación]],14,1)</f>
        <v>6</v>
      </c>
      <c r="Q1210" s="3" t="s">
        <v>2531</v>
      </c>
      <c r="R1210" s="3" t="str">
        <f>MID(Tabla1[[#This Row],[Aplicación]],6,2)</f>
        <v>07</v>
      </c>
      <c r="S1210" s="3" t="str">
        <f>VLOOKUP(Tabla1[[#This Row],[AREA]],Hoja1!A:B,2,FALSE)</f>
        <v>07. Medio Ambiente sostenibilidad</v>
      </c>
      <c r="T1210" s="3" t="str">
        <f>MID(Tabla1[[#This Row],[Aplicación]],9,4)</f>
        <v>1711</v>
      </c>
      <c r="U1210" s="3" t="str">
        <f>VLOOKUP(Tabla1[[#This Row],[PROGRAMA]],Hoja1!A:B,2,FALSE)</f>
        <v>1711. Parques y jardines</v>
      </c>
      <c r="V1210" s="3" t="str">
        <f>MID(Tabla1[[#This Row],[Aplicación]],14,2)</f>
        <v>61</v>
      </c>
      <c r="W1210" s="3" t="str">
        <f>MID(Tabla1[[#This Row],[Aplicación]],14,6)</f>
        <v>610</v>
      </c>
    </row>
    <row r="1211" spans="1:23" hidden="1" x14ac:dyDescent="0.25">
      <c r="A1211" s="1">
        <v>220189000267</v>
      </c>
      <c r="B1211" s="3" t="s">
        <v>9</v>
      </c>
      <c r="C1211" s="2">
        <v>43467</v>
      </c>
      <c r="D1211" s="3">
        <v>22019000254</v>
      </c>
      <c r="E1211" s="3" t="s">
        <v>257</v>
      </c>
      <c r="F1211" s="4">
        <v>242125.02</v>
      </c>
      <c r="G1211" s="3" t="s">
        <v>1914</v>
      </c>
      <c r="H1211" s="3" t="s">
        <v>256</v>
      </c>
      <c r="I1211" s="3" t="s">
        <v>1836</v>
      </c>
      <c r="J1211" s="3" t="s">
        <v>1837</v>
      </c>
      <c r="K1211" s="3" t="s">
        <v>14</v>
      </c>
      <c r="L1211" s="3" t="s">
        <v>15</v>
      </c>
      <c r="M1211" s="3" t="s">
        <v>16</v>
      </c>
      <c r="N1211" s="11" t="s">
        <v>2554</v>
      </c>
      <c r="O1211" s="3" t="s">
        <v>2553</v>
      </c>
      <c r="P1211" s="3" t="str">
        <f>MID(Tabla1[[#This Row],[Aplicación]],14,1)</f>
        <v>2</v>
      </c>
      <c r="Q1211" s="3" t="s">
        <v>2530</v>
      </c>
      <c r="R1211" s="3" t="str">
        <f>MID(Tabla1[[#This Row],[Aplicación]],6,2)</f>
        <v>07</v>
      </c>
      <c r="S1211" s="3" t="str">
        <f>VLOOKUP(Tabla1[[#This Row],[AREA]],Hoja1!A:B,2,FALSE)</f>
        <v>07. Medio Ambiente sostenibilidad</v>
      </c>
      <c r="T1211" s="3" t="str">
        <f>MID(Tabla1[[#This Row],[Aplicación]],9,4)</f>
        <v>1711</v>
      </c>
      <c r="U1211" s="3" t="str">
        <f>VLOOKUP(Tabla1[[#This Row],[PROGRAMA]],Hoja1!A:B,2,FALSE)</f>
        <v>1711. Parques y jardines</v>
      </c>
      <c r="V1211" s="3" t="str">
        <f>MID(Tabla1[[#This Row],[Aplicación]],14,2)</f>
        <v>22</v>
      </c>
      <c r="W1211" s="3" t="str">
        <f>MID(Tabla1[[#This Row],[Aplicación]],14,6)</f>
        <v>22799</v>
      </c>
    </row>
    <row r="1212" spans="1:23" hidden="1" x14ac:dyDescent="0.25">
      <c r="A1212" s="1">
        <v>220189000394</v>
      </c>
      <c r="B1212" s="3" t="s">
        <v>9</v>
      </c>
      <c r="C1212" s="2">
        <v>43467</v>
      </c>
      <c r="D1212" s="3">
        <v>22019000312</v>
      </c>
      <c r="E1212" s="3" t="s">
        <v>357</v>
      </c>
      <c r="F1212" s="4">
        <v>20000</v>
      </c>
      <c r="G1212" s="3" t="s">
        <v>1697</v>
      </c>
      <c r="H1212" s="3" t="s">
        <v>358</v>
      </c>
      <c r="I1212" s="3" t="s">
        <v>1836</v>
      </c>
      <c r="J1212" s="3" t="s">
        <v>1866</v>
      </c>
      <c r="K1212" s="3" t="s">
        <v>14</v>
      </c>
      <c r="L1212" s="3" t="s">
        <v>15</v>
      </c>
      <c r="M1212" s="3" t="s">
        <v>11</v>
      </c>
      <c r="N1212" s="11" t="s">
        <v>2554</v>
      </c>
      <c r="O1212" s="3" t="s">
        <v>2553</v>
      </c>
      <c r="P1212" s="3" t="str">
        <f>MID(Tabla1[[#This Row],[Aplicación]],14,1)</f>
        <v>2</v>
      </c>
      <c r="Q1212" s="3" t="s">
        <v>2530</v>
      </c>
      <c r="R1212" s="3" t="str">
        <f>MID(Tabla1[[#This Row],[Aplicación]],6,2)</f>
        <v>07</v>
      </c>
      <c r="S1212" s="3" t="str">
        <f>VLOOKUP(Tabla1[[#This Row],[AREA]],Hoja1!A:B,2,FALSE)</f>
        <v>07. Medio Ambiente sostenibilidad</v>
      </c>
      <c r="T1212" s="3" t="str">
        <f>MID(Tabla1[[#This Row],[Aplicación]],9,4)</f>
        <v>1721</v>
      </c>
      <c r="U1212" s="3" t="str">
        <f>VLOOKUP(Tabla1[[#This Row],[PROGRAMA]],Hoja1!A:B,2,FALSE)</f>
        <v>1721. Protección del medio ambiente</v>
      </c>
      <c r="V1212" s="3" t="str">
        <f>MID(Tabla1[[#This Row],[Aplicación]],14,2)</f>
        <v>22</v>
      </c>
      <c r="W1212" s="3" t="str">
        <f>MID(Tabla1[[#This Row],[Aplicación]],14,6)</f>
        <v>22100</v>
      </c>
    </row>
    <row r="1213" spans="1:23" hidden="1" x14ac:dyDescent="0.25">
      <c r="A1213" s="1">
        <v>220189000393</v>
      </c>
      <c r="B1213" s="3" t="s">
        <v>9</v>
      </c>
      <c r="C1213" s="2">
        <v>43467</v>
      </c>
      <c r="D1213" s="3">
        <v>22019000311</v>
      </c>
      <c r="E1213" s="3" t="s">
        <v>355</v>
      </c>
      <c r="F1213" s="4">
        <v>375000</v>
      </c>
      <c r="G1213" s="3" t="s">
        <v>1697</v>
      </c>
      <c r="H1213" s="3" t="s">
        <v>356</v>
      </c>
      <c r="I1213" s="3" t="s">
        <v>1836</v>
      </c>
      <c r="J1213" s="3" t="s">
        <v>1866</v>
      </c>
      <c r="K1213" s="3" t="s">
        <v>14</v>
      </c>
      <c r="L1213" s="3" t="s">
        <v>15</v>
      </c>
      <c r="M1213" s="3" t="s">
        <v>39</v>
      </c>
      <c r="N1213" s="11" t="s">
        <v>2554</v>
      </c>
      <c r="O1213" s="3" t="s">
        <v>2553</v>
      </c>
      <c r="P1213" s="3" t="str">
        <f>MID(Tabla1[[#This Row],[Aplicación]],14,1)</f>
        <v>2</v>
      </c>
      <c r="Q1213" s="3" t="s">
        <v>2530</v>
      </c>
      <c r="R1213" s="3" t="str">
        <f>MID(Tabla1[[#This Row],[Aplicación]],6,2)</f>
        <v>07</v>
      </c>
      <c r="S1213" s="3" t="str">
        <f>VLOOKUP(Tabla1[[#This Row],[AREA]],Hoja1!A:B,2,FALSE)</f>
        <v>07. Medio Ambiente sostenibilidad</v>
      </c>
      <c r="T1213" s="3" t="str">
        <f>MID(Tabla1[[#This Row],[Aplicación]],9,4)</f>
        <v>1711</v>
      </c>
      <c r="U1213" s="3" t="str">
        <f>VLOOKUP(Tabla1[[#This Row],[PROGRAMA]],Hoja1!A:B,2,FALSE)</f>
        <v>1711. Parques y jardines</v>
      </c>
      <c r="V1213" s="3" t="str">
        <f>MID(Tabla1[[#This Row],[Aplicación]],14,2)</f>
        <v>22</v>
      </c>
      <c r="W1213" s="3" t="str">
        <f>MID(Tabla1[[#This Row],[Aplicación]],14,6)</f>
        <v>22100</v>
      </c>
    </row>
    <row r="1214" spans="1:23" hidden="1" x14ac:dyDescent="0.25">
      <c r="A1214" s="1">
        <v>220189000249</v>
      </c>
      <c r="B1214" s="3" t="s">
        <v>9</v>
      </c>
      <c r="C1214" s="2">
        <v>43467</v>
      </c>
      <c r="D1214" s="3">
        <v>22019000479</v>
      </c>
      <c r="E1214" s="3" t="s">
        <v>250</v>
      </c>
      <c r="F1214" s="4">
        <v>2454.9</v>
      </c>
      <c r="G1214" s="3" t="s">
        <v>1903</v>
      </c>
      <c r="H1214" s="3" t="s">
        <v>252</v>
      </c>
      <c r="I1214" s="3" t="s">
        <v>1836</v>
      </c>
      <c r="J1214" s="3" t="s">
        <v>1838</v>
      </c>
      <c r="K1214" s="3" t="s">
        <v>14</v>
      </c>
      <c r="L1214" s="3" t="s">
        <v>15</v>
      </c>
      <c r="M1214" s="3" t="s">
        <v>16</v>
      </c>
      <c r="N1214" s="11" t="s">
        <v>2554</v>
      </c>
      <c r="O1214" s="3" t="s">
        <v>2553</v>
      </c>
      <c r="P1214" s="3" t="str">
        <f>MID(Tabla1[[#This Row],[Aplicación]],14,1)</f>
        <v>2</v>
      </c>
      <c r="Q1214" s="3" t="s">
        <v>2530</v>
      </c>
      <c r="R1214" s="3" t="str">
        <f>MID(Tabla1[[#This Row],[Aplicación]],6,2)</f>
        <v>04</v>
      </c>
      <c r="S1214" s="3" t="str">
        <f>VLOOKUP(Tabla1[[#This Row],[AREA]],Hoja1!A:B,2,FALSE)</f>
        <v>04. Hacienda, función pública y promoción económica</v>
      </c>
      <c r="T1214" s="3" t="str">
        <f>MID(Tabla1[[#This Row],[Aplicación]],9,4)</f>
        <v>2411</v>
      </c>
      <c r="U1214" s="3" t="str">
        <f>VLOOKUP(Tabla1[[#This Row],[PROGRAMA]],Hoja1!A:B,2,FALSE)</f>
        <v>2411. Agencia de innovación y desarrollo económico</v>
      </c>
      <c r="V1214" s="3" t="str">
        <f>MID(Tabla1[[#This Row],[Aplicación]],14,2)</f>
        <v>22</v>
      </c>
      <c r="W1214" s="3" t="str">
        <f>MID(Tabla1[[#This Row],[Aplicación]],14,6)</f>
        <v>22799</v>
      </c>
    </row>
    <row r="1215" spans="1:23" hidden="1" x14ac:dyDescent="0.25">
      <c r="A1215" s="1">
        <v>220189000105</v>
      </c>
      <c r="B1215" s="3" t="s">
        <v>9</v>
      </c>
      <c r="C1215" s="2">
        <v>43467</v>
      </c>
      <c r="D1215" s="3">
        <v>22019000457</v>
      </c>
      <c r="E1215" s="3" t="s">
        <v>146</v>
      </c>
      <c r="F1215" s="4">
        <v>18928</v>
      </c>
      <c r="G1215" s="3" t="s">
        <v>1890</v>
      </c>
      <c r="H1215" s="3" t="s">
        <v>185</v>
      </c>
      <c r="I1215" s="3" t="s">
        <v>1836</v>
      </c>
      <c r="J1215" s="3" t="s">
        <v>1838</v>
      </c>
      <c r="K1215" s="3" t="s">
        <v>14</v>
      </c>
      <c r="L1215" s="3" t="s">
        <v>15</v>
      </c>
      <c r="M1215" s="3" t="s">
        <v>16</v>
      </c>
      <c r="N1215" s="11" t="s">
        <v>2554</v>
      </c>
      <c r="O1215" s="3" t="s">
        <v>2553</v>
      </c>
      <c r="P1215" s="3" t="str">
        <f>MID(Tabla1[[#This Row],[Aplicación]],14,1)</f>
        <v>2</v>
      </c>
      <c r="Q1215" s="3" t="s">
        <v>2530</v>
      </c>
      <c r="R1215" s="3" t="str">
        <f>MID(Tabla1[[#This Row],[Aplicación]],6,2)</f>
        <v>03</v>
      </c>
      <c r="S1215" s="3" t="str">
        <f>VLOOKUP(Tabla1[[#This Row],[AREA]],Hoja1!A:B,2,FALSE)</f>
        <v>03. Participación ciudadana, juventud y deportes</v>
      </c>
      <c r="T1215" s="3" t="str">
        <f>MID(Tabla1[[#This Row],[Aplicación]],9,4)</f>
        <v>2314</v>
      </c>
      <c r="U1215" s="3" t="str">
        <f>VLOOKUP(Tabla1[[#This Row],[PROGRAMA]],Hoja1!A:B,2,FALSE)</f>
        <v>2314. Centro de programas juveniles</v>
      </c>
      <c r="V1215" s="3" t="str">
        <f>MID(Tabla1[[#This Row],[Aplicación]],14,2)</f>
        <v>22</v>
      </c>
      <c r="W1215" s="3" t="str">
        <f>MID(Tabla1[[#This Row],[Aplicación]],14,6)</f>
        <v>22799</v>
      </c>
    </row>
    <row r="1216" spans="1:23" hidden="1" x14ac:dyDescent="0.25">
      <c r="A1216" s="1">
        <v>220189000378</v>
      </c>
      <c r="B1216" s="3" t="s">
        <v>9</v>
      </c>
      <c r="C1216" s="2">
        <v>43467</v>
      </c>
      <c r="D1216" s="3">
        <v>22019000301</v>
      </c>
      <c r="E1216" s="3" t="s">
        <v>329</v>
      </c>
      <c r="F1216" s="4">
        <v>6418.04</v>
      </c>
      <c r="G1216" s="3" t="s">
        <v>1696</v>
      </c>
      <c r="H1216" s="3" t="s">
        <v>330</v>
      </c>
      <c r="I1216" s="3" t="s">
        <v>1836</v>
      </c>
      <c r="J1216" s="3" t="s">
        <v>1837</v>
      </c>
      <c r="K1216" s="3" t="s">
        <v>14</v>
      </c>
      <c r="L1216" s="3" t="s">
        <v>15</v>
      </c>
      <c r="M1216" s="3" t="s">
        <v>16</v>
      </c>
      <c r="N1216" s="11" t="s">
        <v>2554</v>
      </c>
      <c r="O1216" s="3" t="s">
        <v>2553</v>
      </c>
      <c r="P1216" s="3" t="str">
        <f>MID(Tabla1[[#This Row],[Aplicación]],14,1)</f>
        <v>2</v>
      </c>
      <c r="Q1216" s="3" t="s">
        <v>2530</v>
      </c>
      <c r="R1216" s="3" t="str">
        <f>MID(Tabla1[[#This Row],[Aplicación]],6,2)</f>
        <v>09</v>
      </c>
      <c r="S1216" s="3" t="str">
        <f>VLOOKUP(Tabla1[[#This Row],[AREA]],Hoja1!A:B,2,FALSE)</f>
        <v>09. Cultura y turismo</v>
      </c>
      <c r="T1216" s="3" t="str">
        <f>MID(Tabla1[[#This Row],[Aplicación]],9,4)</f>
        <v>3341</v>
      </c>
      <c r="U1216" s="3" t="str">
        <f>VLOOKUP(Tabla1[[#This Row],[PROGRAMA]],Hoja1!A:B,2,FALSE)</f>
        <v>3341. Coordinación de políticas culturales</v>
      </c>
      <c r="V1216" s="3" t="str">
        <f>MID(Tabla1[[#This Row],[Aplicación]],14,2)</f>
        <v>22</v>
      </c>
      <c r="W1216" s="3" t="str">
        <f>MID(Tabla1[[#This Row],[Aplicación]],14,6)</f>
        <v>22700</v>
      </c>
    </row>
    <row r="1217" spans="1:23" hidden="1" x14ac:dyDescent="0.25">
      <c r="A1217" s="1">
        <v>220189000385</v>
      </c>
      <c r="B1217" s="3" t="s">
        <v>9</v>
      </c>
      <c r="C1217" s="2">
        <v>43467</v>
      </c>
      <c r="D1217" s="3">
        <v>22019000304</v>
      </c>
      <c r="E1217" s="3" t="s">
        <v>341</v>
      </c>
      <c r="F1217" s="4">
        <v>2823.94</v>
      </c>
      <c r="G1217" s="3" t="s">
        <v>1696</v>
      </c>
      <c r="H1217" s="3" t="s">
        <v>342</v>
      </c>
      <c r="I1217" s="3" t="s">
        <v>1836</v>
      </c>
      <c r="J1217" s="3" t="s">
        <v>1837</v>
      </c>
      <c r="K1217" s="3" t="s">
        <v>14</v>
      </c>
      <c r="L1217" s="3" t="s">
        <v>15</v>
      </c>
      <c r="M1217" s="3" t="s">
        <v>11</v>
      </c>
      <c r="N1217" s="11" t="s">
        <v>2554</v>
      </c>
      <c r="O1217" s="3" t="s">
        <v>2553</v>
      </c>
      <c r="P1217" s="3" t="str">
        <f>MID(Tabla1[[#This Row],[Aplicación]],14,1)</f>
        <v>2</v>
      </c>
      <c r="Q1217" s="3" t="s">
        <v>2530</v>
      </c>
      <c r="R1217" s="3" t="str">
        <f>MID(Tabla1[[#This Row],[Aplicación]],6,2)</f>
        <v>07</v>
      </c>
      <c r="S1217" s="3" t="str">
        <f>VLOOKUP(Tabla1[[#This Row],[AREA]],Hoja1!A:B,2,FALSE)</f>
        <v>07. Medio Ambiente sostenibilidad</v>
      </c>
      <c r="T1217" s="3" t="str">
        <f>MID(Tabla1[[#This Row],[Aplicación]],9,4)</f>
        <v>1721</v>
      </c>
      <c r="U1217" s="3" t="str">
        <f>VLOOKUP(Tabla1[[#This Row],[PROGRAMA]],Hoja1!A:B,2,FALSE)</f>
        <v>1721. Protección del medio ambiente</v>
      </c>
      <c r="V1217" s="3" t="str">
        <f>MID(Tabla1[[#This Row],[Aplicación]],14,2)</f>
        <v>22</v>
      </c>
      <c r="W1217" s="3" t="str">
        <f>MID(Tabla1[[#This Row],[Aplicación]],14,6)</f>
        <v>22700</v>
      </c>
    </row>
    <row r="1218" spans="1:23" hidden="1" x14ac:dyDescent="0.25">
      <c r="A1218" s="1">
        <v>220189000402</v>
      </c>
      <c r="B1218" s="3" t="s">
        <v>9</v>
      </c>
      <c r="C1218" s="2">
        <v>43467</v>
      </c>
      <c r="D1218" s="3">
        <v>22019000320</v>
      </c>
      <c r="E1218" s="3" t="s">
        <v>373</v>
      </c>
      <c r="F1218" s="4">
        <v>90000</v>
      </c>
      <c r="G1218" s="3" t="s">
        <v>1697</v>
      </c>
      <c r="H1218" s="3" t="s">
        <v>374</v>
      </c>
      <c r="I1218" s="3" t="s">
        <v>1836</v>
      </c>
      <c r="J1218" s="3" t="s">
        <v>1866</v>
      </c>
      <c r="K1218" s="3" t="s">
        <v>35</v>
      </c>
      <c r="L1218" s="3" t="s">
        <v>15</v>
      </c>
      <c r="M1218" s="3" t="s">
        <v>16</v>
      </c>
      <c r="N1218" s="11" t="s">
        <v>2554</v>
      </c>
      <c r="O1218" s="3" t="s">
        <v>2553</v>
      </c>
      <c r="P1218" s="3" t="str">
        <f>MID(Tabla1[[#This Row],[Aplicación]],14,1)</f>
        <v>2</v>
      </c>
      <c r="Q1218" s="3" t="s">
        <v>2530</v>
      </c>
      <c r="R1218" s="3" t="str">
        <f>MID(Tabla1[[#This Row],[Aplicación]],6,2)</f>
        <v>09</v>
      </c>
      <c r="S1218" s="3" t="str">
        <f>VLOOKUP(Tabla1[[#This Row],[AREA]],Hoja1!A:B,2,FALSE)</f>
        <v>09. Cultura y turismo</v>
      </c>
      <c r="T1218" s="3" t="str">
        <f>MID(Tabla1[[#This Row],[Aplicación]],9,4)</f>
        <v>3341</v>
      </c>
      <c r="U1218" s="3" t="str">
        <f>VLOOKUP(Tabla1[[#This Row],[PROGRAMA]],Hoja1!A:B,2,FALSE)</f>
        <v>3341. Coordinación de políticas culturales</v>
      </c>
      <c r="V1218" s="3" t="str">
        <f>MID(Tabla1[[#This Row],[Aplicación]],14,2)</f>
        <v>22</v>
      </c>
      <c r="W1218" s="3" t="str">
        <f>MID(Tabla1[[#This Row],[Aplicación]],14,6)</f>
        <v>22100</v>
      </c>
    </row>
    <row r="1219" spans="1:23" hidden="1" x14ac:dyDescent="0.25">
      <c r="A1219" s="1">
        <v>220189000403</v>
      </c>
      <c r="B1219" s="3" t="s">
        <v>9</v>
      </c>
      <c r="C1219" s="2">
        <v>43467</v>
      </c>
      <c r="D1219" s="3">
        <v>22019000321</v>
      </c>
      <c r="E1219" s="3" t="s">
        <v>375</v>
      </c>
      <c r="F1219" s="4">
        <v>45675</v>
      </c>
      <c r="G1219" s="3" t="s">
        <v>1697</v>
      </c>
      <c r="H1219" s="3" t="s">
        <v>376</v>
      </c>
      <c r="I1219" s="3" t="s">
        <v>1836</v>
      </c>
      <c r="J1219" s="3" t="s">
        <v>1866</v>
      </c>
      <c r="K1219" s="3" t="s">
        <v>35</v>
      </c>
      <c r="L1219" s="3" t="s">
        <v>15</v>
      </c>
      <c r="M1219" s="3" t="s">
        <v>39</v>
      </c>
      <c r="N1219" s="11" t="s">
        <v>2554</v>
      </c>
      <c r="O1219" s="3" t="s">
        <v>2553</v>
      </c>
      <c r="P1219" s="3" t="str">
        <f>MID(Tabla1[[#This Row],[Aplicación]],14,1)</f>
        <v>2</v>
      </c>
      <c r="Q1219" s="3" t="s">
        <v>2530</v>
      </c>
      <c r="R1219" s="3" t="str">
        <f>MID(Tabla1[[#This Row],[Aplicación]],6,2)</f>
        <v>08</v>
      </c>
      <c r="S1219" s="3" t="str">
        <f>VLOOKUP(Tabla1[[#This Row],[AREA]],Hoja1!A:B,2,FALSE)</f>
        <v>08. Seguridad y movilidad</v>
      </c>
      <c r="T1219" s="3" t="str">
        <f>MID(Tabla1[[#This Row],[Aplicación]],9,4)</f>
        <v>1361</v>
      </c>
      <c r="U1219" s="3" t="str">
        <f>VLOOKUP(Tabla1[[#This Row],[PROGRAMA]],Hoja1!A:B,2,FALSE)</f>
        <v>1361. Prevención y extinción de incencios</v>
      </c>
      <c r="V1219" s="3" t="str">
        <f>MID(Tabla1[[#This Row],[Aplicación]],14,2)</f>
        <v>22</v>
      </c>
      <c r="W1219" s="3" t="str">
        <f>MID(Tabla1[[#This Row],[Aplicación]],14,6)</f>
        <v>22100</v>
      </c>
    </row>
    <row r="1220" spans="1:23" hidden="1" x14ac:dyDescent="0.25">
      <c r="A1220" s="1">
        <v>220189000254</v>
      </c>
      <c r="B1220" s="3" t="s">
        <v>9</v>
      </c>
      <c r="C1220" s="2">
        <v>43467</v>
      </c>
      <c r="D1220" s="3">
        <v>22019000484</v>
      </c>
      <c r="E1220" s="3" t="s">
        <v>250</v>
      </c>
      <c r="F1220" s="4">
        <v>2505</v>
      </c>
      <c r="G1220" s="3" t="s">
        <v>1907</v>
      </c>
      <c r="H1220" s="3" t="s">
        <v>252</v>
      </c>
      <c r="I1220" s="3" t="s">
        <v>1836</v>
      </c>
      <c r="J1220" s="3" t="s">
        <v>1838</v>
      </c>
      <c r="K1220" s="3" t="s">
        <v>14</v>
      </c>
      <c r="L1220" s="3" t="s">
        <v>15</v>
      </c>
      <c r="M1220" s="3" t="s">
        <v>16</v>
      </c>
      <c r="N1220" s="11" t="s">
        <v>2554</v>
      </c>
      <c r="O1220" s="3" t="s">
        <v>2553</v>
      </c>
      <c r="P1220" s="3" t="str">
        <f>MID(Tabla1[[#This Row],[Aplicación]],14,1)</f>
        <v>2</v>
      </c>
      <c r="Q1220" s="3" t="s">
        <v>2530</v>
      </c>
      <c r="R1220" s="3" t="str">
        <f>MID(Tabla1[[#This Row],[Aplicación]],6,2)</f>
        <v>04</v>
      </c>
      <c r="S1220" s="3" t="str">
        <f>VLOOKUP(Tabla1[[#This Row],[AREA]],Hoja1!A:B,2,FALSE)</f>
        <v>04. Hacienda, función pública y promoción económica</v>
      </c>
      <c r="T1220" s="3" t="str">
        <f>MID(Tabla1[[#This Row],[Aplicación]],9,4)</f>
        <v>2411</v>
      </c>
      <c r="U1220" s="3" t="str">
        <f>VLOOKUP(Tabla1[[#This Row],[PROGRAMA]],Hoja1!A:B,2,FALSE)</f>
        <v>2411. Agencia de innovación y desarrollo económico</v>
      </c>
      <c r="V1220" s="3" t="str">
        <f>MID(Tabla1[[#This Row],[Aplicación]],14,2)</f>
        <v>22</v>
      </c>
      <c r="W1220" s="3" t="str">
        <f>MID(Tabla1[[#This Row],[Aplicación]],14,6)</f>
        <v>22799</v>
      </c>
    </row>
    <row r="1221" spans="1:23" hidden="1" x14ac:dyDescent="0.25">
      <c r="A1221" s="1">
        <v>220189000371</v>
      </c>
      <c r="B1221" s="3" t="s">
        <v>9</v>
      </c>
      <c r="C1221" s="2">
        <v>43467</v>
      </c>
      <c r="D1221" s="3">
        <v>22019000270</v>
      </c>
      <c r="E1221" s="3" t="s">
        <v>12</v>
      </c>
      <c r="F1221" s="4">
        <v>150000</v>
      </c>
      <c r="G1221" s="3" t="s">
        <v>2033</v>
      </c>
      <c r="H1221" s="3" t="s">
        <v>320</v>
      </c>
      <c r="I1221" s="3" t="s">
        <v>1836</v>
      </c>
      <c r="J1221" s="3" t="s">
        <v>1837</v>
      </c>
      <c r="K1221" s="3" t="s">
        <v>14</v>
      </c>
      <c r="L1221" s="3" t="s">
        <v>15</v>
      </c>
      <c r="M1221" s="3" t="s">
        <v>16</v>
      </c>
      <c r="N1221" s="11" t="s">
        <v>2554</v>
      </c>
      <c r="O1221" s="3" t="s">
        <v>2553</v>
      </c>
      <c r="P1221" s="3" t="str">
        <f>MID(Tabla1[[#This Row],[Aplicación]],14,1)</f>
        <v>6</v>
      </c>
      <c r="Q1221" s="3" t="s">
        <v>2531</v>
      </c>
      <c r="R1221" s="3" t="str">
        <f>MID(Tabla1[[#This Row],[Aplicación]],6,2)</f>
        <v>08</v>
      </c>
      <c r="S1221" s="3" t="str">
        <f>VLOOKUP(Tabla1[[#This Row],[AREA]],Hoja1!A:B,2,FALSE)</f>
        <v>08. Seguridad y movilidad</v>
      </c>
      <c r="T1221" s="3" t="str">
        <f>MID(Tabla1[[#This Row],[Aplicación]],9,4)</f>
        <v>1341</v>
      </c>
      <c r="U1221" s="3" t="str">
        <f>VLOOKUP(Tabla1[[#This Row],[PROGRAMA]],Hoja1!A:B,2,FALSE)</f>
        <v>1341. Movilidad</v>
      </c>
      <c r="V1221" s="3" t="str">
        <f>MID(Tabla1[[#This Row],[Aplicación]],14,2)</f>
        <v>61</v>
      </c>
      <c r="W1221" s="3" t="str">
        <f>MID(Tabla1[[#This Row],[Aplicación]],14,6)</f>
        <v>619</v>
      </c>
    </row>
    <row r="1222" spans="1:23" hidden="1" x14ac:dyDescent="0.25">
      <c r="A1222" s="1">
        <v>220189000404</v>
      </c>
      <c r="B1222" s="3" t="s">
        <v>9</v>
      </c>
      <c r="C1222" s="2">
        <v>43467</v>
      </c>
      <c r="D1222" s="3">
        <v>22019000322</v>
      </c>
      <c r="E1222" s="3" t="s">
        <v>377</v>
      </c>
      <c r="F1222" s="4">
        <v>22700</v>
      </c>
      <c r="G1222" s="3" t="s">
        <v>1697</v>
      </c>
      <c r="H1222" s="3" t="s">
        <v>378</v>
      </c>
      <c r="I1222" s="3" t="s">
        <v>1836</v>
      </c>
      <c r="J1222" s="3" t="s">
        <v>1866</v>
      </c>
      <c r="K1222" s="3" t="s">
        <v>35</v>
      </c>
      <c r="L1222" s="3" t="s">
        <v>15</v>
      </c>
      <c r="M1222" s="3" t="s">
        <v>16</v>
      </c>
      <c r="N1222" s="11" t="s">
        <v>2554</v>
      </c>
      <c r="O1222" s="3" t="s">
        <v>2553</v>
      </c>
      <c r="P1222" s="3" t="str">
        <f>MID(Tabla1[[#This Row],[Aplicación]],14,1)</f>
        <v>2</v>
      </c>
      <c r="Q1222" s="3" t="s">
        <v>2530</v>
      </c>
      <c r="R1222" s="3" t="str">
        <f>MID(Tabla1[[#This Row],[Aplicación]],6,2)</f>
        <v>04</v>
      </c>
      <c r="S1222" s="3" t="str">
        <f>VLOOKUP(Tabla1[[#This Row],[AREA]],Hoja1!A:B,2,FALSE)</f>
        <v>04. Hacienda, función pública y promoción económica</v>
      </c>
      <c r="T1222" s="3" t="str">
        <f>MID(Tabla1[[#This Row],[Aplicación]],9,4)</f>
        <v>2411</v>
      </c>
      <c r="U1222" s="3" t="str">
        <f>VLOOKUP(Tabla1[[#This Row],[PROGRAMA]],Hoja1!A:B,2,FALSE)</f>
        <v>2411. Agencia de innovación y desarrollo económico</v>
      </c>
      <c r="V1222" s="3" t="str">
        <f>MID(Tabla1[[#This Row],[Aplicación]],14,2)</f>
        <v>22</v>
      </c>
      <c r="W1222" s="3" t="str">
        <f>MID(Tabla1[[#This Row],[Aplicación]],14,6)</f>
        <v>22100</v>
      </c>
    </row>
    <row r="1223" spans="1:23" hidden="1" x14ac:dyDescent="0.25">
      <c r="A1223" s="1">
        <v>220190000726</v>
      </c>
      <c r="B1223" s="3" t="s">
        <v>9</v>
      </c>
      <c r="C1223" s="2">
        <v>43497</v>
      </c>
      <c r="D1223" s="3">
        <v>22019000586</v>
      </c>
      <c r="E1223" s="3" t="s">
        <v>314</v>
      </c>
      <c r="F1223" s="4">
        <v>5776.51</v>
      </c>
      <c r="G1223" s="3" t="s">
        <v>1697</v>
      </c>
      <c r="H1223" s="3" t="s">
        <v>1980</v>
      </c>
      <c r="I1223" s="3" t="s">
        <v>1836</v>
      </c>
      <c r="J1223" s="3" t="s">
        <v>1866</v>
      </c>
      <c r="K1223" s="3" t="s">
        <v>35</v>
      </c>
      <c r="L1223" s="3" t="s">
        <v>15</v>
      </c>
      <c r="M1223" s="3" t="s">
        <v>16</v>
      </c>
      <c r="N1223" s="11" t="s">
        <v>2554</v>
      </c>
      <c r="O1223" s="3" t="s">
        <v>2553</v>
      </c>
      <c r="P1223" s="3" t="str">
        <f>MID(Tabla1[[#This Row],[Aplicación]],14,1)</f>
        <v>2</v>
      </c>
      <c r="Q1223" s="3" t="s">
        <v>2530</v>
      </c>
      <c r="R1223" s="3" t="str">
        <f>MID(Tabla1[[#This Row],[Aplicación]],6,2)</f>
        <v>10</v>
      </c>
      <c r="S1223" s="3" t="str">
        <f>VLOOKUP(Tabla1[[#This Row],[AREA]],Hoja1!A:B,2,FALSE)</f>
        <v>10. Servicios sociales</v>
      </c>
      <c r="T1223" s="3" t="str">
        <f>MID(Tabla1[[#This Row],[Aplicación]],9,4)</f>
        <v>2412</v>
      </c>
      <c r="U1223" s="3" t="str">
        <f>VLOOKUP(Tabla1[[#This Row],[PROGRAMA]],Hoja1!A:B,2,FALSE)</f>
        <v>2412. Formación para el empleo</v>
      </c>
      <c r="V1223" s="3" t="str">
        <f>MID(Tabla1[[#This Row],[Aplicación]],14,2)</f>
        <v>22</v>
      </c>
      <c r="W1223" s="3" t="str">
        <f>MID(Tabla1[[#This Row],[Aplicación]],14,6)</f>
        <v>22100</v>
      </c>
    </row>
    <row r="1224" spans="1:23" hidden="1" x14ac:dyDescent="0.25">
      <c r="A1224" s="1">
        <v>220190000726</v>
      </c>
      <c r="B1224" s="3" t="s">
        <v>9</v>
      </c>
      <c r="C1224" s="2">
        <v>43497</v>
      </c>
      <c r="D1224" s="3">
        <v>22019000587</v>
      </c>
      <c r="E1224" s="3" t="s">
        <v>314</v>
      </c>
      <c r="F1224" s="4">
        <v>2651.52</v>
      </c>
      <c r="G1224" s="3" t="s">
        <v>1697</v>
      </c>
      <c r="H1224" s="3" t="s">
        <v>1980</v>
      </c>
      <c r="I1224" s="3" t="s">
        <v>1836</v>
      </c>
      <c r="J1224" s="3" t="s">
        <v>1866</v>
      </c>
      <c r="K1224" s="3" t="s">
        <v>35</v>
      </c>
      <c r="L1224" s="3" t="s">
        <v>15</v>
      </c>
      <c r="M1224" s="3" t="s">
        <v>16</v>
      </c>
      <c r="N1224" s="11" t="s">
        <v>2554</v>
      </c>
      <c r="O1224" s="3" t="s">
        <v>2553</v>
      </c>
      <c r="P1224" s="3" t="str">
        <f>MID(Tabla1[[#This Row],[Aplicación]],14,1)</f>
        <v>2</v>
      </c>
      <c r="Q1224" s="3" t="s">
        <v>2530</v>
      </c>
      <c r="R1224" s="3" t="str">
        <f>MID(Tabla1[[#This Row],[Aplicación]],6,2)</f>
        <v>10</v>
      </c>
      <c r="S1224" s="3" t="str">
        <f>VLOOKUP(Tabla1[[#This Row],[AREA]],Hoja1!A:B,2,FALSE)</f>
        <v>10. Servicios sociales</v>
      </c>
      <c r="T1224" s="3" t="str">
        <f>MID(Tabla1[[#This Row],[Aplicación]],9,4)</f>
        <v>2412</v>
      </c>
      <c r="U1224" s="3" t="str">
        <f>VLOOKUP(Tabla1[[#This Row],[PROGRAMA]],Hoja1!A:B,2,FALSE)</f>
        <v>2412. Formación para el empleo</v>
      </c>
      <c r="V1224" s="3" t="str">
        <f>MID(Tabla1[[#This Row],[Aplicación]],14,2)</f>
        <v>22</v>
      </c>
      <c r="W1224" s="3" t="str">
        <f>MID(Tabla1[[#This Row],[Aplicación]],14,6)</f>
        <v>22100</v>
      </c>
    </row>
    <row r="1225" spans="1:23" hidden="1" x14ac:dyDescent="0.25">
      <c r="A1225" s="1">
        <v>220190000726</v>
      </c>
      <c r="B1225" s="3" t="s">
        <v>9</v>
      </c>
      <c r="C1225" s="2">
        <v>43497</v>
      </c>
      <c r="D1225" s="3">
        <v>22019000588</v>
      </c>
      <c r="E1225" s="3" t="s">
        <v>314</v>
      </c>
      <c r="F1225" s="4">
        <v>1988.64</v>
      </c>
      <c r="G1225" s="3" t="s">
        <v>1697</v>
      </c>
      <c r="H1225" s="3" t="s">
        <v>1980</v>
      </c>
      <c r="I1225" s="3" t="s">
        <v>1836</v>
      </c>
      <c r="J1225" s="3" t="s">
        <v>1866</v>
      </c>
      <c r="K1225" s="3" t="s">
        <v>35</v>
      </c>
      <c r="L1225" s="3" t="s">
        <v>15</v>
      </c>
      <c r="M1225" s="3" t="s">
        <v>16</v>
      </c>
      <c r="N1225" s="11" t="s">
        <v>2554</v>
      </c>
      <c r="O1225" s="3" t="s">
        <v>2553</v>
      </c>
      <c r="P1225" s="3" t="str">
        <f>MID(Tabla1[[#This Row],[Aplicación]],14,1)</f>
        <v>2</v>
      </c>
      <c r="Q1225" s="3" t="s">
        <v>2530</v>
      </c>
      <c r="R1225" s="3" t="str">
        <f>MID(Tabla1[[#This Row],[Aplicación]],6,2)</f>
        <v>10</v>
      </c>
      <c r="S1225" s="3" t="str">
        <f>VLOOKUP(Tabla1[[#This Row],[AREA]],Hoja1!A:B,2,FALSE)</f>
        <v>10. Servicios sociales</v>
      </c>
      <c r="T1225" s="3" t="str">
        <f>MID(Tabla1[[#This Row],[Aplicación]],9,4)</f>
        <v>2412</v>
      </c>
      <c r="U1225" s="3" t="str">
        <f>VLOOKUP(Tabla1[[#This Row],[PROGRAMA]],Hoja1!A:B,2,FALSE)</f>
        <v>2412. Formación para el empleo</v>
      </c>
      <c r="V1225" s="3" t="str">
        <f>MID(Tabla1[[#This Row],[Aplicación]],14,2)</f>
        <v>22</v>
      </c>
      <c r="W1225" s="3" t="str">
        <f>MID(Tabla1[[#This Row],[Aplicación]],14,6)</f>
        <v>22100</v>
      </c>
    </row>
    <row r="1226" spans="1:23" hidden="1" x14ac:dyDescent="0.25">
      <c r="A1226" s="1">
        <v>220190000726</v>
      </c>
      <c r="B1226" s="3" t="s">
        <v>9</v>
      </c>
      <c r="C1226" s="2">
        <v>43497</v>
      </c>
      <c r="D1226" s="3">
        <v>22019000589</v>
      </c>
      <c r="E1226" s="3" t="s">
        <v>314</v>
      </c>
      <c r="F1226" s="4">
        <v>2083.33</v>
      </c>
      <c r="G1226" s="3" t="s">
        <v>1697</v>
      </c>
      <c r="H1226" s="3" t="s">
        <v>1980</v>
      </c>
      <c r="I1226" s="3" t="s">
        <v>1836</v>
      </c>
      <c r="J1226" s="3" t="s">
        <v>1866</v>
      </c>
      <c r="K1226" s="3" t="s">
        <v>35</v>
      </c>
      <c r="L1226" s="3" t="s">
        <v>15</v>
      </c>
      <c r="M1226" s="3" t="s">
        <v>16</v>
      </c>
      <c r="N1226" s="11" t="s">
        <v>2554</v>
      </c>
      <c r="O1226" s="3" t="s">
        <v>2553</v>
      </c>
      <c r="P1226" s="3" t="str">
        <f>MID(Tabla1[[#This Row],[Aplicación]],14,1)</f>
        <v>2</v>
      </c>
      <c r="Q1226" s="3" t="s">
        <v>2530</v>
      </c>
      <c r="R1226" s="3" t="str">
        <f>MID(Tabla1[[#This Row],[Aplicación]],6,2)</f>
        <v>10</v>
      </c>
      <c r="S1226" s="3" t="str">
        <f>VLOOKUP(Tabla1[[#This Row],[AREA]],Hoja1!A:B,2,FALSE)</f>
        <v>10. Servicios sociales</v>
      </c>
      <c r="T1226" s="3" t="str">
        <f>MID(Tabla1[[#This Row],[Aplicación]],9,4)</f>
        <v>2412</v>
      </c>
      <c r="U1226" s="3" t="str">
        <f>VLOOKUP(Tabla1[[#This Row],[PROGRAMA]],Hoja1!A:B,2,FALSE)</f>
        <v>2412. Formación para el empleo</v>
      </c>
      <c r="V1226" s="3" t="str">
        <f>MID(Tabla1[[#This Row],[Aplicación]],14,2)</f>
        <v>22</v>
      </c>
      <c r="W1226" s="3" t="str">
        <f>MID(Tabla1[[#This Row],[Aplicación]],14,6)</f>
        <v>22100</v>
      </c>
    </row>
    <row r="1227" spans="1:23" hidden="1" x14ac:dyDescent="0.25">
      <c r="A1227" s="1">
        <v>220189000405</v>
      </c>
      <c r="B1227" s="3" t="s">
        <v>9</v>
      </c>
      <c r="C1227" s="2">
        <v>43467</v>
      </c>
      <c r="D1227" s="3">
        <v>22019000323</v>
      </c>
      <c r="E1227" s="3" t="s">
        <v>379</v>
      </c>
      <c r="F1227" s="4">
        <v>7000</v>
      </c>
      <c r="G1227" s="3" t="s">
        <v>1697</v>
      </c>
      <c r="H1227" s="3" t="s">
        <v>380</v>
      </c>
      <c r="I1227" s="3" t="s">
        <v>1836</v>
      </c>
      <c r="J1227" s="3" t="s">
        <v>1866</v>
      </c>
      <c r="K1227" s="3" t="s">
        <v>35</v>
      </c>
      <c r="L1227" s="3" t="s">
        <v>15</v>
      </c>
      <c r="M1227" s="3" t="s">
        <v>11</v>
      </c>
      <c r="N1227" s="11" t="s">
        <v>2554</v>
      </c>
      <c r="O1227" s="3" t="s">
        <v>2553</v>
      </c>
      <c r="P1227" s="3" t="str">
        <f>MID(Tabla1[[#This Row],[Aplicación]],14,1)</f>
        <v>2</v>
      </c>
      <c r="Q1227" s="3" t="s">
        <v>2530</v>
      </c>
      <c r="R1227" s="3" t="str">
        <f>MID(Tabla1[[#This Row],[Aplicación]],6,2)</f>
        <v>01</v>
      </c>
      <c r="S1227" s="3" t="str">
        <f>VLOOKUP(Tabla1[[#This Row],[AREA]],Hoja1!A:B,2,FALSE)</f>
        <v>01. Alcaldía</v>
      </c>
      <c r="T1227" s="3" t="str">
        <f>MID(Tabla1[[#This Row],[Aplicación]],9,4)</f>
        <v>9205</v>
      </c>
      <c r="U1227" s="3" t="str">
        <f>VLOOKUP(Tabla1[[#This Row],[PROGRAMA]],Hoja1!A:B,2,FALSE)</f>
        <v>9205. Imprenta municipal</v>
      </c>
      <c r="V1227" s="3" t="str">
        <f>MID(Tabla1[[#This Row],[Aplicación]],14,2)</f>
        <v>22</v>
      </c>
      <c r="W1227" s="3" t="str">
        <f>MID(Tabla1[[#This Row],[Aplicación]],14,6)</f>
        <v>22100</v>
      </c>
    </row>
    <row r="1228" spans="1:23" hidden="1" x14ac:dyDescent="0.25">
      <c r="A1228" s="1">
        <v>220189000571</v>
      </c>
      <c r="B1228" s="3" t="s">
        <v>9</v>
      </c>
      <c r="C1228" s="2">
        <v>43467</v>
      </c>
      <c r="D1228" s="3">
        <v>22019000536</v>
      </c>
      <c r="E1228" s="3" t="s">
        <v>95</v>
      </c>
      <c r="F1228" s="4">
        <v>23317.71</v>
      </c>
      <c r="G1228" s="3" t="s">
        <v>2048</v>
      </c>
      <c r="H1228" s="3" t="s">
        <v>464</v>
      </c>
      <c r="I1228" s="3" t="s">
        <v>1836</v>
      </c>
      <c r="J1228" s="3" t="s">
        <v>1837</v>
      </c>
      <c r="K1228" s="3" t="s">
        <v>35</v>
      </c>
      <c r="L1228" s="3" t="s">
        <v>15</v>
      </c>
      <c r="M1228" s="3" t="s">
        <v>16</v>
      </c>
      <c r="N1228" s="11" t="s">
        <v>2554</v>
      </c>
      <c r="O1228" s="3" t="s">
        <v>2553</v>
      </c>
      <c r="P1228" s="3" t="str">
        <f>MID(Tabla1[[#This Row],[Aplicación]],14,1)</f>
        <v>6</v>
      </c>
      <c r="Q1228" s="3" t="s">
        <v>2531</v>
      </c>
      <c r="R1228" s="3" t="str">
        <f>MID(Tabla1[[#This Row],[Aplicación]],6,2)</f>
        <v>03</v>
      </c>
      <c r="S1228" s="3" t="str">
        <f>VLOOKUP(Tabla1[[#This Row],[AREA]],Hoja1!A:B,2,FALSE)</f>
        <v>03. Participación ciudadana, juventud y deportes</v>
      </c>
      <c r="T1228" s="3" t="str">
        <f>MID(Tabla1[[#This Row],[Aplicación]],9,4)</f>
        <v>9204</v>
      </c>
      <c r="U1228" s="3" t="str">
        <f>VLOOKUP(Tabla1[[#This Row],[PROGRAMA]],Hoja1!A:B,2,FALSE)</f>
        <v>9204. Tecnologías de la información y comunicación</v>
      </c>
      <c r="V1228" s="3" t="str">
        <f>MID(Tabla1[[#This Row],[Aplicación]],14,2)</f>
        <v>64</v>
      </c>
      <c r="W1228" s="3" t="str">
        <f>MID(Tabla1[[#This Row],[Aplicación]],14,6)</f>
        <v>641</v>
      </c>
    </row>
    <row r="1229" spans="1:23" hidden="1" x14ac:dyDescent="0.25">
      <c r="A1229" s="1">
        <v>220190006644</v>
      </c>
      <c r="B1229" s="3" t="s">
        <v>9</v>
      </c>
      <c r="C1229" s="2">
        <v>43544</v>
      </c>
      <c r="D1229" s="3">
        <v>22019001468</v>
      </c>
      <c r="E1229" s="3" t="s">
        <v>95</v>
      </c>
      <c r="F1229" s="4">
        <v>32644.79</v>
      </c>
      <c r="G1229" s="3" t="s">
        <v>2048</v>
      </c>
      <c r="H1229" s="3" t="s">
        <v>1466</v>
      </c>
      <c r="I1229" s="3" t="s">
        <v>1836</v>
      </c>
      <c r="J1229" s="3" t="s">
        <v>1837</v>
      </c>
      <c r="K1229" s="3" t="s">
        <v>35</v>
      </c>
      <c r="L1229" s="3" t="s">
        <v>15</v>
      </c>
      <c r="M1229" s="3" t="s">
        <v>16</v>
      </c>
      <c r="N1229" s="11" t="s">
        <v>2554</v>
      </c>
      <c r="O1229" s="3" t="s">
        <v>2553</v>
      </c>
      <c r="P1229" s="3" t="str">
        <f>MID(Tabla1[[#This Row],[Aplicación]],14,1)</f>
        <v>6</v>
      </c>
      <c r="Q1229" s="3" t="s">
        <v>2531</v>
      </c>
      <c r="R1229" s="3" t="str">
        <f>MID(Tabla1[[#This Row],[Aplicación]],6,2)</f>
        <v>03</v>
      </c>
      <c r="S1229" s="3" t="str">
        <f>VLOOKUP(Tabla1[[#This Row],[AREA]],Hoja1!A:B,2,FALSE)</f>
        <v>03. Participación ciudadana, juventud y deportes</v>
      </c>
      <c r="T1229" s="3" t="str">
        <f>MID(Tabla1[[#This Row],[Aplicación]],9,4)</f>
        <v>9204</v>
      </c>
      <c r="U1229" s="3" t="str">
        <f>VLOOKUP(Tabla1[[#This Row],[PROGRAMA]],Hoja1!A:B,2,FALSE)</f>
        <v>9204. Tecnologías de la información y comunicación</v>
      </c>
      <c r="V1229" s="3" t="str">
        <f>MID(Tabla1[[#This Row],[Aplicación]],14,2)</f>
        <v>64</v>
      </c>
      <c r="W1229" s="3" t="str">
        <f>MID(Tabla1[[#This Row],[Aplicación]],14,6)</f>
        <v>641</v>
      </c>
    </row>
    <row r="1230" spans="1:23" hidden="1" x14ac:dyDescent="0.25">
      <c r="A1230" s="1">
        <v>220190001035</v>
      </c>
      <c r="B1230" s="3" t="s">
        <v>9</v>
      </c>
      <c r="C1230" s="2">
        <v>43502</v>
      </c>
      <c r="D1230" s="3">
        <v>22019001541</v>
      </c>
      <c r="E1230" s="3" t="s">
        <v>1992</v>
      </c>
      <c r="F1230" s="4">
        <v>967.17</v>
      </c>
      <c r="G1230" s="3" t="s">
        <v>1993</v>
      </c>
      <c r="H1230" s="3" t="s">
        <v>1994</v>
      </c>
      <c r="I1230" s="3" t="s">
        <v>1836</v>
      </c>
      <c r="J1230" s="3" t="s">
        <v>1838</v>
      </c>
      <c r="K1230" s="3" t="s">
        <v>14</v>
      </c>
      <c r="L1230" s="3" t="s">
        <v>15</v>
      </c>
      <c r="M1230" s="3" t="s">
        <v>16</v>
      </c>
      <c r="N1230" s="11" t="s">
        <v>2554</v>
      </c>
      <c r="O1230" s="3" t="s">
        <v>2553</v>
      </c>
      <c r="P1230" s="3" t="str">
        <f>MID(Tabla1[[#This Row],[Aplicación]],14,1)</f>
        <v>2</v>
      </c>
      <c r="Q1230" s="3" t="s">
        <v>2530</v>
      </c>
      <c r="R1230" s="3" t="str">
        <f>MID(Tabla1[[#This Row],[Aplicación]],6,2)</f>
        <v>10</v>
      </c>
      <c r="S1230" s="3" t="str">
        <f>VLOOKUP(Tabla1[[#This Row],[AREA]],Hoja1!A:B,2,FALSE)</f>
        <v>10. Servicios sociales</v>
      </c>
      <c r="T1230" s="3" t="str">
        <f>MID(Tabla1[[#This Row],[Aplicación]],9,4)</f>
        <v>2412</v>
      </c>
      <c r="U1230" s="3" t="str">
        <f>VLOOKUP(Tabla1[[#This Row],[PROGRAMA]],Hoja1!A:B,2,FALSE)</f>
        <v>2412. Formación para el empleo</v>
      </c>
      <c r="V1230" s="3" t="str">
        <f>MID(Tabla1[[#This Row],[Aplicación]],14,2)</f>
        <v>22</v>
      </c>
      <c r="W1230" s="3" t="str">
        <f>MID(Tabla1[[#This Row],[Aplicación]],14,6)</f>
        <v>22706</v>
      </c>
    </row>
    <row r="1231" spans="1:23" hidden="1" x14ac:dyDescent="0.25">
      <c r="A1231" s="1">
        <v>220190001035</v>
      </c>
      <c r="B1231" s="3" t="s">
        <v>9</v>
      </c>
      <c r="C1231" s="2">
        <v>43502</v>
      </c>
      <c r="D1231" s="3">
        <v>22019001542</v>
      </c>
      <c r="E1231" s="3" t="s">
        <v>1992</v>
      </c>
      <c r="F1231" s="4">
        <v>1719.4</v>
      </c>
      <c r="G1231" s="3" t="s">
        <v>1993</v>
      </c>
      <c r="H1231" s="3" t="s">
        <v>1994</v>
      </c>
      <c r="I1231" s="3" t="s">
        <v>1836</v>
      </c>
      <c r="J1231" s="3" t="s">
        <v>1838</v>
      </c>
      <c r="K1231" s="3" t="s">
        <v>14</v>
      </c>
      <c r="L1231" s="3" t="s">
        <v>15</v>
      </c>
      <c r="M1231" s="3" t="s">
        <v>16</v>
      </c>
      <c r="N1231" s="11" t="s">
        <v>2554</v>
      </c>
      <c r="O1231" s="3" t="s">
        <v>2553</v>
      </c>
      <c r="P1231" s="3" t="str">
        <f>MID(Tabla1[[#This Row],[Aplicación]],14,1)</f>
        <v>2</v>
      </c>
      <c r="Q1231" s="3" t="s">
        <v>2530</v>
      </c>
      <c r="R1231" s="3" t="str">
        <f>MID(Tabla1[[#This Row],[Aplicación]],6,2)</f>
        <v>10</v>
      </c>
      <c r="S1231" s="3" t="str">
        <f>VLOOKUP(Tabla1[[#This Row],[AREA]],Hoja1!A:B,2,FALSE)</f>
        <v>10. Servicios sociales</v>
      </c>
      <c r="T1231" s="3" t="str">
        <f>MID(Tabla1[[#This Row],[Aplicación]],9,4)</f>
        <v>2412</v>
      </c>
      <c r="U1231" s="3" t="str">
        <f>VLOOKUP(Tabla1[[#This Row],[PROGRAMA]],Hoja1!A:B,2,FALSE)</f>
        <v>2412. Formación para el empleo</v>
      </c>
      <c r="V1231" s="3" t="str">
        <f>MID(Tabla1[[#This Row],[Aplicación]],14,2)</f>
        <v>22</v>
      </c>
      <c r="W1231" s="3" t="str">
        <f>MID(Tabla1[[#This Row],[Aplicación]],14,6)</f>
        <v>22706</v>
      </c>
    </row>
    <row r="1232" spans="1:23" hidden="1" x14ac:dyDescent="0.25">
      <c r="A1232" s="1">
        <v>220190001035</v>
      </c>
      <c r="B1232" s="3" t="s">
        <v>9</v>
      </c>
      <c r="C1232" s="2">
        <v>43502</v>
      </c>
      <c r="D1232" s="3">
        <v>22019001543</v>
      </c>
      <c r="E1232" s="3" t="s">
        <v>1992</v>
      </c>
      <c r="F1232" s="4">
        <v>1289.56</v>
      </c>
      <c r="G1232" s="3" t="s">
        <v>1993</v>
      </c>
      <c r="H1232" s="3" t="s">
        <v>1994</v>
      </c>
      <c r="I1232" s="3" t="s">
        <v>1836</v>
      </c>
      <c r="J1232" s="3" t="s">
        <v>1838</v>
      </c>
      <c r="K1232" s="3" t="s">
        <v>14</v>
      </c>
      <c r="L1232" s="3" t="s">
        <v>15</v>
      </c>
      <c r="M1232" s="3" t="s">
        <v>16</v>
      </c>
      <c r="N1232" s="11" t="s">
        <v>2554</v>
      </c>
      <c r="O1232" s="3" t="s">
        <v>2553</v>
      </c>
      <c r="P1232" s="3" t="str">
        <f>MID(Tabla1[[#This Row],[Aplicación]],14,1)</f>
        <v>2</v>
      </c>
      <c r="Q1232" s="3" t="s">
        <v>2530</v>
      </c>
      <c r="R1232" s="3" t="str">
        <f>MID(Tabla1[[#This Row],[Aplicación]],6,2)</f>
        <v>10</v>
      </c>
      <c r="S1232" s="3" t="str">
        <f>VLOOKUP(Tabla1[[#This Row],[AREA]],Hoja1!A:B,2,FALSE)</f>
        <v>10. Servicios sociales</v>
      </c>
      <c r="T1232" s="3" t="str">
        <f>MID(Tabla1[[#This Row],[Aplicación]],9,4)</f>
        <v>2412</v>
      </c>
      <c r="U1232" s="3" t="str">
        <f>VLOOKUP(Tabla1[[#This Row],[PROGRAMA]],Hoja1!A:B,2,FALSE)</f>
        <v>2412. Formación para el empleo</v>
      </c>
      <c r="V1232" s="3" t="str">
        <f>MID(Tabla1[[#This Row],[Aplicación]],14,2)</f>
        <v>22</v>
      </c>
      <c r="W1232" s="3" t="str">
        <f>MID(Tabla1[[#This Row],[Aplicación]],14,6)</f>
        <v>22706</v>
      </c>
    </row>
    <row r="1233" spans="1:23" hidden="1" x14ac:dyDescent="0.25">
      <c r="A1233" s="1">
        <v>220189000078</v>
      </c>
      <c r="B1233" s="3" t="s">
        <v>9</v>
      </c>
      <c r="C1233" s="2">
        <v>43467</v>
      </c>
      <c r="D1233" s="3">
        <v>22019000200</v>
      </c>
      <c r="E1233" s="3" t="s">
        <v>67</v>
      </c>
      <c r="F1233" s="4">
        <v>17950</v>
      </c>
      <c r="G1233" s="3" t="s">
        <v>1883</v>
      </c>
      <c r="H1233" s="3" t="s">
        <v>165</v>
      </c>
      <c r="I1233" s="3" t="s">
        <v>1836</v>
      </c>
      <c r="J1233" s="3" t="s">
        <v>1838</v>
      </c>
      <c r="K1233" s="3" t="s">
        <v>14</v>
      </c>
      <c r="L1233" s="3" t="s">
        <v>15</v>
      </c>
      <c r="M1233" s="3" t="s">
        <v>16</v>
      </c>
      <c r="N1233" s="11" t="s">
        <v>2554</v>
      </c>
      <c r="O1233" s="3" t="s">
        <v>2553</v>
      </c>
      <c r="P1233" s="3" t="str">
        <f>MID(Tabla1[[#This Row],[Aplicación]],14,1)</f>
        <v>2</v>
      </c>
      <c r="Q1233" s="3" t="s">
        <v>2530</v>
      </c>
      <c r="R1233" s="3" t="str">
        <f>MID(Tabla1[[#This Row],[Aplicación]],6,2)</f>
        <v>06</v>
      </c>
      <c r="S1233" s="3" t="str">
        <f>VLOOKUP(Tabla1[[#This Row],[AREA]],Hoja1!A:B,2,FALSE)</f>
        <v>06. Educación, infancia e igualdad</v>
      </c>
      <c r="T1233" s="3" t="str">
        <f>MID(Tabla1[[#This Row],[Aplicación]],9,4)</f>
        <v>3261</v>
      </c>
      <c r="U1233" s="3" t="str">
        <f>VLOOKUP(Tabla1[[#This Row],[PROGRAMA]],Hoja1!A:B,2,FALSE)</f>
        <v>3261. Servicios complementarios de educación</v>
      </c>
      <c r="V1233" s="3" t="str">
        <f>MID(Tabla1[[#This Row],[Aplicación]],14,2)</f>
        <v>22</v>
      </c>
      <c r="W1233" s="3" t="str">
        <f>MID(Tabla1[[#This Row],[Aplicación]],14,6)</f>
        <v>22799</v>
      </c>
    </row>
    <row r="1234" spans="1:23" hidden="1" x14ac:dyDescent="0.25">
      <c r="A1234" s="1">
        <v>220169000214</v>
      </c>
      <c r="B1234" s="3" t="s">
        <v>9</v>
      </c>
      <c r="C1234" s="2">
        <v>43467</v>
      </c>
      <c r="D1234" s="3">
        <v>22019000030</v>
      </c>
      <c r="E1234" s="3" t="s">
        <v>12</v>
      </c>
      <c r="F1234" s="4">
        <v>12677.67</v>
      </c>
      <c r="G1234" s="3" t="s">
        <v>1831</v>
      </c>
      <c r="H1234" s="3" t="s">
        <v>44</v>
      </c>
      <c r="I1234" s="3" t="s">
        <v>1836</v>
      </c>
      <c r="J1234" s="3" t="s">
        <v>1838</v>
      </c>
      <c r="K1234" s="3" t="s">
        <v>14</v>
      </c>
      <c r="L1234" s="3" t="s">
        <v>15</v>
      </c>
      <c r="M1234" s="3" t="s">
        <v>16</v>
      </c>
      <c r="N1234" s="11" t="s">
        <v>2554</v>
      </c>
      <c r="O1234" s="3" t="s">
        <v>2553</v>
      </c>
      <c r="P1234" s="3" t="str">
        <f>MID(Tabla1[[#This Row],[Aplicación]],14,1)</f>
        <v>6</v>
      </c>
      <c r="Q1234" s="3" t="s">
        <v>2531</v>
      </c>
      <c r="R1234" s="3" t="str">
        <f>MID(Tabla1[[#This Row],[Aplicación]],6,2)</f>
        <v>08</v>
      </c>
      <c r="S1234" s="3" t="str">
        <f>VLOOKUP(Tabla1[[#This Row],[AREA]],Hoja1!A:B,2,FALSE)</f>
        <v>08. Seguridad y movilidad</v>
      </c>
      <c r="T1234" s="3" t="str">
        <f>MID(Tabla1[[#This Row],[Aplicación]],9,4)</f>
        <v>1341</v>
      </c>
      <c r="U1234" s="3" t="str">
        <f>VLOOKUP(Tabla1[[#This Row],[PROGRAMA]],Hoja1!A:B,2,FALSE)</f>
        <v>1341. Movilidad</v>
      </c>
      <c r="V1234" s="3" t="str">
        <f>MID(Tabla1[[#This Row],[Aplicación]],14,2)</f>
        <v>61</v>
      </c>
      <c r="W1234" s="3" t="str">
        <f>MID(Tabla1[[#This Row],[Aplicación]],14,6)</f>
        <v>619</v>
      </c>
    </row>
    <row r="1235" spans="1:23" hidden="1" x14ac:dyDescent="0.25">
      <c r="A1235" s="1">
        <v>220189000128</v>
      </c>
      <c r="B1235" s="3" t="s">
        <v>9</v>
      </c>
      <c r="C1235" s="2">
        <v>43467</v>
      </c>
      <c r="D1235" s="3">
        <v>22019000476</v>
      </c>
      <c r="E1235" s="3" t="s">
        <v>203</v>
      </c>
      <c r="F1235" s="4">
        <v>21332.76</v>
      </c>
      <c r="G1235" s="3" t="s">
        <v>1831</v>
      </c>
      <c r="H1235" s="3" t="s">
        <v>204</v>
      </c>
      <c r="I1235" s="3" t="s">
        <v>1836</v>
      </c>
      <c r="J1235" s="3" t="s">
        <v>1838</v>
      </c>
      <c r="K1235" s="3" t="s">
        <v>14</v>
      </c>
      <c r="L1235" s="3" t="s">
        <v>15</v>
      </c>
      <c r="M1235" s="3" t="s">
        <v>16</v>
      </c>
      <c r="N1235" s="11" t="s">
        <v>2554</v>
      </c>
      <c r="O1235" s="3" t="s">
        <v>2553</v>
      </c>
      <c r="P1235" s="3" t="str">
        <f>MID(Tabla1[[#This Row],[Aplicación]],14,1)</f>
        <v>6</v>
      </c>
      <c r="Q1235" s="3" t="s">
        <v>2531</v>
      </c>
      <c r="R1235" s="3" t="str">
        <f>MID(Tabla1[[#This Row],[Aplicación]],6,2)</f>
        <v>02</v>
      </c>
      <c r="S1235" s="3" t="str">
        <f>VLOOKUP(Tabla1[[#This Row],[AREA]],Hoja1!A:B,2,FALSE)</f>
        <v>02. Urbanismo, infraestructura y vivienda</v>
      </c>
      <c r="T1235" s="3" t="str">
        <f>MID(Tabla1[[#This Row],[Aplicación]],9,4)</f>
        <v>1532</v>
      </c>
      <c r="U1235" s="3" t="str">
        <f>VLOOKUP(Tabla1[[#This Row],[PROGRAMA]],Hoja1!A:B,2,FALSE)</f>
        <v>1532. Pavimentación vias públicas y otros servicios urbanísticos</v>
      </c>
      <c r="V1235" s="3" t="str">
        <f>MID(Tabla1[[#This Row],[Aplicación]],14,2)</f>
        <v>61</v>
      </c>
      <c r="W1235" s="3" t="str">
        <f>MID(Tabla1[[#This Row],[Aplicación]],14,6)</f>
        <v>619</v>
      </c>
    </row>
    <row r="1236" spans="1:23" hidden="1" x14ac:dyDescent="0.25">
      <c r="A1236" s="1">
        <v>220189000373</v>
      </c>
      <c r="B1236" s="3" t="s">
        <v>9</v>
      </c>
      <c r="C1236" s="2">
        <v>43467</v>
      </c>
      <c r="D1236" s="3">
        <v>22019001853</v>
      </c>
      <c r="E1236" s="3" t="s">
        <v>12</v>
      </c>
      <c r="F1236" s="4">
        <v>4726.8900000000003</v>
      </c>
      <c r="G1236" s="3" t="s">
        <v>1831</v>
      </c>
      <c r="H1236" s="3" t="s">
        <v>322</v>
      </c>
      <c r="I1236" s="3" t="s">
        <v>1836</v>
      </c>
      <c r="J1236" s="3" t="s">
        <v>1838</v>
      </c>
      <c r="K1236" s="3" t="s">
        <v>14</v>
      </c>
      <c r="L1236" s="3" t="s">
        <v>15</v>
      </c>
      <c r="M1236" s="3" t="s">
        <v>16</v>
      </c>
      <c r="N1236" s="11" t="s">
        <v>2554</v>
      </c>
      <c r="O1236" s="3" t="s">
        <v>2553</v>
      </c>
      <c r="P1236" s="3" t="str">
        <f>MID(Tabla1[[#This Row],[Aplicación]],14,1)</f>
        <v>6</v>
      </c>
      <c r="Q1236" s="3" t="s">
        <v>2531</v>
      </c>
      <c r="R1236" s="3" t="str">
        <f>MID(Tabla1[[#This Row],[Aplicación]],6,2)</f>
        <v>08</v>
      </c>
      <c r="S1236" s="3" t="str">
        <f>VLOOKUP(Tabla1[[#This Row],[AREA]],Hoja1!A:B,2,FALSE)</f>
        <v>08. Seguridad y movilidad</v>
      </c>
      <c r="T1236" s="3" t="str">
        <f>MID(Tabla1[[#This Row],[Aplicación]],9,4)</f>
        <v>1341</v>
      </c>
      <c r="U1236" s="3" t="str">
        <f>VLOOKUP(Tabla1[[#This Row],[PROGRAMA]],Hoja1!A:B,2,FALSE)</f>
        <v>1341. Movilidad</v>
      </c>
      <c r="V1236" s="3" t="str">
        <f>MID(Tabla1[[#This Row],[Aplicación]],14,2)</f>
        <v>61</v>
      </c>
      <c r="W1236" s="3" t="str">
        <f>MID(Tabla1[[#This Row],[Aplicación]],14,6)</f>
        <v>619</v>
      </c>
    </row>
    <row r="1237" spans="1:23" hidden="1" x14ac:dyDescent="0.25">
      <c r="A1237" s="1">
        <v>220190006645</v>
      </c>
      <c r="B1237" s="3" t="s">
        <v>9</v>
      </c>
      <c r="C1237" s="2">
        <v>43544</v>
      </c>
      <c r="D1237" s="3">
        <v>22019001697</v>
      </c>
      <c r="E1237" s="3" t="s">
        <v>1467</v>
      </c>
      <c r="F1237" s="4">
        <v>615.28</v>
      </c>
      <c r="G1237" s="3" t="s">
        <v>1831</v>
      </c>
      <c r="H1237" s="3" t="s">
        <v>1468</v>
      </c>
      <c r="I1237" s="3" t="s">
        <v>1836</v>
      </c>
      <c r="J1237" s="3" t="s">
        <v>1838</v>
      </c>
      <c r="K1237" s="3" t="s">
        <v>14</v>
      </c>
      <c r="L1237" s="3" t="s">
        <v>15</v>
      </c>
      <c r="M1237" s="3" t="s">
        <v>16</v>
      </c>
      <c r="N1237" s="11" t="s">
        <v>2554</v>
      </c>
      <c r="O1237" s="3" t="s">
        <v>2553</v>
      </c>
      <c r="P1237" s="3" t="str">
        <f>MID(Tabla1[[#This Row],[Aplicación]],14,1)</f>
        <v>6</v>
      </c>
      <c r="Q1237" s="3" t="s">
        <v>2531</v>
      </c>
      <c r="R1237" s="3" t="str">
        <f>MID(Tabla1[[#This Row],[Aplicación]],6,2)</f>
        <v>10</v>
      </c>
      <c r="S1237" s="3" t="str">
        <f>VLOOKUP(Tabla1[[#This Row],[AREA]],Hoja1!A:B,2,FALSE)</f>
        <v>10. Servicios sociales</v>
      </c>
      <c r="T1237" s="3" t="str">
        <f>MID(Tabla1[[#This Row],[Aplicación]],9,4)</f>
        <v>2412</v>
      </c>
      <c r="U1237" s="3" t="str">
        <f>VLOOKUP(Tabla1[[#This Row],[PROGRAMA]],Hoja1!A:B,2,FALSE)</f>
        <v>2412. Formación para el empleo</v>
      </c>
      <c r="V1237" s="3" t="str">
        <f>MID(Tabla1[[#This Row],[Aplicación]],14,2)</f>
        <v>63</v>
      </c>
      <c r="W1237" s="3" t="str">
        <f>MID(Tabla1[[#This Row],[Aplicación]],14,6)</f>
        <v>632</v>
      </c>
    </row>
    <row r="1238" spans="1:23" hidden="1" x14ac:dyDescent="0.25">
      <c r="A1238" s="1">
        <v>220159000212</v>
      </c>
      <c r="B1238" s="3" t="s">
        <v>9</v>
      </c>
      <c r="C1238" s="2">
        <v>43467</v>
      </c>
      <c r="D1238" s="3">
        <v>22019000018</v>
      </c>
      <c r="E1238" s="3" t="s">
        <v>12</v>
      </c>
      <c r="F1238" s="4">
        <v>3549.74</v>
      </c>
      <c r="G1238" s="3" t="s">
        <v>1830</v>
      </c>
      <c r="H1238" s="3" t="s">
        <v>13</v>
      </c>
      <c r="I1238" s="3" t="s">
        <v>1836</v>
      </c>
      <c r="J1238" s="3" t="s">
        <v>1837</v>
      </c>
      <c r="K1238" s="3" t="s">
        <v>14</v>
      </c>
      <c r="L1238" s="3" t="s">
        <v>15</v>
      </c>
      <c r="M1238" s="3" t="s">
        <v>16</v>
      </c>
      <c r="N1238" s="11" t="s">
        <v>2554</v>
      </c>
      <c r="O1238" s="3" t="s">
        <v>2553</v>
      </c>
      <c r="P1238" s="3" t="str">
        <f>MID(Tabla1[[#This Row],[Aplicación]],14,1)</f>
        <v>6</v>
      </c>
      <c r="Q1238" s="3" t="s">
        <v>2531</v>
      </c>
      <c r="R1238" s="3" t="str">
        <f>MID(Tabla1[[#This Row],[Aplicación]],6,2)</f>
        <v>08</v>
      </c>
      <c r="S1238" s="3" t="str">
        <f>VLOOKUP(Tabla1[[#This Row],[AREA]],Hoja1!A:B,2,FALSE)</f>
        <v>08. Seguridad y movilidad</v>
      </c>
      <c r="T1238" s="3" t="str">
        <f>MID(Tabla1[[#This Row],[Aplicación]],9,4)</f>
        <v>1341</v>
      </c>
      <c r="U1238" s="3" t="str">
        <f>VLOOKUP(Tabla1[[#This Row],[PROGRAMA]],Hoja1!A:B,2,FALSE)</f>
        <v>1341. Movilidad</v>
      </c>
      <c r="V1238" s="3" t="str">
        <f>MID(Tabla1[[#This Row],[Aplicación]],14,2)</f>
        <v>61</v>
      </c>
      <c r="W1238" s="3" t="str">
        <f>MID(Tabla1[[#This Row],[Aplicación]],14,6)</f>
        <v>619</v>
      </c>
    </row>
    <row r="1239" spans="1:23" hidden="1" x14ac:dyDescent="0.25">
      <c r="A1239" s="1">
        <v>220189000372</v>
      </c>
      <c r="B1239" s="3" t="s">
        <v>9</v>
      </c>
      <c r="C1239" s="2">
        <v>43467</v>
      </c>
      <c r="D1239" s="3">
        <v>22019001851</v>
      </c>
      <c r="E1239" s="3" t="s">
        <v>12</v>
      </c>
      <c r="F1239" s="4">
        <v>1455.88</v>
      </c>
      <c r="G1239" s="3" t="s">
        <v>1830</v>
      </c>
      <c r="H1239" s="3" t="s">
        <v>321</v>
      </c>
      <c r="I1239" s="3" t="s">
        <v>1836</v>
      </c>
      <c r="J1239" s="3" t="s">
        <v>1837</v>
      </c>
      <c r="K1239" s="3" t="s">
        <v>14</v>
      </c>
      <c r="L1239" s="3" t="s">
        <v>15</v>
      </c>
      <c r="M1239" s="3" t="s">
        <v>16</v>
      </c>
      <c r="N1239" s="11" t="s">
        <v>2554</v>
      </c>
      <c r="O1239" s="3" t="s">
        <v>2553</v>
      </c>
      <c r="P1239" s="3" t="str">
        <f>MID(Tabla1[[#This Row],[Aplicación]],14,1)</f>
        <v>6</v>
      </c>
      <c r="Q1239" s="3" t="s">
        <v>2531</v>
      </c>
      <c r="R1239" s="3" t="str">
        <f>MID(Tabla1[[#This Row],[Aplicación]],6,2)</f>
        <v>08</v>
      </c>
      <c r="S1239" s="3" t="str">
        <f>VLOOKUP(Tabla1[[#This Row],[AREA]],Hoja1!A:B,2,FALSE)</f>
        <v>08. Seguridad y movilidad</v>
      </c>
      <c r="T1239" s="3" t="str">
        <f>MID(Tabla1[[#This Row],[Aplicación]],9,4)</f>
        <v>1341</v>
      </c>
      <c r="U1239" s="3" t="str">
        <f>VLOOKUP(Tabla1[[#This Row],[PROGRAMA]],Hoja1!A:B,2,FALSE)</f>
        <v>1341. Movilidad</v>
      </c>
      <c r="V1239" s="3" t="str">
        <f>MID(Tabla1[[#This Row],[Aplicación]],14,2)</f>
        <v>61</v>
      </c>
      <c r="W1239" s="3" t="str">
        <f>MID(Tabla1[[#This Row],[Aplicación]],14,6)</f>
        <v>619</v>
      </c>
    </row>
    <row r="1240" spans="1:23" hidden="1" x14ac:dyDescent="0.25">
      <c r="A1240" s="1">
        <v>220189000568</v>
      </c>
      <c r="B1240" s="3" t="s">
        <v>9</v>
      </c>
      <c r="C1240" s="2">
        <v>43467</v>
      </c>
      <c r="D1240" s="3">
        <v>22019002284</v>
      </c>
      <c r="E1240" s="3" t="s">
        <v>460</v>
      </c>
      <c r="F1240" s="4">
        <v>6853.86</v>
      </c>
      <c r="G1240" s="3" t="s">
        <v>1830</v>
      </c>
      <c r="H1240" s="3" t="s">
        <v>462</v>
      </c>
      <c r="I1240" s="3" t="s">
        <v>1836</v>
      </c>
      <c r="J1240" s="3" t="s">
        <v>1837</v>
      </c>
      <c r="K1240" s="3" t="s">
        <v>14</v>
      </c>
      <c r="L1240" s="3" t="s">
        <v>15</v>
      </c>
      <c r="M1240" s="3" t="s">
        <v>16</v>
      </c>
      <c r="N1240" s="11" t="s">
        <v>2554</v>
      </c>
      <c r="O1240" s="3" t="s">
        <v>2553</v>
      </c>
      <c r="P1240" s="3" t="str">
        <f>MID(Tabla1[[#This Row],[Aplicación]],14,1)</f>
        <v>6</v>
      </c>
      <c r="Q1240" s="3" t="s">
        <v>2531</v>
      </c>
      <c r="R1240" s="3" t="str">
        <f>MID(Tabla1[[#This Row],[Aplicación]],6,2)</f>
        <v>02</v>
      </c>
      <c r="S1240" s="3" t="str">
        <f>VLOOKUP(Tabla1[[#This Row],[AREA]],Hoja1!A:B,2,FALSE)</f>
        <v>02. Urbanismo, infraestructura y vivienda</v>
      </c>
      <c r="T1240" s="3" t="str">
        <f>MID(Tabla1[[#This Row],[Aplicación]],9,4)</f>
        <v>1651</v>
      </c>
      <c r="U1240" s="3" t="str">
        <f>VLOOKUP(Tabla1[[#This Row],[PROGRAMA]],Hoja1!A:B,2,FALSE)</f>
        <v>1651. Alumbrado público</v>
      </c>
      <c r="V1240" s="3" t="str">
        <f>MID(Tabla1[[#This Row],[Aplicación]],14,2)</f>
        <v>61</v>
      </c>
      <c r="W1240" s="3" t="str">
        <f>MID(Tabla1[[#This Row],[Aplicación]],14,6)</f>
        <v>619</v>
      </c>
    </row>
    <row r="1241" spans="1:23" hidden="1" x14ac:dyDescent="0.25">
      <c r="A1241" s="1">
        <v>220190006646</v>
      </c>
      <c r="B1241" s="3" t="s">
        <v>9</v>
      </c>
      <c r="C1241" s="2">
        <v>43544</v>
      </c>
      <c r="D1241" s="3">
        <v>22019001698</v>
      </c>
      <c r="E1241" s="3" t="s">
        <v>1467</v>
      </c>
      <c r="F1241" s="4">
        <v>113.7</v>
      </c>
      <c r="G1241" s="3" t="s">
        <v>1830</v>
      </c>
      <c r="H1241" s="3" t="s">
        <v>1469</v>
      </c>
      <c r="I1241" s="3" t="s">
        <v>1836</v>
      </c>
      <c r="J1241" s="3" t="s">
        <v>1837</v>
      </c>
      <c r="K1241" s="3" t="s">
        <v>14</v>
      </c>
      <c r="L1241" s="3" t="s">
        <v>15</v>
      </c>
      <c r="M1241" s="3" t="s">
        <v>16</v>
      </c>
      <c r="N1241" s="11" t="s">
        <v>2554</v>
      </c>
      <c r="O1241" s="3" t="s">
        <v>2553</v>
      </c>
      <c r="P1241" s="3" t="str">
        <f>MID(Tabla1[[#This Row],[Aplicación]],14,1)</f>
        <v>6</v>
      </c>
      <c r="Q1241" s="3" t="s">
        <v>2531</v>
      </c>
      <c r="R1241" s="3" t="str">
        <f>MID(Tabla1[[#This Row],[Aplicación]],6,2)</f>
        <v>10</v>
      </c>
      <c r="S1241" s="3" t="str">
        <f>VLOOKUP(Tabla1[[#This Row],[AREA]],Hoja1!A:B,2,FALSE)</f>
        <v>10. Servicios sociales</v>
      </c>
      <c r="T1241" s="3" t="str">
        <f>MID(Tabla1[[#This Row],[Aplicación]],9,4)</f>
        <v>2412</v>
      </c>
      <c r="U1241" s="3" t="str">
        <f>VLOOKUP(Tabla1[[#This Row],[PROGRAMA]],Hoja1!A:B,2,FALSE)</f>
        <v>2412. Formación para el empleo</v>
      </c>
      <c r="V1241" s="3" t="str">
        <f>MID(Tabla1[[#This Row],[Aplicación]],14,2)</f>
        <v>63</v>
      </c>
      <c r="W1241" s="3" t="str">
        <f>MID(Tabla1[[#This Row],[Aplicación]],14,6)</f>
        <v>632</v>
      </c>
    </row>
    <row r="1242" spans="1:23" hidden="1" x14ac:dyDescent="0.25">
      <c r="A1242" s="1">
        <v>220190002570</v>
      </c>
      <c r="B1242" s="3" t="s">
        <v>9</v>
      </c>
      <c r="C1242" s="2">
        <v>43516</v>
      </c>
      <c r="D1242" s="3">
        <v>22019001901</v>
      </c>
      <c r="E1242" s="3" t="s">
        <v>99</v>
      </c>
      <c r="F1242" s="4">
        <v>7122.35</v>
      </c>
      <c r="G1242" s="3" t="s">
        <v>1777</v>
      </c>
      <c r="H1242" s="3" t="s">
        <v>947</v>
      </c>
      <c r="I1242" s="3" t="s">
        <v>1836</v>
      </c>
      <c r="J1242" s="3" t="s">
        <v>1837</v>
      </c>
      <c r="K1242" s="3" t="s">
        <v>14</v>
      </c>
      <c r="L1242" s="3" t="s">
        <v>10</v>
      </c>
      <c r="M1242" s="3" t="s">
        <v>11</v>
      </c>
      <c r="N1242" s="11" t="s">
        <v>2556</v>
      </c>
      <c r="O1242" s="3" t="s">
        <v>2553</v>
      </c>
      <c r="P1242" s="3" t="str">
        <f>MID(Tabla1[[#This Row],[Aplicación]],14,1)</f>
        <v>2</v>
      </c>
      <c r="Q1242" s="3" t="s">
        <v>2530</v>
      </c>
      <c r="R1242" s="3" t="str">
        <f>MID(Tabla1[[#This Row],[Aplicación]],6,2)</f>
        <v>08</v>
      </c>
      <c r="S1242" s="3" t="str">
        <f>VLOOKUP(Tabla1[[#This Row],[AREA]],Hoja1!A:B,2,FALSE)</f>
        <v>08. Seguridad y movilidad</v>
      </c>
      <c r="T1242" s="3" t="str">
        <f>MID(Tabla1[[#This Row],[Aplicación]],9,4)</f>
        <v>1321</v>
      </c>
      <c r="U1242" s="3" t="str">
        <f>VLOOKUP(Tabla1[[#This Row],[PROGRAMA]],Hoja1!A:B,2,FALSE)</f>
        <v>1321. Policía municipal</v>
      </c>
      <c r="V1242" s="3" t="str">
        <f>MID(Tabla1[[#This Row],[Aplicación]],14,2)</f>
        <v>21</v>
      </c>
      <c r="W1242" s="3" t="str">
        <f>MID(Tabla1[[#This Row],[Aplicación]],14,6)</f>
        <v>213</v>
      </c>
    </row>
    <row r="1243" spans="1:23" hidden="1" x14ac:dyDescent="0.25">
      <c r="A1243" s="1">
        <v>220189000573</v>
      </c>
      <c r="B1243" s="3" t="s">
        <v>9</v>
      </c>
      <c r="C1243" s="2">
        <v>43467</v>
      </c>
      <c r="D1243" s="3">
        <v>22019000537</v>
      </c>
      <c r="E1243" s="3" t="s">
        <v>95</v>
      </c>
      <c r="F1243" s="4">
        <v>63324.28</v>
      </c>
      <c r="G1243" s="3" t="s">
        <v>2048</v>
      </c>
      <c r="H1243" s="3" t="s">
        <v>465</v>
      </c>
      <c r="I1243" s="3" t="s">
        <v>1836</v>
      </c>
      <c r="J1243" s="3" t="s">
        <v>1837</v>
      </c>
      <c r="K1243" s="3" t="s">
        <v>14</v>
      </c>
      <c r="L1243" s="3" t="s">
        <v>118</v>
      </c>
      <c r="M1243" s="3" t="s">
        <v>11</v>
      </c>
      <c r="N1243" s="3" t="s">
        <v>2561</v>
      </c>
      <c r="O1243" s="3" t="s">
        <v>2553</v>
      </c>
      <c r="P1243" s="3" t="str">
        <f>MID(Tabla1[[#This Row],[Aplicación]],14,1)</f>
        <v>6</v>
      </c>
      <c r="Q1243" s="3" t="s">
        <v>2531</v>
      </c>
      <c r="R1243" s="3" t="str">
        <f>MID(Tabla1[[#This Row],[Aplicación]],6,2)</f>
        <v>03</v>
      </c>
      <c r="S1243" s="3" t="str">
        <f>VLOOKUP(Tabla1[[#This Row],[AREA]],Hoja1!A:B,2,FALSE)</f>
        <v>03. Participación ciudadana, juventud y deportes</v>
      </c>
      <c r="T1243" s="3" t="str">
        <f>MID(Tabla1[[#This Row],[Aplicación]],9,4)</f>
        <v>9204</v>
      </c>
      <c r="U1243" s="3" t="str">
        <f>VLOOKUP(Tabla1[[#This Row],[PROGRAMA]],Hoja1!A:B,2,FALSE)</f>
        <v>9204. Tecnologías de la información y comunicación</v>
      </c>
      <c r="V1243" s="3" t="str">
        <f>MID(Tabla1[[#This Row],[Aplicación]],14,2)</f>
        <v>64</v>
      </c>
      <c r="W1243" s="3" t="str">
        <f>MID(Tabla1[[#This Row],[Aplicación]],14,6)</f>
        <v>641</v>
      </c>
    </row>
    <row r="1244" spans="1:23" hidden="1" x14ac:dyDescent="0.25">
      <c r="A1244" s="1">
        <v>220189000575</v>
      </c>
      <c r="B1244" s="3" t="s">
        <v>9</v>
      </c>
      <c r="C1244" s="2">
        <v>43467</v>
      </c>
      <c r="D1244" s="3">
        <v>22019000538</v>
      </c>
      <c r="E1244" s="3" t="s">
        <v>95</v>
      </c>
      <c r="F1244" s="4">
        <v>83877.320000000007</v>
      </c>
      <c r="G1244" s="3" t="s">
        <v>2048</v>
      </c>
      <c r="H1244" s="3" t="s">
        <v>466</v>
      </c>
      <c r="I1244" s="3" t="s">
        <v>1836</v>
      </c>
      <c r="J1244" s="3" t="s">
        <v>1837</v>
      </c>
      <c r="K1244" s="3" t="s">
        <v>14</v>
      </c>
      <c r="L1244" s="3" t="s">
        <v>15</v>
      </c>
      <c r="M1244" s="3" t="s">
        <v>16</v>
      </c>
      <c r="N1244" s="11" t="s">
        <v>2554</v>
      </c>
      <c r="O1244" s="3" t="s">
        <v>2553</v>
      </c>
      <c r="P1244" s="3" t="str">
        <f>MID(Tabla1[[#This Row],[Aplicación]],14,1)</f>
        <v>6</v>
      </c>
      <c r="Q1244" s="3" t="s">
        <v>2531</v>
      </c>
      <c r="R1244" s="3" t="str">
        <f>MID(Tabla1[[#This Row],[Aplicación]],6,2)</f>
        <v>03</v>
      </c>
      <c r="S1244" s="3" t="str">
        <f>VLOOKUP(Tabla1[[#This Row],[AREA]],Hoja1!A:B,2,FALSE)</f>
        <v>03. Participación ciudadana, juventud y deportes</v>
      </c>
      <c r="T1244" s="3" t="str">
        <f>MID(Tabla1[[#This Row],[Aplicación]],9,4)</f>
        <v>9204</v>
      </c>
      <c r="U1244" s="3" t="str">
        <f>VLOOKUP(Tabla1[[#This Row],[PROGRAMA]],Hoja1!A:B,2,FALSE)</f>
        <v>9204. Tecnologías de la información y comunicación</v>
      </c>
      <c r="V1244" s="3" t="str">
        <f>MID(Tabla1[[#This Row],[Aplicación]],14,2)</f>
        <v>64</v>
      </c>
      <c r="W1244" s="3" t="str">
        <f>MID(Tabla1[[#This Row],[Aplicación]],14,6)</f>
        <v>641</v>
      </c>
    </row>
    <row r="1245" spans="1:23" hidden="1" x14ac:dyDescent="0.25">
      <c r="A1245" s="1">
        <v>220179000319</v>
      </c>
      <c r="B1245" s="3" t="s">
        <v>9</v>
      </c>
      <c r="C1245" s="2">
        <v>43467</v>
      </c>
      <c r="D1245" s="3">
        <v>22019000066</v>
      </c>
      <c r="E1245" s="3" t="s">
        <v>87</v>
      </c>
      <c r="F1245" s="4">
        <v>12039.5</v>
      </c>
      <c r="G1245" s="3" t="s">
        <v>1860</v>
      </c>
      <c r="H1245" s="3" t="s">
        <v>88</v>
      </c>
      <c r="I1245" s="3" t="s">
        <v>1836</v>
      </c>
      <c r="J1245" s="3" t="s">
        <v>1861</v>
      </c>
      <c r="K1245" s="3" t="s">
        <v>35</v>
      </c>
      <c r="L1245" s="3" t="s">
        <v>15</v>
      </c>
      <c r="M1245" s="3" t="s">
        <v>16</v>
      </c>
      <c r="N1245" s="11" t="s">
        <v>2554</v>
      </c>
      <c r="O1245" s="3" t="s">
        <v>2553</v>
      </c>
      <c r="P1245" s="3" t="str">
        <f>MID(Tabla1[[#This Row],[Aplicación]],14,1)</f>
        <v>2</v>
      </c>
      <c r="Q1245" s="3" t="s">
        <v>2530</v>
      </c>
      <c r="R1245" s="3" t="str">
        <f>MID(Tabla1[[#This Row],[Aplicación]],6,2)</f>
        <v>08</v>
      </c>
      <c r="S1245" s="3" t="str">
        <f>VLOOKUP(Tabla1[[#This Row],[AREA]],Hoja1!A:B,2,FALSE)</f>
        <v>08. Seguridad y movilidad</v>
      </c>
      <c r="T1245" s="3" t="str">
        <f>MID(Tabla1[[#This Row],[Aplicación]],9,4)</f>
        <v>1321</v>
      </c>
      <c r="U1245" s="3" t="str">
        <f>VLOOKUP(Tabla1[[#This Row],[PROGRAMA]],Hoja1!A:B,2,FALSE)</f>
        <v>1321. Policía municipal</v>
      </c>
      <c r="V1245" s="3" t="str">
        <f>MID(Tabla1[[#This Row],[Aplicación]],14,2)</f>
        <v>22</v>
      </c>
      <c r="W1245" s="3" t="str">
        <f>MID(Tabla1[[#This Row],[Aplicación]],14,6)</f>
        <v>22104</v>
      </c>
    </row>
    <row r="1246" spans="1:23" hidden="1" x14ac:dyDescent="0.25">
      <c r="A1246" s="1">
        <v>220189000206</v>
      </c>
      <c r="B1246" s="3" t="s">
        <v>9</v>
      </c>
      <c r="C1246" s="2">
        <v>43467</v>
      </c>
      <c r="D1246" s="3">
        <v>22019000562</v>
      </c>
      <c r="E1246" s="3" t="s">
        <v>234</v>
      </c>
      <c r="F1246" s="4">
        <v>4911.83</v>
      </c>
      <c r="G1246" s="3" t="s">
        <v>1693</v>
      </c>
      <c r="H1246" s="3" t="s">
        <v>235</v>
      </c>
      <c r="I1246" s="3" t="s">
        <v>1836</v>
      </c>
      <c r="J1246" s="3" t="s">
        <v>1837</v>
      </c>
      <c r="K1246" s="3" t="s">
        <v>14</v>
      </c>
      <c r="L1246" s="3" t="s">
        <v>10</v>
      </c>
      <c r="M1246" s="3" t="s">
        <v>11</v>
      </c>
      <c r="N1246" s="11" t="s">
        <v>2556</v>
      </c>
      <c r="O1246" s="3" t="s">
        <v>2553</v>
      </c>
      <c r="P1246" s="3" t="str">
        <f>MID(Tabla1[[#This Row],[Aplicación]],14,1)</f>
        <v>2</v>
      </c>
      <c r="Q1246" s="3" t="s">
        <v>2530</v>
      </c>
      <c r="R1246" s="3" t="str">
        <f>MID(Tabla1[[#This Row],[Aplicación]],6,2)</f>
        <v>07</v>
      </c>
      <c r="S1246" s="3" t="str">
        <f>VLOOKUP(Tabla1[[#This Row],[AREA]],Hoja1!A:B,2,FALSE)</f>
        <v>07. Medio Ambiente sostenibilidad</v>
      </c>
      <c r="T1246" s="3" t="str">
        <f>MID(Tabla1[[#This Row],[Aplicación]],9,4)</f>
        <v>4312</v>
      </c>
      <c r="U1246" s="3" t="str">
        <f>VLOOKUP(Tabla1[[#This Row],[PROGRAMA]],Hoja1!A:B,2,FALSE)</f>
        <v>4312. Mercados, abastos y lonjas</v>
      </c>
      <c r="V1246" s="3" t="str">
        <f>MID(Tabla1[[#This Row],[Aplicación]],14,2)</f>
        <v>22</v>
      </c>
      <c r="W1246" s="3" t="str">
        <f>MID(Tabla1[[#This Row],[Aplicación]],14,6)</f>
        <v>22799</v>
      </c>
    </row>
    <row r="1247" spans="1:23" hidden="1" x14ac:dyDescent="0.25">
      <c r="A1247" s="1">
        <v>220189000387</v>
      </c>
      <c r="B1247" s="3" t="s">
        <v>9</v>
      </c>
      <c r="C1247" s="2">
        <v>43467</v>
      </c>
      <c r="D1247" s="3">
        <v>22019000306</v>
      </c>
      <c r="E1247" s="3" t="s">
        <v>155</v>
      </c>
      <c r="F1247" s="4">
        <v>21326.25</v>
      </c>
      <c r="G1247" s="3" t="s">
        <v>1931</v>
      </c>
      <c r="H1247" s="3" t="s">
        <v>345</v>
      </c>
      <c r="I1247" s="3" t="s">
        <v>1836</v>
      </c>
      <c r="J1247" s="3" t="s">
        <v>1932</v>
      </c>
      <c r="K1247" s="3" t="s">
        <v>14</v>
      </c>
      <c r="L1247" s="3" t="s">
        <v>15</v>
      </c>
      <c r="M1247" s="3" t="s">
        <v>16</v>
      </c>
      <c r="N1247" s="11" t="s">
        <v>2554</v>
      </c>
      <c r="O1247" s="3" t="s">
        <v>2553</v>
      </c>
      <c r="P1247" s="3" t="str">
        <f>MID(Tabla1[[#This Row],[Aplicación]],14,1)</f>
        <v>2</v>
      </c>
      <c r="Q1247" s="3" t="s">
        <v>2530</v>
      </c>
      <c r="R1247" s="3" t="str">
        <f>MID(Tabla1[[#This Row],[Aplicación]],6,2)</f>
        <v>07</v>
      </c>
      <c r="S1247" s="3" t="str">
        <f>VLOOKUP(Tabla1[[#This Row],[AREA]],Hoja1!A:B,2,FALSE)</f>
        <v>07. Medio Ambiente sostenibilidad</v>
      </c>
      <c r="T1247" s="3" t="str">
        <f>MID(Tabla1[[#This Row],[Aplicación]],9,4)</f>
        <v>1621</v>
      </c>
      <c r="U1247" s="3" t="str">
        <f>VLOOKUP(Tabla1[[#This Row],[PROGRAMA]],Hoja1!A:B,2,FALSE)</f>
        <v>1621. Servicio de limpieza</v>
      </c>
      <c r="V1247" s="3" t="str">
        <f>MID(Tabla1[[#This Row],[Aplicación]],14,2)</f>
        <v>22</v>
      </c>
      <c r="W1247" s="3" t="str">
        <f>MID(Tabla1[[#This Row],[Aplicación]],14,6)</f>
        <v>22700</v>
      </c>
    </row>
    <row r="1248" spans="1:23" hidden="1" x14ac:dyDescent="0.25">
      <c r="A1248" s="1">
        <v>220189000388</v>
      </c>
      <c r="B1248" s="3" t="s">
        <v>9</v>
      </c>
      <c r="C1248" s="2">
        <v>43467</v>
      </c>
      <c r="D1248" s="3">
        <v>22019000307</v>
      </c>
      <c r="E1248" s="3" t="s">
        <v>346</v>
      </c>
      <c r="F1248" s="4">
        <v>49761.25</v>
      </c>
      <c r="G1248" s="3" t="s">
        <v>1931</v>
      </c>
      <c r="H1248" s="3" t="s">
        <v>347</v>
      </c>
      <c r="I1248" s="3" t="s">
        <v>1836</v>
      </c>
      <c r="J1248" s="3" t="s">
        <v>1932</v>
      </c>
      <c r="K1248" s="3" t="s">
        <v>14</v>
      </c>
      <c r="L1248" s="3" t="s">
        <v>15</v>
      </c>
      <c r="M1248" s="3" t="s">
        <v>16</v>
      </c>
      <c r="N1248" s="11" t="s">
        <v>2554</v>
      </c>
      <c r="O1248" s="3" t="s">
        <v>2553</v>
      </c>
      <c r="P1248" s="3" t="str">
        <f>MID(Tabla1[[#This Row],[Aplicación]],14,1)</f>
        <v>2</v>
      </c>
      <c r="Q1248" s="3" t="s">
        <v>2530</v>
      </c>
      <c r="R1248" s="3" t="str">
        <f>MID(Tabla1[[#This Row],[Aplicación]],6,2)</f>
        <v>07</v>
      </c>
      <c r="S1248" s="3" t="str">
        <f>VLOOKUP(Tabla1[[#This Row],[AREA]],Hoja1!A:B,2,FALSE)</f>
        <v>07. Medio Ambiente sostenibilidad</v>
      </c>
      <c r="T1248" s="3" t="str">
        <f>MID(Tabla1[[#This Row],[Aplicación]],9,4)</f>
        <v>1631</v>
      </c>
      <c r="U1248" s="3" t="str">
        <f>VLOOKUP(Tabla1[[#This Row],[PROGRAMA]],Hoja1!A:B,2,FALSE)</f>
        <v>1631. Limpieza viaria</v>
      </c>
      <c r="V1248" s="3" t="str">
        <f>MID(Tabla1[[#This Row],[Aplicación]],14,2)</f>
        <v>22</v>
      </c>
      <c r="W1248" s="3" t="str">
        <f>MID(Tabla1[[#This Row],[Aplicación]],14,6)</f>
        <v>22700</v>
      </c>
    </row>
    <row r="1249" spans="1:23" hidden="1" x14ac:dyDescent="0.25">
      <c r="A1249" s="1">
        <v>220190001023</v>
      </c>
      <c r="B1249" s="3" t="s">
        <v>9</v>
      </c>
      <c r="C1249" s="2">
        <v>43502</v>
      </c>
      <c r="D1249" s="3">
        <v>22019001621</v>
      </c>
      <c r="E1249" s="3" t="s">
        <v>575</v>
      </c>
      <c r="F1249" s="4">
        <v>7257.58</v>
      </c>
      <c r="G1249" s="3" t="s">
        <v>1727</v>
      </c>
      <c r="H1249" s="3" t="s">
        <v>576</v>
      </c>
      <c r="I1249" s="3" t="s">
        <v>1836</v>
      </c>
      <c r="J1249" s="3" t="s">
        <v>1838</v>
      </c>
      <c r="K1249" s="3" t="s">
        <v>14</v>
      </c>
      <c r="L1249" s="3" t="s">
        <v>10</v>
      </c>
      <c r="M1249" s="3" t="s">
        <v>11</v>
      </c>
      <c r="N1249" s="11" t="s">
        <v>2556</v>
      </c>
      <c r="O1249" s="3" t="s">
        <v>2553</v>
      </c>
      <c r="P1249" s="3" t="str">
        <f>MID(Tabla1[[#This Row],[Aplicación]],14,1)</f>
        <v>2</v>
      </c>
      <c r="Q1249" s="3" t="s">
        <v>2530</v>
      </c>
      <c r="R1249" s="3" t="str">
        <f>MID(Tabla1[[#This Row],[Aplicación]],6,2)</f>
        <v>03</v>
      </c>
      <c r="S1249" s="3" t="str">
        <f>VLOOKUP(Tabla1[[#This Row],[AREA]],Hoja1!A:B,2,FALSE)</f>
        <v>03. Participación ciudadana, juventud y deportes</v>
      </c>
      <c r="T1249" s="3" t="str">
        <f>MID(Tabla1[[#This Row],[Aplicación]],9,4)</f>
        <v>9241</v>
      </c>
      <c r="U1249" s="3" t="str">
        <f>VLOOKUP(Tabla1[[#This Row],[PROGRAMA]],Hoja1!A:B,2,FALSE)</f>
        <v>9241. Participación ciudadana</v>
      </c>
      <c r="V1249" s="3" t="str">
        <f>MID(Tabla1[[#This Row],[Aplicación]],14,2)</f>
        <v>22</v>
      </c>
      <c r="W1249" s="3" t="str">
        <f>MID(Tabla1[[#This Row],[Aplicación]],14,6)</f>
        <v>22699</v>
      </c>
    </row>
    <row r="1250" spans="1:23" hidden="1" x14ac:dyDescent="0.25">
      <c r="A1250" s="1">
        <v>220189000642</v>
      </c>
      <c r="B1250" s="3" t="s">
        <v>9</v>
      </c>
      <c r="C1250" s="2">
        <v>43467</v>
      </c>
      <c r="D1250" s="3">
        <v>22019000163</v>
      </c>
      <c r="E1250" s="3" t="s">
        <v>480</v>
      </c>
      <c r="F1250" s="4">
        <v>3289.35</v>
      </c>
      <c r="G1250" s="3" t="s">
        <v>1957</v>
      </c>
      <c r="H1250" s="3" t="s">
        <v>481</v>
      </c>
      <c r="I1250" s="3" t="s">
        <v>1836</v>
      </c>
      <c r="J1250" s="3" t="s">
        <v>1958</v>
      </c>
      <c r="K1250" s="3" t="s">
        <v>14</v>
      </c>
      <c r="L1250" s="3" t="s">
        <v>15</v>
      </c>
      <c r="M1250" s="3" t="s">
        <v>39</v>
      </c>
      <c r="N1250" s="11" t="s">
        <v>2554</v>
      </c>
      <c r="O1250" s="3" t="s">
        <v>2553</v>
      </c>
      <c r="P1250" s="3" t="str">
        <f>MID(Tabla1[[#This Row],[Aplicación]],14,1)</f>
        <v>2</v>
      </c>
      <c r="Q1250" s="3" t="s">
        <v>2530</v>
      </c>
      <c r="R1250" s="3" t="str">
        <f>MID(Tabla1[[#This Row],[Aplicación]],6,2)</f>
        <v>07</v>
      </c>
      <c r="S1250" s="3" t="str">
        <f>VLOOKUP(Tabla1[[#This Row],[AREA]],Hoja1!A:B,2,FALSE)</f>
        <v>07. Medio Ambiente sostenibilidad</v>
      </c>
      <c r="T1250" s="3" t="str">
        <f>MID(Tabla1[[#This Row],[Aplicación]],9,4)</f>
        <v>3111</v>
      </c>
      <c r="U1250" s="3" t="str">
        <f>VLOOKUP(Tabla1[[#This Row],[PROGRAMA]],Hoja1!A:B,2,FALSE)</f>
        <v>3111. Protección de la salubridad pública</v>
      </c>
      <c r="V1250" s="3" t="str">
        <f>MID(Tabla1[[#This Row],[Aplicación]],14,2)</f>
        <v>22</v>
      </c>
      <c r="W1250" s="3" t="str">
        <f>MID(Tabla1[[#This Row],[Aplicación]],14,6)</f>
        <v>22700</v>
      </c>
    </row>
    <row r="1251" spans="1:23" hidden="1" x14ac:dyDescent="0.25">
      <c r="A1251" s="1">
        <v>220189000643</v>
      </c>
      <c r="B1251" s="3" t="s">
        <v>9</v>
      </c>
      <c r="C1251" s="2">
        <v>43467</v>
      </c>
      <c r="D1251" s="3">
        <v>22019000164</v>
      </c>
      <c r="E1251" s="3" t="s">
        <v>480</v>
      </c>
      <c r="F1251" s="4">
        <v>6571.36</v>
      </c>
      <c r="G1251" s="3" t="s">
        <v>1957</v>
      </c>
      <c r="H1251" s="3" t="s">
        <v>482</v>
      </c>
      <c r="I1251" s="3" t="s">
        <v>1836</v>
      </c>
      <c r="J1251" s="3" t="s">
        <v>1958</v>
      </c>
      <c r="K1251" s="3" t="s">
        <v>14</v>
      </c>
      <c r="L1251" s="3" t="s">
        <v>15</v>
      </c>
      <c r="M1251" s="3" t="s">
        <v>39</v>
      </c>
      <c r="N1251" s="11" t="s">
        <v>2554</v>
      </c>
      <c r="O1251" s="3" t="s">
        <v>2553</v>
      </c>
      <c r="P1251" s="3" t="str">
        <f>MID(Tabla1[[#This Row],[Aplicación]],14,1)</f>
        <v>2</v>
      </c>
      <c r="Q1251" s="3" t="s">
        <v>2530</v>
      </c>
      <c r="R1251" s="3" t="str">
        <f>MID(Tabla1[[#This Row],[Aplicación]],6,2)</f>
        <v>07</v>
      </c>
      <c r="S1251" s="3" t="str">
        <f>VLOOKUP(Tabla1[[#This Row],[AREA]],Hoja1!A:B,2,FALSE)</f>
        <v>07. Medio Ambiente sostenibilidad</v>
      </c>
      <c r="T1251" s="3" t="str">
        <f>MID(Tabla1[[#This Row],[Aplicación]],9,4)</f>
        <v>3111</v>
      </c>
      <c r="U1251" s="3" t="str">
        <f>VLOOKUP(Tabla1[[#This Row],[PROGRAMA]],Hoja1!A:B,2,FALSE)</f>
        <v>3111. Protección de la salubridad pública</v>
      </c>
      <c r="V1251" s="3" t="str">
        <f>MID(Tabla1[[#This Row],[Aplicación]],14,2)</f>
        <v>22</v>
      </c>
      <c r="W1251" s="3" t="str">
        <f>MID(Tabla1[[#This Row],[Aplicación]],14,6)</f>
        <v>22700</v>
      </c>
    </row>
    <row r="1252" spans="1:23" hidden="1" x14ac:dyDescent="0.25">
      <c r="A1252" s="1">
        <v>220179000320</v>
      </c>
      <c r="B1252" s="3" t="s">
        <v>9</v>
      </c>
      <c r="C1252" s="2">
        <v>43467</v>
      </c>
      <c r="D1252" s="3">
        <v>22019000067</v>
      </c>
      <c r="E1252" s="3" t="s">
        <v>87</v>
      </c>
      <c r="F1252" s="4">
        <v>10514.61</v>
      </c>
      <c r="G1252" s="3" t="s">
        <v>1860</v>
      </c>
      <c r="H1252" s="3" t="s">
        <v>89</v>
      </c>
      <c r="I1252" s="3" t="s">
        <v>1836</v>
      </c>
      <c r="J1252" s="3" t="s">
        <v>1861</v>
      </c>
      <c r="K1252" s="3" t="s">
        <v>35</v>
      </c>
      <c r="L1252" s="3" t="s">
        <v>15</v>
      </c>
      <c r="M1252" s="3" t="s">
        <v>16</v>
      </c>
      <c r="N1252" s="11" t="s">
        <v>2554</v>
      </c>
      <c r="O1252" s="3" t="s">
        <v>2553</v>
      </c>
      <c r="P1252" s="3" t="str">
        <f>MID(Tabla1[[#This Row],[Aplicación]],14,1)</f>
        <v>2</v>
      </c>
      <c r="Q1252" s="3" t="s">
        <v>2530</v>
      </c>
      <c r="R1252" s="3" t="str">
        <f>MID(Tabla1[[#This Row],[Aplicación]],6,2)</f>
        <v>08</v>
      </c>
      <c r="S1252" s="3" t="str">
        <f>VLOOKUP(Tabla1[[#This Row],[AREA]],Hoja1!A:B,2,FALSE)</f>
        <v>08. Seguridad y movilidad</v>
      </c>
      <c r="T1252" s="3" t="str">
        <f>MID(Tabla1[[#This Row],[Aplicación]],9,4)</f>
        <v>1321</v>
      </c>
      <c r="U1252" s="3" t="str">
        <f>VLOOKUP(Tabla1[[#This Row],[PROGRAMA]],Hoja1!A:B,2,FALSE)</f>
        <v>1321. Policía municipal</v>
      </c>
      <c r="V1252" s="3" t="str">
        <f>MID(Tabla1[[#This Row],[Aplicación]],14,2)</f>
        <v>22</v>
      </c>
      <c r="W1252" s="3" t="str">
        <f>MID(Tabla1[[#This Row],[Aplicación]],14,6)</f>
        <v>22104</v>
      </c>
    </row>
    <row r="1253" spans="1:23" hidden="1" x14ac:dyDescent="0.25">
      <c r="A1253" s="1">
        <v>220189000213</v>
      </c>
      <c r="B1253" s="3" t="s">
        <v>9</v>
      </c>
      <c r="C1253" s="2">
        <v>43467</v>
      </c>
      <c r="D1253" s="3">
        <v>22019000246</v>
      </c>
      <c r="E1253" s="3" t="s">
        <v>93</v>
      </c>
      <c r="F1253" s="4">
        <v>2178</v>
      </c>
      <c r="G1253" s="3" t="s">
        <v>1727</v>
      </c>
      <c r="H1253" s="3" t="s">
        <v>240</v>
      </c>
      <c r="I1253" s="3" t="s">
        <v>1836</v>
      </c>
      <c r="J1253" s="3" t="s">
        <v>1838</v>
      </c>
      <c r="K1253" s="3" t="s">
        <v>35</v>
      </c>
      <c r="L1253" s="3" t="s">
        <v>15</v>
      </c>
      <c r="M1253" s="3" t="s">
        <v>16</v>
      </c>
      <c r="N1253" s="11" t="s">
        <v>2554</v>
      </c>
      <c r="O1253" s="3" t="s">
        <v>2553</v>
      </c>
      <c r="P1253" s="3" t="str">
        <f>MID(Tabla1[[#This Row],[Aplicación]],14,1)</f>
        <v>2</v>
      </c>
      <c r="Q1253" s="3" t="s">
        <v>2530</v>
      </c>
      <c r="R1253" s="3" t="str">
        <f>MID(Tabla1[[#This Row],[Aplicación]],6,2)</f>
        <v>09</v>
      </c>
      <c r="S1253" s="3" t="str">
        <f>VLOOKUP(Tabla1[[#This Row],[AREA]],Hoja1!A:B,2,FALSE)</f>
        <v>09. Cultura y turismo</v>
      </c>
      <c r="T1253" s="3" t="str">
        <f>MID(Tabla1[[#This Row],[Aplicación]],9,4)</f>
        <v>4321</v>
      </c>
      <c r="U1253" s="3" t="str">
        <f>VLOOKUP(Tabla1[[#This Row],[PROGRAMA]],Hoja1!A:B,2,FALSE)</f>
        <v>4321. Turismo</v>
      </c>
      <c r="V1253" s="3" t="str">
        <f>MID(Tabla1[[#This Row],[Aplicación]],14,2)</f>
        <v>22</v>
      </c>
      <c r="W1253" s="3" t="str">
        <f>MID(Tabla1[[#This Row],[Aplicación]],14,6)</f>
        <v>22799</v>
      </c>
    </row>
    <row r="1254" spans="1:23" hidden="1" x14ac:dyDescent="0.25">
      <c r="A1254" s="1">
        <v>220189000644</v>
      </c>
      <c r="B1254" s="3" t="s">
        <v>9</v>
      </c>
      <c r="C1254" s="2">
        <v>43467</v>
      </c>
      <c r="D1254" s="3">
        <v>22019000165</v>
      </c>
      <c r="E1254" s="3" t="s">
        <v>483</v>
      </c>
      <c r="F1254" s="4">
        <v>4234.3900000000003</v>
      </c>
      <c r="G1254" s="3" t="s">
        <v>1957</v>
      </c>
      <c r="H1254" s="3" t="s">
        <v>484</v>
      </c>
      <c r="I1254" s="3" t="s">
        <v>1836</v>
      </c>
      <c r="J1254" s="3" t="s">
        <v>1958</v>
      </c>
      <c r="K1254" s="3" t="s">
        <v>14</v>
      </c>
      <c r="L1254" s="3" t="s">
        <v>15</v>
      </c>
      <c r="M1254" s="3" t="s">
        <v>39</v>
      </c>
      <c r="N1254" s="11" t="s">
        <v>2554</v>
      </c>
      <c r="O1254" s="3" t="s">
        <v>2553</v>
      </c>
      <c r="P1254" s="3" t="str">
        <f>MID(Tabla1[[#This Row],[Aplicación]],14,1)</f>
        <v>2</v>
      </c>
      <c r="Q1254" s="3" t="s">
        <v>2530</v>
      </c>
      <c r="R1254" s="3" t="str">
        <f>MID(Tabla1[[#This Row],[Aplicación]],6,2)</f>
        <v>07</v>
      </c>
      <c r="S1254" s="3" t="str">
        <f>VLOOKUP(Tabla1[[#This Row],[AREA]],Hoja1!A:B,2,FALSE)</f>
        <v>07. Medio Ambiente sostenibilidad</v>
      </c>
      <c r="T1254" s="3" t="str">
        <f>MID(Tabla1[[#This Row],[Aplicación]],9,4)</f>
        <v>4312</v>
      </c>
      <c r="U1254" s="3" t="str">
        <f>VLOOKUP(Tabla1[[#This Row],[PROGRAMA]],Hoja1!A:B,2,FALSE)</f>
        <v>4312. Mercados, abastos y lonjas</v>
      </c>
      <c r="V1254" s="3" t="str">
        <f>MID(Tabla1[[#This Row],[Aplicación]],14,2)</f>
        <v>22</v>
      </c>
      <c r="W1254" s="3" t="str">
        <f>MID(Tabla1[[#This Row],[Aplicación]],14,6)</f>
        <v>22700</v>
      </c>
    </row>
    <row r="1255" spans="1:23" hidden="1" x14ac:dyDescent="0.25">
      <c r="A1255" s="1">
        <v>220189000683</v>
      </c>
      <c r="B1255" s="3" t="s">
        <v>9</v>
      </c>
      <c r="C1255" s="2">
        <v>43467</v>
      </c>
      <c r="D1255" s="3">
        <v>22019000638</v>
      </c>
      <c r="E1255" s="3" t="s">
        <v>508</v>
      </c>
      <c r="F1255" s="4">
        <v>59164.17</v>
      </c>
      <c r="G1255" s="3" t="s">
        <v>1957</v>
      </c>
      <c r="H1255" s="3" t="s">
        <v>509</v>
      </c>
      <c r="I1255" s="3" t="s">
        <v>1836</v>
      </c>
      <c r="J1255" s="3" t="s">
        <v>1958</v>
      </c>
      <c r="K1255" s="3" t="s">
        <v>14</v>
      </c>
      <c r="L1255" s="3" t="s">
        <v>15</v>
      </c>
      <c r="M1255" s="3" t="s">
        <v>39</v>
      </c>
      <c r="N1255" s="11" t="s">
        <v>2554</v>
      </c>
      <c r="O1255" s="3" t="s">
        <v>2553</v>
      </c>
      <c r="P1255" s="3" t="str">
        <f>MID(Tabla1[[#This Row],[Aplicación]],14,1)</f>
        <v>2</v>
      </c>
      <c r="Q1255" s="3" t="s">
        <v>2530</v>
      </c>
      <c r="R1255" s="3" t="str">
        <f>MID(Tabla1[[#This Row],[Aplicación]],6,2)</f>
        <v>07</v>
      </c>
      <c r="S1255" s="3" t="str">
        <f>VLOOKUP(Tabla1[[#This Row],[AREA]],Hoja1!A:B,2,FALSE)</f>
        <v>07. Medio Ambiente sostenibilidad</v>
      </c>
      <c r="T1255" s="3" t="str">
        <f>MID(Tabla1[[#This Row],[Aplicación]],9,4)</f>
        <v>1701</v>
      </c>
      <c r="U1255" s="3" t="str">
        <f>VLOOKUP(Tabla1[[#This Row],[PROGRAMA]],Hoja1!A:B,2,FALSE)</f>
        <v>1701. Dirección del área de medio ambiente</v>
      </c>
      <c r="V1255" s="3" t="str">
        <f>MID(Tabla1[[#This Row],[Aplicación]],14,2)</f>
        <v>22</v>
      </c>
      <c r="W1255" s="3" t="str">
        <f>MID(Tabla1[[#This Row],[Aplicación]],14,6)</f>
        <v>22700</v>
      </c>
    </row>
    <row r="1256" spans="1:23" hidden="1" x14ac:dyDescent="0.25">
      <c r="A1256" s="1">
        <v>220190006700</v>
      </c>
      <c r="B1256" s="3" t="s">
        <v>9</v>
      </c>
      <c r="C1256" s="2">
        <v>43545</v>
      </c>
      <c r="D1256" s="3">
        <v>22019001773</v>
      </c>
      <c r="E1256" s="3" t="s">
        <v>871</v>
      </c>
      <c r="F1256" s="4">
        <v>13000</v>
      </c>
      <c r="G1256" s="3" t="s">
        <v>1815</v>
      </c>
      <c r="H1256" s="3" t="s">
        <v>1476</v>
      </c>
      <c r="I1256" s="3" t="s">
        <v>1836</v>
      </c>
      <c r="J1256" s="3" t="s">
        <v>1837</v>
      </c>
      <c r="K1256" s="3" t="s">
        <v>14</v>
      </c>
      <c r="L1256" s="3" t="s">
        <v>10</v>
      </c>
      <c r="M1256" s="3" t="s">
        <v>11</v>
      </c>
      <c r="N1256" s="11" t="s">
        <v>2556</v>
      </c>
      <c r="O1256" s="3" t="s">
        <v>2553</v>
      </c>
      <c r="P1256" s="3" t="str">
        <f>MID(Tabla1[[#This Row],[Aplicación]],14,1)</f>
        <v>2</v>
      </c>
      <c r="Q1256" s="3" t="s">
        <v>2530</v>
      </c>
      <c r="R1256" s="3" t="str">
        <f>MID(Tabla1[[#This Row],[Aplicación]],6,2)</f>
        <v>07</v>
      </c>
      <c r="S1256" s="3" t="str">
        <f>VLOOKUP(Tabla1[[#This Row],[AREA]],Hoja1!A:B,2,FALSE)</f>
        <v>07. Medio Ambiente sostenibilidad</v>
      </c>
      <c r="T1256" s="3" t="str">
        <f>MID(Tabla1[[#This Row],[Aplicación]],9,4)</f>
        <v>1621</v>
      </c>
      <c r="U1256" s="3" t="str">
        <f>VLOOKUP(Tabla1[[#This Row],[PROGRAMA]],Hoja1!A:B,2,FALSE)</f>
        <v>1621. Servicio de limpieza</v>
      </c>
      <c r="V1256" s="3" t="str">
        <f>MID(Tabla1[[#This Row],[Aplicación]],14,2)</f>
        <v>21</v>
      </c>
      <c r="W1256" s="3" t="str">
        <f>MID(Tabla1[[#This Row],[Aplicación]],14,6)</f>
        <v>214</v>
      </c>
    </row>
    <row r="1257" spans="1:23" hidden="1" x14ac:dyDescent="0.25">
      <c r="A1257" s="1">
        <v>220189000311</v>
      </c>
      <c r="B1257" s="3" t="s">
        <v>9</v>
      </c>
      <c r="C1257" s="2">
        <v>43467</v>
      </c>
      <c r="D1257" s="3">
        <v>22019000507</v>
      </c>
      <c r="E1257" s="3" t="s">
        <v>250</v>
      </c>
      <c r="F1257" s="4">
        <v>5010</v>
      </c>
      <c r="G1257" s="3" t="s">
        <v>1709</v>
      </c>
      <c r="H1257" s="3" t="s">
        <v>263</v>
      </c>
      <c r="I1257" s="3" t="s">
        <v>1836</v>
      </c>
      <c r="J1257" s="3" t="s">
        <v>1838</v>
      </c>
      <c r="K1257" s="3" t="s">
        <v>14</v>
      </c>
      <c r="L1257" s="3" t="s">
        <v>15</v>
      </c>
      <c r="M1257" s="3" t="s">
        <v>16</v>
      </c>
      <c r="N1257" s="11" t="s">
        <v>2554</v>
      </c>
      <c r="O1257" s="3" t="s">
        <v>2553</v>
      </c>
      <c r="P1257" s="3" t="str">
        <f>MID(Tabla1[[#This Row],[Aplicación]],14,1)</f>
        <v>2</v>
      </c>
      <c r="Q1257" s="3" t="s">
        <v>2530</v>
      </c>
      <c r="R1257" s="3" t="str">
        <f>MID(Tabla1[[#This Row],[Aplicación]],6,2)</f>
        <v>04</v>
      </c>
      <c r="S1257" s="3" t="str">
        <f>VLOOKUP(Tabla1[[#This Row],[AREA]],Hoja1!A:B,2,FALSE)</f>
        <v>04. Hacienda, función pública y promoción económica</v>
      </c>
      <c r="T1257" s="3" t="str">
        <f>MID(Tabla1[[#This Row],[Aplicación]],9,4)</f>
        <v>2411</v>
      </c>
      <c r="U1257" s="3" t="str">
        <f>VLOOKUP(Tabla1[[#This Row],[PROGRAMA]],Hoja1!A:B,2,FALSE)</f>
        <v>2411. Agencia de innovación y desarrollo económico</v>
      </c>
      <c r="V1257" s="3" t="str">
        <f>MID(Tabla1[[#This Row],[Aplicación]],14,2)</f>
        <v>22</v>
      </c>
      <c r="W1257" s="3" t="str">
        <f>MID(Tabla1[[#This Row],[Aplicación]],14,6)</f>
        <v>22799</v>
      </c>
    </row>
    <row r="1258" spans="1:23" hidden="1" x14ac:dyDescent="0.25">
      <c r="A1258" s="1">
        <v>220190000013</v>
      </c>
      <c r="B1258" s="3" t="s">
        <v>1968</v>
      </c>
      <c r="C1258" s="2">
        <v>43486</v>
      </c>
      <c r="D1258" s="3">
        <v>22019000428</v>
      </c>
      <c r="E1258" s="3" t="s">
        <v>415</v>
      </c>
      <c r="F1258" s="4">
        <v>26558.29</v>
      </c>
      <c r="G1258" s="3" t="s">
        <v>1709</v>
      </c>
      <c r="H1258" s="3" t="s">
        <v>423</v>
      </c>
      <c r="I1258" s="3" t="s">
        <v>1969</v>
      </c>
      <c r="J1258" s="3" t="s">
        <v>1838</v>
      </c>
      <c r="K1258" s="3" t="s">
        <v>14</v>
      </c>
      <c r="L1258" s="3" t="s">
        <v>15</v>
      </c>
      <c r="M1258" s="3" t="s">
        <v>39</v>
      </c>
      <c r="N1258" s="11" t="s">
        <v>2554</v>
      </c>
      <c r="O1258" s="3" t="s">
        <v>2553</v>
      </c>
      <c r="P1258" s="3" t="str">
        <f>MID(Tabla1[[#This Row],[Aplicación]],14,1)</f>
        <v>2</v>
      </c>
      <c r="Q1258" s="3" t="s">
        <v>2530</v>
      </c>
      <c r="R1258" s="3" t="str">
        <f>MID(Tabla1[[#This Row],[Aplicación]],6,2)</f>
        <v>03</v>
      </c>
      <c r="S1258" s="3" t="str">
        <f>VLOOKUP(Tabla1[[#This Row],[AREA]],Hoja1!A:B,2,FALSE)</f>
        <v>03. Participación ciudadana, juventud y deportes</v>
      </c>
      <c r="T1258" s="3" t="str">
        <f>MID(Tabla1[[#This Row],[Aplicación]],9,4)</f>
        <v>9241</v>
      </c>
      <c r="U1258" s="3" t="str">
        <f>VLOOKUP(Tabla1[[#This Row],[PROGRAMA]],Hoja1!A:B,2,FALSE)</f>
        <v>9241. Participación ciudadana</v>
      </c>
      <c r="V1258" s="3" t="str">
        <f>MID(Tabla1[[#This Row],[Aplicación]],14,2)</f>
        <v>21</v>
      </c>
      <c r="W1258" s="3" t="str">
        <f>MID(Tabla1[[#This Row],[Aplicación]],14,6)</f>
        <v>213</v>
      </c>
    </row>
    <row r="1259" spans="1:23" hidden="1" x14ac:dyDescent="0.25">
      <c r="A1259" s="1">
        <v>220189000655</v>
      </c>
      <c r="B1259" s="3" t="s">
        <v>9</v>
      </c>
      <c r="C1259" s="2">
        <v>43467</v>
      </c>
      <c r="D1259" s="3">
        <v>22019000548</v>
      </c>
      <c r="E1259" s="3" t="s">
        <v>93</v>
      </c>
      <c r="F1259" s="4">
        <v>6160.88</v>
      </c>
      <c r="G1259" s="3" t="s">
        <v>1727</v>
      </c>
      <c r="H1259" s="3" t="s">
        <v>490</v>
      </c>
      <c r="I1259" s="3" t="s">
        <v>1836</v>
      </c>
      <c r="J1259" s="3" t="s">
        <v>1838</v>
      </c>
      <c r="K1259" s="3" t="s">
        <v>35</v>
      </c>
      <c r="L1259" s="3" t="s">
        <v>15</v>
      </c>
      <c r="M1259" s="3" t="s">
        <v>16</v>
      </c>
      <c r="N1259" s="11" t="s">
        <v>2554</v>
      </c>
      <c r="O1259" s="3" t="s">
        <v>2553</v>
      </c>
      <c r="P1259" s="3" t="str">
        <f>MID(Tabla1[[#This Row],[Aplicación]],14,1)</f>
        <v>2</v>
      </c>
      <c r="Q1259" s="3" t="s">
        <v>2530</v>
      </c>
      <c r="R1259" s="3" t="str">
        <f>MID(Tabla1[[#This Row],[Aplicación]],6,2)</f>
        <v>09</v>
      </c>
      <c r="S1259" s="3" t="str">
        <f>VLOOKUP(Tabla1[[#This Row],[AREA]],Hoja1!A:B,2,FALSE)</f>
        <v>09. Cultura y turismo</v>
      </c>
      <c r="T1259" s="3" t="str">
        <f>MID(Tabla1[[#This Row],[Aplicación]],9,4)</f>
        <v>4321</v>
      </c>
      <c r="U1259" s="3" t="str">
        <f>VLOOKUP(Tabla1[[#This Row],[PROGRAMA]],Hoja1!A:B,2,FALSE)</f>
        <v>4321. Turismo</v>
      </c>
      <c r="V1259" s="3" t="str">
        <f>MID(Tabla1[[#This Row],[Aplicación]],14,2)</f>
        <v>22</v>
      </c>
      <c r="W1259" s="3" t="str">
        <f>MID(Tabla1[[#This Row],[Aplicación]],14,6)</f>
        <v>22799</v>
      </c>
    </row>
    <row r="1260" spans="1:23" hidden="1" x14ac:dyDescent="0.25">
      <c r="A1260" s="1">
        <v>220179000152</v>
      </c>
      <c r="B1260" s="3" t="s">
        <v>9</v>
      </c>
      <c r="C1260" s="2">
        <v>43467</v>
      </c>
      <c r="D1260" s="3">
        <v>22019000043</v>
      </c>
      <c r="E1260" s="3" t="s">
        <v>60</v>
      </c>
      <c r="F1260" s="4">
        <v>14253.36</v>
      </c>
      <c r="G1260" s="3" t="s">
        <v>1847</v>
      </c>
      <c r="H1260" s="3" t="s">
        <v>62</v>
      </c>
      <c r="I1260" s="3" t="s">
        <v>1836</v>
      </c>
      <c r="J1260" s="3" t="s">
        <v>1848</v>
      </c>
      <c r="K1260" s="3" t="s">
        <v>35</v>
      </c>
      <c r="L1260" s="3" t="s">
        <v>15</v>
      </c>
      <c r="M1260" s="3" t="s">
        <v>16</v>
      </c>
      <c r="N1260" s="11" t="s">
        <v>2554</v>
      </c>
      <c r="O1260" s="3" t="s">
        <v>2553</v>
      </c>
      <c r="P1260" s="3" t="str">
        <f>MID(Tabla1[[#This Row],[Aplicación]],14,1)</f>
        <v>2</v>
      </c>
      <c r="Q1260" s="3" t="s">
        <v>2530</v>
      </c>
      <c r="R1260" s="3" t="str">
        <f>MID(Tabla1[[#This Row],[Aplicación]],6,2)</f>
        <v>07</v>
      </c>
      <c r="S1260" s="3" t="str">
        <f>VLOOKUP(Tabla1[[#This Row],[AREA]],Hoja1!A:B,2,FALSE)</f>
        <v>07. Medio Ambiente sostenibilidad</v>
      </c>
      <c r="T1260" s="3" t="str">
        <f>MID(Tabla1[[#This Row],[Aplicación]],9,4)</f>
        <v>1631</v>
      </c>
      <c r="U1260" s="3" t="str">
        <f>VLOOKUP(Tabla1[[#This Row],[PROGRAMA]],Hoja1!A:B,2,FALSE)</f>
        <v>1631. Limpieza viaria</v>
      </c>
      <c r="V1260" s="3" t="str">
        <f>MID(Tabla1[[#This Row],[Aplicación]],14,2)</f>
        <v>22</v>
      </c>
      <c r="W1260" s="3" t="str">
        <f>MID(Tabla1[[#This Row],[Aplicación]],14,6)</f>
        <v>22104</v>
      </c>
    </row>
    <row r="1261" spans="1:23" hidden="1" x14ac:dyDescent="0.25">
      <c r="A1261" s="1">
        <v>220190000248</v>
      </c>
      <c r="B1261" s="3" t="s">
        <v>9</v>
      </c>
      <c r="C1261" s="2">
        <v>43489</v>
      </c>
      <c r="D1261" s="3">
        <v>22019000168</v>
      </c>
      <c r="E1261" s="3" t="s">
        <v>785</v>
      </c>
      <c r="F1261" s="4">
        <v>1674.07</v>
      </c>
      <c r="G1261" s="3" t="s">
        <v>1709</v>
      </c>
      <c r="H1261" s="3" t="s">
        <v>1973</v>
      </c>
      <c r="I1261" s="3" t="s">
        <v>1836</v>
      </c>
      <c r="J1261" s="3" t="s">
        <v>1838</v>
      </c>
      <c r="K1261" s="3" t="s">
        <v>14</v>
      </c>
      <c r="L1261" s="3" t="s">
        <v>15</v>
      </c>
      <c r="M1261" s="3" t="s">
        <v>16</v>
      </c>
      <c r="N1261" s="11" t="s">
        <v>2554</v>
      </c>
      <c r="O1261" s="3" t="s">
        <v>2553</v>
      </c>
      <c r="P1261" s="3" t="str">
        <f>MID(Tabla1[[#This Row],[Aplicación]],14,1)</f>
        <v>2</v>
      </c>
      <c r="Q1261" s="3" t="s">
        <v>2530</v>
      </c>
      <c r="R1261" s="3" t="str">
        <f>MID(Tabla1[[#This Row],[Aplicación]],6,2)</f>
        <v>10</v>
      </c>
      <c r="S1261" s="3" t="str">
        <f>VLOOKUP(Tabla1[[#This Row],[AREA]],Hoja1!A:B,2,FALSE)</f>
        <v>10. Servicios sociales</v>
      </c>
      <c r="T1261" s="3" t="str">
        <f>MID(Tabla1[[#This Row],[Aplicación]],9,4)</f>
        <v>2312</v>
      </c>
      <c r="U1261" s="3" t="str">
        <f>VLOOKUP(Tabla1[[#This Row],[PROGRAMA]],Hoja1!A:B,2,FALSE)</f>
        <v>2312. Iniciativas sociales</v>
      </c>
      <c r="V1261" s="3" t="str">
        <f>MID(Tabla1[[#This Row],[Aplicación]],14,2)</f>
        <v>21</v>
      </c>
      <c r="W1261" s="3" t="str">
        <f>MID(Tabla1[[#This Row],[Aplicación]],14,6)</f>
        <v>213</v>
      </c>
    </row>
    <row r="1262" spans="1:23" hidden="1" x14ac:dyDescent="0.25">
      <c r="A1262" s="1">
        <v>220179000156</v>
      </c>
      <c r="B1262" s="3" t="s">
        <v>9</v>
      </c>
      <c r="C1262" s="2">
        <v>43467</v>
      </c>
      <c r="D1262" s="3">
        <v>22019000047</v>
      </c>
      <c r="E1262" s="3" t="s">
        <v>66</v>
      </c>
      <c r="F1262" s="4">
        <v>6707.47</v>
      </c>
      <c r="G1262" s="3" t="s">
        <v>1847</v>
      </c>
      <c r="H1262" s="3" t="s">
        <v>62</v>
      </c>
      <c r="I1262" s="3" t="s">
        <v>1836</v>
      </c>
      <c r="J1262" s="3" t="s">
        <v>1848</v>
      </c>
      <c r="K1262" s="3" t="s">
        <v>35</v>
      </c>
      <c r="L1262" s="3" t="s">
        <v>15</v>
      </c>
      <c r="M1262" s="3" t="s">
        <v>16</v>
      </c>
      <c r="N1262" s="11" t="s">
        <v>2554</v>
      </c>
      <c r="O1262" s="3" t="s">
        <v>2553</v>
      </c>
      <c r="P1262" s="3" t="str">
        <f>MID(Tabla1[[#This Row],[Aplicación]],14,1)</f>
        <v>2</v>
      </c>
      <c r="Q1262" s="3" t="s">
        <v>2530</v>
      </c>
      <c r="R1262" s="3" t="str">
        <f>MID(Tabla1[[#This Row],[Aplicación]],6,2)</f>
        <v>07</v>
      </c>
      <c r="S1262" s="3" t="str">
        <f>VLOOKUP(Tabla1[[#This Row],[AREA]],Hoja1!A:B,2,FALSE)</f>
        <v>07. Medio Ambiente sostenibilidad</v>
      </c>
      <c r="T1262" s="3" t="str">
        <f>MID(Tabla1[[#This Row],[Aplicación]],9,4)</f>
        <v>1621</v>
      </c>
      <c r="U1262" s="3" t="str">
        <f>VLOOKUP(Tabla1[[#This Row],[PROGRAMA]],Hoja1!A:B,2,FALSE)</f>
        <v>1621. Servicio de limpieza</v>
      </c>
      <c r="V1262" s="3" t="str">
        <f>MID(Tabla1[[#This Row],[Aplicación]],14,2)</f>
        <v>22</v>
      </c>
      <c r="W1262" s="3" t="str">
        <f>MID(Tabla1[[#This Row],[Aplicación]],14,6)</f>
        <v>22104</v>
      </c>
    </row>
    <row r="1263" spans="1:23" hidden="1" x14ac:dyDescent="0.25">
      <c r="A1263" s="1">
        <v>220190000248</v>
      </c>
      <c r="B1263" s="3" t="s">
        <v>9</v>
      </c>
      <c r="C1263" s="2">
        <v>43489</v>
      </c>
      <c r="D1263" s="3">
        <v>22019000169</v>
      </c>
      <c r="E1263" s="3" t="s">
        <v>785</v>
      </c>
      <c r="F1263" s="4">
        <v>2336.7800000000002</v>
      </c>
      <c r="G1263" s="3" t="s">
        <v>1709</v>
      </c>
      <c r="H1263" s="3" t="s">
        <v>1973</v>
      </c>
      <c r="I1263" s="3" t="s">
        <v>1836</v>
      </c>
      <c r="J1263" s="3" t="s">
        <v>1838</v>
      </c>
      <c r="K1263" s="3" t="s">
        <v>14</v>
      </c>
      <c r="L1263" s="3" t="s">
        <v>15</v>
      </c>
      <c r="M1263" s="3" t="s">
        <v>16</v>
      </c>
      <c r="N1263" s="11" t="s">
        <v>2554</v>
      </c>
      <c r="O1263" s="3" t="s">
        <v>2553</v>
      </c>
      <c r="P1263" s="3" t="str">
        <f>MID(Tabla1[[#This Row],[Aplicación]],14,1)</f>
        <v>2</v>
      </c>
      <c r="Q1263" s="3" t="s">
        <v>2530</v>
      </c>
      <c r="R1263" s="3" t="str">
        <f>MID(Tabla1[[#This Row],[Aplicación]],6,2)</f>
        <v>10</v>
      </c>
      <c r="S1263" s="3" t="str">
        <f>VLOOKUP(Tabla1[[#This Row],[AREA]],Hoja1!A:B,2,FALSE)</f>
        <v>10. Servicios sociales</v>
      </c>
      <c r="T1263" s="3" t="str">
        <f>MID(Tabla1[[#This Row],[Aplicación]],9,4)</f>
        <v>2312</v>
      </c>
      <c r="U1263" s="3" t="str">
        <f>VLOOKUP(Tabla1[[#This Row],[PROGRAMA]],Hoja1!A:B,2,FALSE)</f>
        <v>2312. Iniciativas sociales</v>
      </c>
      <c r="V1263" s="3" t="str">
        <f>MID(Tabla1[[#This Row],[Aplicación]],14,2)</f>
        <v>21</v>
      </c>
      <c r="W1263" s="3" t="str">
        <f>MID(Tabla1[[#This Row],[Aplicación]],14,6)</f>
        <v>213</v>
      </c>
    </row>
    <row r="1264" spans="1:23" hidden="1" x14ac:dyDescent="0.25">
      <c r="A1264" s="1">
        <v>220190000734</v>
      </c>
      <c r="B1264" s="3" t="s">
        <v>9</v>
      </c>
      <c r="C1264" s="2">
        <v>43497</v>
      </c>
      <c r="D1264" s="3">
        <v>22019000625</v>
      </c>
      <c r="E1264" s="3" t="s">
        <v>1983</v>
      </c>
      <c r="F1264" s="4">
        <v>535.49</v>
      </c>
      <c r="G1264" s="3" t="s">
        <v>1709</v>
      </c>
      <c r="H1264" s="3" t="s">
        <v>1985</v>
      </c>
      <c r="I1264" s="3" t="s">
        <v>1836</v>
      </c>
      <c r="J1264" s="3" t="s">
        <v>1838</v>
      </c>
      <c r="K1264" s="3" t="s">
        <v>14</v>
      </c>
      <c r="L1264" s="3" t="s">
        <v>15</v>
      </c>
      <c r="M1264" s="3" t="s">
        <v>16</v>
      </c>
      <c r="N1264" s="11" t="s">
        <v>2554</v>
      </c>
      <c r="O1264" s="3" t="s">
        <v>2553</v>
      </c>
      <c r="P1264" s="3" t="str">
        <f>MID(Tabla1[[#This Row],[Aplicación]],14,1)</f>
        <v>2</v>
      </c>
      <c r="Q1264" s="3" t="s">
        <v>2530</v>
      </c>
      <c r="R1264" s="3" t="str">
        <f>MID(Tabla1[[#This Row],[Aplicación]],6,2)</f>
        <v>10</v>
      </c>
      <c r="S1264" s="3" t="str">
        <f>VLOOKUP(Tabla1[[#This Row],[AREA]],Hoja1!A:B,2,FALSE)</f>
        <v>10. Servicios sociales</v>
      </c>
      <c r="T1264" s="3" t="str">
        <f>MID(Tabla1[[#This Row],[Aplicación]],9,4)</f>
        <v>2412</v>
      </c>
      <c r="U1264" s="3" t="str">
        <f>VLOOKUP(Tabla1[[#This Row],[PROGRAMA]],Hoja1!A:B,2,FALSE)</f>
        <v>2412. Formación para el empleo</v>
      </c>
      <c r="V1264" s="3" t="str">
        <f>MID(Tabla1[[#This Row],[Aplicación]],14,2)</f>
        <v>21</v>
      </c>
      <c r="W1264" s="3" t="str">
        <f>MID(Tabla1[[#This Row],[Aplicación]],14,6)</f>
        <v>213</v>
      </c>
    </row>
    <row r="1265" spans="1:23" hidden="1" x14ac:dyDescent="0.25">
      <c r="A1265" s="1">
        <v>220190000734</v>
      </c>
      <c r="B1265" s="3" t="s">
        <v>9</v>
      </c>
      <c r="C1265" s="2">
        <v>43497</v>
      </c>
      <c r="D1265" s="3">
        <v>22019000626</v>
      </c>
      <c r="E1265" s="3" t="s">
        <v>1983</v>
      </c>
      <c r="F1265" s="4">
        <v>245.8</v>
      </c>
      <c r="G1265" s="3" t="s">
        <v>1709</v>
      </c>
      <c r="H1265" s="3" t="s">
        <v>1985</v>
      </c>
      <c r="I1265" s="3" t="s">
        <v>1836</v>
      </c>
      <c r="J1265" s="3" t="s">
        <v>1838</v>
      </c>
      <c r="K1265" s="3" t="s">
        <v>14</v>
      </c>
      <c r="L1265" s="3" t="s">
        <v>15</v>
      </c>
      <c r="M1265" s="3" t="s">
        <v>16</v>
      </c>
      <c r="N1265" s="11" t="s">
        <v>2554</v>
      </c>
      <c r="O1265" s="3" t="s">
        <v>2553</v>
      </c>
      <c r="P1265" s="3" t="str">
        <f>MID(Tabla1[[#This Row],[Aplicación]],14,1)</f>
        <v>2</v>
      </c>
      <c r="Q1265" s="3" t="s">
        <v>2530</v>
      </c>
      <c r="R1265" s="3" t="str">
        <f>MID(Tabla1[[#This Row],[Aplicación]],6,2)</f>
        <v>10</v>
      </c>
      <c r="S1265" s="3" t="str">
        <f>VLOOKUP(Tabla1[[#This Row],[AREA]],Hoja1!A:B,2,FALSE)</f>
        <v>10. Servicios sociales</v>
      </c>
      <c r="T1265" s="3" t="str">
        <f>MID(Tabla1[[#This Row],[Aplicación]],9,4)</f>
        <v>2412</v>
      </c>
      <c r="U1265" s="3" t="str">
        <f>VLOOKUP(Tabla1[[#This Row],[PROGRAMA]],Hoja1!A:B,2,FALSE)</f>
        <v>2412. Formación para el empleo</v>
      </c>
      <c r="V1265" s="3" t="str">
        <f>MID(Tabla1[[#This Row],[Aplicación]],14,2)</f>
        <v>21</v>
      </c>
      <c r="W1265" s="3" t="str">
        <f>MID(Tabla1[[#This Row],[Aplicación]],14,6)</f>
        <v>213</v>
      </c>
    </row>
    <row r="1266" spans="1:23" hidden="1" x14ac:dyDescent="0.25">
      <c r="A1266" s="1">
        <v>220189000336</v>
      </c>
      <c r="B1266" s="3" t="s">
        <v>9</v>
      </c>
      <c r="C1266" s="2">
        <v>43467</v>
      </c>
      <c r="D1266" s="3">
        <v>22019000259</v>
      </c>
      <c r="E1266" s="3" t="s">
        <v>269</v>
      </c>
      <c r="F1266" s="4">
        <v>153.91</v>
      </c>
      <c r="G1266" s="3" t="s">
        <v>1699</v>
      </c>
      <c r="H1266" s="3" t="s">
        <v>271</v>
      </c>
      <c r="I1266" s="3" t="s">
        <v>1836</v>
      </c>
      <c r="J1266" s="3" t="s">
        <v>1838</v>
      </c>
      <c r="K1266" s="3" t="s">
        <v>35</v>
      </c>
      <c r="L1266" s="3" t="s">
        <v>15</v>
      </c>
      <c r="M1266" s="3" t="s">
        <v>16</v>
      </c>
      <c r="N1266" s="11" t="s">
        <v>2554</v>
      </c>
      <c r="O1266" s="3" t="s">
        <v>2553</v>
      </c>
      <c r="P1266" s="3" t="str">
        <f>MID(Tabla1[[#This Row],[Aplicación]],14,1)</f>
        <v>2</v>
      </c>
      <c r="Q1266" s="3" t="s">
        <v>2530</v>
      </c>
      <c r="R1266" s="3" t="str">
        <f>MID(Tabla1[[#This Row],[Aplicación]],6,2)</f>
        <v>10</v>
      </c>
      <c r="S1266" s="3" t="str">
        <f>VLOOKUP(Tabla1[[#This Row],[AREA]],Hoja1!A:B,2,FALSE)</f>
        <v>10. Servicios sociales</v>
      </c>
      <c r="T1266" s="3" t="str">
        <f>MID(Tabla1[[#This Row],[Aplicación]],9,4)</f>
        <v>2311</v>
      </c>
      <c r="U1266" s="3" t="str">
        <f>VLOOKUP(Tabla1[[#This Row],[PROGRAMA]],Hoja1!A:B,2,FALSE)</f>
        <v>2311. Intervención social</v>
      </c>
      <c r="V1266" s="3" t="str">
        <f>MID(Tabla1[[#This Row],[Aplicación]],14,2)</f>
        <v>22</v>
      </c>
      <c r="W1266" s="3" t="str">
        <f>MID(Tabla1[[#This Row],[Aplicación]],14,6)</f>
        <v>22104</v>
      </c>
    </row>
    <row r="1267" spans="1:23" hidden="1" x14ac:dyDescent="0.25">
      <c r="A1267" s="1">
        <v>220190000734</v>
      </c>
      <c r="B1267" s="3" t="s">
        <v>9</v>
      </c>
      <c r="C1267" s="2">
        <v>43497</v>
      </c>
      <c r="D1267" s="3">
        <v>22019000627</v>
      </c>
      <c r="E1267" s="3" t="s">
        <v>1983</v>
      </c>
      <c r="F1267" s="4">
        <v>184.35</v>
      </c>
      <c r="G1267" s="3" t="s">
        <v>1709</v>
      </c>
      <c r="H1267" s="3" t="s">
        <v>1985</v>
      </c>
      <c r="I1267" s="3" t="s">
        <v>1836</v>
      </c>
      <c r="J1267" s="3" t="s">
        <v>1838</v>
      </c>
      <c r="K1267" s="3" t="s">
        <v>14</v>
      </c>
      <c r="L1267" s="3" t="s">
        <v>15</v>
      </c>
      <c r="M1267" s="3" t="s">
        <v>16</v>
      </c>
      <c r="N1267" s="11" t="s">
        <v>2554</v>
      </c>
      <c r="O1267" s="3" t="s">
        <v>2553</v>
      </c>
      <c r="P1267" s="3" t="str">
        <f>MID(Tabla1[[#This Row],[Aplicación]],14,1)</f>
        <v>2</v>
      </c>
      <c r="Q1267" s="3" t="s">
        <v>2530</v>
      </c>
      <c r="R1267" s="3" t="str">
        <f>MID(Tabla1[[#This Row],[Aplicación]],6,2)</f>
        <v>10</v>
      </c>
      <c r="S1267" s="3" t="str">
        <f>VLOOKUP(Tabla1[[#This Row],[AREA]],Hoja1!A:B,2,FALSE)</f>
        <v>10. Servicios sociales</v>
      </c>
      <c r="T1267" s="3" t="str">
        <f>MID(Tabla1[[#This Row],[Aplicación]],9,4)</f>
        <v>2412</v>
      </c>
      <c r="U1267" s="3" t="str">
        <f>VLOOKUP(Tabla1[[#This Row],[PROGRAMA]],Hoja1!A:B,2,FALSE)</f>
        <v>2412. Formación para el empleo</v>
      </c>
      <c r="V1267" s="3" t="str">
        <f>MID(Tabla1[[#This Row],[Aplicación]],14,2)</f>
        <v>21</v>
      </c>
      <c r="W1267" s="3" t="str">
        <f>MID(Tabla1[[#This Row],[Aplicación]],14,6)</f>
        <v>213</v>
      </c>
    </row>
    <row r="1268" spans="1:23" hidden="1" x14ac:dyDescent="0.25">
      <c r="A1268" s="1">
        <v>220190000734</v>
      </c>
      <c r="B1268" s="3" t="s">
        <v>9</v>
      </c>
      <c r="C1268" s="2">
        <v>43497</v>
      </c>
      <c r="D1268" s="3">
        <v>22019000628</v>
      </c>
      <c r="E1268" s="3" t="s">
        <v>1983</v>
      </c>
      <c r="F1268" s="4">
        <v>193.12</v>
      </c>
      <c r="G1268" s="3" t="s">
        <v>1709</v>
      </c>
      <c r="H1268" s="3" t="s">
        <v>1985</v>
      </c>
      <c r="I1268" s="3" t="s">
        <v>1836</v>
      </c>
      <c r="J1268" s="3" t="s">
        <v>1838</v>
      </c>
      <c r="K1268" s="3" t="s">
        <v>14</v>
      </c>
      <c r="L1268" s="3" t="s">
        <v>15</v>
      </c>
      <c r="M1268" s="3" t="s">
        <v>16</v>
      </c>
      <c r="N1268" s="11" t="s">
        <v>2554</v>
      </c>
      <c r="O1268" s="3" t="s">
        <v>2553</v>
      </c>
      <c r="P1268" s="3" t="str">
        <f>MID(Tabla1[[#This Row],[Aplicación]],14,1)</f>
        <v>2</v>
      </c>
      <c r="Q1268" s="3" t="s">
        <v>2530</v>
      </c>
      <c r="R1268" s="3" t="str">
        <f>MID(Tabla1[[#This Row],[Aplicación]],6,2)</f>
        <v>10</v>
      </c>
      <c r="S1268" s="3" t="str">
        <f>VLOOKUP(Tabla1[[#This Row],[AREA]],Hoja1!A:B,2,FALSE)</f>
        <v>10. Servicios sociales</v>
      </c>
      <c r="T1268" s="3" t="str">
        <f>MID(Tabla1[[#This Row],[Aplicación]],9,4)</f>
        <v>2412</v>
      </c>
      <c r="U1268" s="3" t="str">
        <f>VLOOKUP(Tabla1[[#This Row],[PROGRAMA]],Hoja1!A:B,2,FALSE)</f>
        <v>2412. Formación para el empleo</v>
      </c>
      <c r="V1268" s="3" t="str">
        <f>MID(Tabla1[[#This Row],[Aplicación]],14,2)</f>
        <v>21</v>
      </c>
      <c r="W1268" s="3" t="str">
        <f>MID(Tabla1[[#This Row],[Aplicación]],14,6)</f>
        <v>213</v>
      </c>
    </row>
    <row r="1269" spans="1:23" hidden="1" x14ac:dyDescent="0.25">
      <c r="A1269" s="1">
        <v>220190005052</v>
      </c>
      <c r="B1269" s="3" t="s">
        <v>9</v>
      </c>
      <c r="C1269" s="2">
        <v>43535</v>
      </c>
      <c r="D1269" s="3">
        <v>22019000596</v>
      </c>
      <c r="E1269" s="3" t="s">
        <v>1280</v>
      </c>
      <c r="F1269" s="4">
        <v>172259.6</v>
      </c>
      <c r="G1269" s="3" t="s">
        <v>2041</v>
      </c>
      <c r="H1269" s="3" t="s">
        <v>1281</v>
      </c>
      <c r="I1269" s="3" t="s">
        <v>1836</v>
      </c>
      <c r="J1269" s="3" t="s">
        <v>1837</v>
      </c>
      <c r="K1269" s="3" t="s">
        <v>515</v>
      </c>
      <c r="L1269" s="3" t="s">
        <v>15</v>
      </c>
      <c r="M1269" s="3" t="s">
        <v>16</v>
      </c>
      <c r="N1269" s="11" t="s">
        <v>2554</v>
      </c>
      <c r="O1269" s="3" t="s">
        <v>2553</v>
      </c>
      <c r="P1269" s="3" t="str">
        <f>MID(Tabla1[[#This Row],[Aplicación]],14,1)</f>
        <v>6</v>
      </c>
      <c r="Q1269" s="3" t="s">
        <v>2531</v>
      </c>
      <c r="R1269" s="3" t="str">
        <f>MID(Tabla1[[#This Row],[Aplicación]],6,2)</f>
        <v>02</v>
      </c>
      <c r="S1269" s="3" t="str">
        <f>VLOOKUP(Tabla1[[#This Row],[AREA]],Hoja1!A:B,2,FALSE)</f>
        <v>02. Urbanismo, infraestructura y vivienda</v>
      </c>
      <c r="T1269" s="3" t="str">
        <f>MID(Tabla1[[#This Row],[Aplicación]],9,4)</f>
        <v>1512</v>
      </c>
      <c r="U1269" s="3" t="str">
        <f>VLOOKUP(Tabla1[[#This Row],[PROGRAMA]],Hoja1!A:B,2,FALSE)</f>
        <v>1512. Conservación y ampliación del P.M.S.</v>
      </c>
      <c r="V1269" s="3" t="str">
        <f>MID(Tabla1[[#This Row],[Aplicación]],14,2)</f>
        <v>60</v>
      </c>
      <c r="W1269" s="3" t="str">
        <f>MID(Tabla1[[#This Row],[Aplicación]],14,6)</f>
        <v>609</v>
      </c>
    </row>
    <row r="1270" spans="1:23" hidden="1" x14ac:dyDescent="0.25">
      <c r="A1270" s="1">
        <v>220190001705</v>
      </c>
      <c r="B1270" s="3" t="s">
        <v>9</v>
      </c>
      <c r="C1270" s="2">
        <v>43511</v>
      </c>
      <c r="D1270" s="3">
        <v>22019001699</v>
      </c>
      <c r="E1270" s="3" t="s">
        <v>99</v>
      </c>
      <c r="F1270" s="4">
        <v>6466.56</v>
      </c>
      <c r="G1270" s="3" t="s">
        <v>1709</v>
      </c>
      <c r="H1270" s="3" t="s">
        <v>832</v>
      </c>
      <c r="I1270" s="3" t="s">
        <v>1836</v>
      </c>
      <c r="J1270" s="3" t="s">
        <v>1838</v>
      </c>
      <c r="K1270" s="3" t="s">
        <v>14</v>
      </c>
      <c r="L1270" s="3" t="s">
        <v>10</v>
      </c>
      <c r="M1270" s="3" t="s">
        <v>11</v>
      </c>
      <c r="N1270" s="11" t="s">
        <v>2556</v>
      </c>
      <c r="O1270" s="3" t="s">
        <v>2553</v>
      </c>
      <c r="P1270" s="3" t="str">
        <f>MID(Tabla1[[#This Row],[Aplicación]],14,1)</f>
        <v>2</v>
      </c>
      <c r="Q1270" s="3" t="s">
        <v>2530</v>
      </c>
      <c r="R1270" s="3" t="str">
        <f>MID(Tabla1[[#This Row],[Aplicación]],6,2)</f>
        <v>08</v>
      </c>
      <c r="S1270" s="3" t="str">
        <f>VLOOKUP(Tabla1[[#This Row],[AREA]],Hoja1!A:B,2,FALSE)</f>
        <v>08. Seguridad y movilidad</v>
      </c>
      <c r="T1270" s="3" t="str">
        <f>MID(Tabla1[[#This Row],[Aplicación]],9,4)</f>
        <v>1321</v>
      </c>
      <c r="U1270" s="3" t="str">
        <f>VLOOKUP(Tabla1[[#This Row],[PROGRAMA]],Hoja1!A:B,2,FALSE)</f>
        <v>1321. Policía municipal</v>
      </c>
      <c r="V1270" s="3" t="str">
        <f>MID(Tabla1[[#This Row],[Aplicación]],14,2)</f>
        <v>21</v>
      </c>
      <c r="W1270" s="3" t="str">
        <f>MID(Tabla1[[#This Row],[Aplicación]],14,6)</f>
        <v>213</v>
      </c>
    </row>
    <row r="1271" spans="1:23" hidden="1" x14ac:dyDescent="0.25">
      <c r="A1271" s="1">
        <v>220190005201</v>
      </c>
      <c r="B1271" s="3" t="s">
        <v>9</v>
      </c>
      <c r="C1271" s="2">
        <v>43536</v>
      </c>
      <c r="D1271" s="3">
        <v>22019001825</v>
      </c>
      <c r="E1271" s="3" t="s">
        <v>629</v>
      </c>
      <c r="F1271" s="4">
        <v>4996.16</v>
      </c>
      <c r="G1271" s="3" t="s">
        <v>1709</v>
      </c>
      <c r="H1271" s="3" t="s">
        <v>1287</v>
      </c>
      <c r="I1271" s="3" t="s">
        <v>1836</v>
      </c>
      <c r="J1271" s="3" t="s">
        <v>1838</v>
      </c>
      <c r="K1271" s="3" t="s">
        <v>14</v>
      </c>
      <c r="L1271" s="3" t="s">
        <v>10</v>
      </c>
      <c r="M1271" s="3" t="s">
        <v>11</v>
      </c>
      <c r="N1271" s="11" t="s">
        <v>2556</v>
      </c>
      <c r="O1271" s="3" t="s">
        <v>2553</v>
      </c>
      <c r="P1271" s="3" t="str">
        <f>MID(Tabla1[[#This Row],[Aplicación]],14,1)</f>
        <v>2</v>
      </c>
      <c r="Q1271" s="3" t="s">
        <v>2530</v>
      </c>
      <c r="R1271" s="3" t="str">
        <f>MID(Tabla1[[#This Row],[Aplicación]],6,2)</f>
        <v>07</v>
      </c>
      <c r="S1271" s="3" t="str">
        <f>VLOOKUP(Tabla1[[#This Row],[AREA]],Hoja1!A:B,2,FALSE)</f>
        <v>07. Medio Ambiente sostenibilidad</v>
      </c>
      <c r="T1271" s="3" t="str">
        <f>MID(Tabla1[[#This Row],[Aplicación]],9,4)</f>
        <v>1701</v>
      </c>
      <c r="U1271" s="3" t="str">
        <f>VLOOKUP(Tabla1[[#This Row],[PROGRAMA]],Hoja1!A:B,2,FALSE)</f>
        <v>1701. Dirección del área de medio ambiente</v>
      </c>
      <c r="V1271" s="3" t="str">
        <f>MID(Tabla1[[#This Row],[Aplicación]],14,2)</f>
        <v>21</v>
      </c>
      <c r="W1271" s="3" t="str">
        <f>MID(Tabla1[[#This Row],[Aplicación]],14,6)</f>
        <v>213</v>
      </c>
    </row>
    <row r="1272" spans="1:23" hidden="1" x14ac:dyDescent="0.25">
      <c r="A1272" s="1">
        <v>220189000658</v>
      </c>
      <c r="B1272" s="3" t="s">
        <v>9</v>
      </c>
      <c r="C1272" s="2">
        <v>43467</v>
      </c>
      <c r="D1272" s="3">
        <v>22019000550</v>
      </c>
      <c r="E1272" s="3" t="s">
        <v>81</v>
      </c>
      <c r="F1272" s="4">
        <v>253.03</v>
      </c>
      <c r="G1272" s="3" t="s">
        <v>1709</v>
      </c>
      <c r="H1272" s="3" t="s">
        <v>492</v>
      </c>
      <c r="I1272" s="3" t="s">
        <v>1836</v>
      </c>
      <c r="J1272" s="3" t="s">
        <v>1838</v>
      </c>
      <c r="K1272" s="3" t="s">
        <v>14</v>
      </c>
      <c r="L1272" s="3" t="s">
        <v>10</v>
      </c>
      <c r="M1272" s="3" t="s">
        <v>11</v>
      </c>
      <c r="N1272" s="11" t="s">
        <v>2556</v>
      </c>
      <c r="O1272" s="3" t="s">
        <v>2553</v>
      </c>
      <c r="P1272" s="3" t="str">
        <f>MID(Tabla1[[#This Row],[Aplicación]],14,1)</f>
        <v>2</v>
      </c>
      <c r="Q1272" s="3" t="s">
        <v>2530</v>
      </c>
      <c r="R1272" s="3" t="str">
        <f>MID(Tabla1[[#This Row],[Aplicación]],6,2)</f>
        <v>09</v>
      </c>
      <c r="S1272" s="3" t="str">
        <f>VLOOKUP(Tabla1[[#This Row],[AREA]],Hoja1!A:B,2,FALSE)</f>
        <v>09. Cultura y turismo</v>
      </c>
      <c r="T1272" s="3" t="str">
        <f>MID(Tabla1[[#This Row],[Aplicación]],9,4)</f>
        <v>3341</v>
      </c>
      <c r="U1272" s="3" t="str">
        <f>VLOOKUP(Tabla1[[#This Row],[PROGRAMA]],Hoja1!A:B,2,FALSE)</f>
        <v>3341. Coordinación de políticas culturales</v>
      </c>
      <c r="V1272" s="3" t="str">
        <f>MID(Tabla1[[#This Row],[Aplicación]],14,2)</f>
        <v>22</v>
      </c>
      <c r="W1272" s="3" t="str">
        <f>MID(Tabla1[[#This Row],[Aplicación]],14,6)</f>
        <v>22799</v>
      </c>
    </row>
    <row r="1273" spans="1:23" hidden="1" x14ac:dyDescent="0.25">
      <c r="A1273" s="1">
        <v>220190000241</v>
      </c>
      <c r="B1273" s="3" t="s">
        <v>9</v>
      </c>
      <c r="C1273" s="2">
        <v>43489</v>
      </c>
      <c r="D1273" s="3">
        <v>22019000655</v>
      </c>
      <c r="E1273" s="3" t="s">
        <v>534</v>
      </c>
      <c r="F1273" s="4">
        <v>1514.14</v>
      </c>
      <c r="G1273" s="3" t="s">
        <v>1709</v>
      </c>
      <c r="H1273" s="3" t="s">
        <v>535</v>
      </c>
      <c r="I1273" s="3" t="s">
        <v>1836</v>
      </c>
      <c r="J1273" s="3" t="s">
        <v>1838</v>
      </c>
      <c r="K1273" s="3" t="s">
        <v>14</v>
      </c>
      <c r="L1273" s="3" t="s">
        <v>10</v>
      </c>
      <c r="M1273" s="3" t="s">
        <v>11</v>
      </c>
      <c r="N1273" s="11" t="s">
        <v>2556</v>
      </c>
      <c r="O1273" s="3" t="s">
        <v>2553</v>
      </c>
      <c r="P1273" s="3" t="str">
        <f>MID(Tabla1[[#This Row],[Aplicación]],14,1)</f>
        <v>2</v>
      </c>
      <c r="Q1273" s="3" t="s">
        <v>2530</v>
      </c>
      <c r="R1273" s="3" t="str">
        <f>MID(Tabla1[[#This Row],[Aplicación]],6,2)</f>
        <v>10</v>
      </c>
      <c r="S1273" s="3" t="str">
        <f>VLOOKUP(Tabla1[[#This Row],[AREA]],Hoja1!A:B,2,FALSE)</f>
        <v>10. Servicios sociales</v>
      </c>
      <c r="T1273" s="3" t="str">
        <f>MID(Tabla1[[#This Row],[Aplicación]],9,4)</f>
        <v>2311</v>
      </c>
      <c r="U1273" s="3" t="str">
        <f>VLOOKUP(Tabla1[[#This Row],[PROGRAMA]],Hoja1!A:B,2,FALSE)</f>
        <v>2311. Intervención social</v>
      </c>
      <c r="V1273" s="3" t="str">
        <f>MID(Tabla1[[#This Row],[Aplicación]],14,2)</f>
        <v>21</v>
      </c>
      <c r="W1273" s="3" t="str">
        <f>MID(Tabla1[[#This Row],[Aplicación]],14,6)</f>
        <v>213</v>
      </c>
    </row>
    <row r="1274" spans="1:23" hidden="1" x14ac:dyDescent="0.25">
      <c r="A1274" s="1">
        <v>220189000338</v>
      </c>
      <c r="B1274" s="3" t="s">
        <v>9</v>
      </c>
      <c r="C1274" s="2">
        <v>43467</v>
      </c>
      <c r="D1274" s="3">
        <v>22019000415</v>
      </c>
      <c r="E1274" s="3" t="s">
        <v>272</v>
      </c>
      <c r="F1274" s="4">
        <v>384.78</v>
      </c>
      <c r="G1274" s="3" t="s">
        <v>1699</v>
      </c>
      <c r="H1274" s="3" t="s">
        <v>274</v>
      </c>
      <c r="I1274" s="3" t="s">
        <v>1836</v>
      </c>
      <c r="J1274" s="3" t="s">
        <v>1838</v>
      </c>
      <c r="K1274" s="3" t="s">
        <v>35</v>
      </c>
      <c r="L1274" s="3" t="s">
        <v>15</v>
      </c>
      <c r="M1274" s="3" t="s">
        <v>16</v>
      </c>
      <c r="N1274" s="11" t="s">
        <v>2554</v>
      </c>
      <c r="O1274" s="3" t="s">
        <v>2553</v>
      </c>
      <c r="P1274" s="3" t="str">
        <f>MID(Tabla1[[#This Row],[Aplicación]],14,1)</f>
        <v>2</v>
      </c>
      <c r="Q1274" s="3" t="s">
        <v>2530</v>
      </c>
      <c r="R1274" s="3" t="str">
        <f>MID(Tabla1[[#This Row],[Aplicación]],6,2)</f>
        <v>10</v>
      </c>
      <c r="S1274" s="3" t="str">
        <f>VLOOKUP(Tabla1[[#This Row],[AREA]],Hoja1!A:B,2,FALSE)</f>
        <v>10. Servicios sociales</v>
      </c>
      <c r="T1274" s="3" t="str">
        <f>MID(Tabla1[[#This Row],[Aplicación]],9,4)</f>
        <v>2312</v>
      </c>
      <c r="U1274" s="3" t="str">
        <f>VLOOKUP(Tabla1[[#This Row],[PROGRAMA]],Hoja1!A:B,2,FALSE)</f>
        <v>2312. Iniciativas sociales</v>
      </c>
      <c r="V1274" s="3" t="str">
        <f>MID(Tabla1[[#This Row],[Aplicación]],14,2)</f>
        <v>22</v>
      </c>
      <c r="W1274" s="3" t="str">
        <f>MID(Tabla1[[#This Row],[Aplicación]],14,6)</f>
        <v>22104</v>
      </c>
    </row>
    <row r="1275" spans="1:23" hidden="1" x14ac:dyDescent="0.25">
      <c r="A1275" s="1">
        <v>220190001556</v>
      </c>
      <c r="B1275" s="3" t="s">
        <v>9</v>
      </c>
      <c r="C1275" s="2">
        <v>43509</v>
      </c>
      <c r="D1275" s="3">
        <v>22019001584</v>
      </c>
      <c r="E1275" s="3" t="s">
        <v>81</v>
      </c>
      <c r="F1275" s="4">
        <v>253.03</v>
      </c>
      <c r="G1275" s="3" t="s">
        <v>1709</v>
      </c>
      <c r="H1275" s="3" t="s">
        <v>773</v>
      </c>
      <c r="I1275" s="3" t="s">
        <v>1836</v>
      </c>
      <c r="J1275" s="3" t="s">
        <v>1838</v>
      </c>
      <c r="K1275" s="3" t="s">
        <v>14</v>
      </c>
      <c r="L1275" s="3" t="s">
        <v>10</v>
      </c>
      <c r="M1275" s="3" t="s">
        <v>11</v>
      </c>
      <c r="N1275" s="11" t="s">
        <v>2556</v>
      </c>
      <c r="O1275" s="3" t="s">
        <v>2553</v>
      </c>
      <c r="P1275" s="3" t="str">
        <f>MID(Tabla1[[#This Row],[Aplicación]],14,1)</f>
        <v>2</v>
      </c>
      <c r="Q1275" s="3" t="s">
        <v>2530</v>
      </c>
      <c r="R1275" s="3" t="str">
        <f>MID(Tabla1[[#This Row],[Aplicación]],6,2)</f>
        <v>09</v>
      </c>
      <c r="S1275" s="3" t="str">
        <f>VLOOKUP(Tabla1[[#This Row],[AREA]],Hoja1!A:B,2,FALSE)</f>
        <v>09. Cultura y turismo</v>
      </c>
      <c r="T1275" s="3" t="str">
        <f>MID(Tabla1[[#This Row],[Aplicación]],9,4)</f>
        <v>3341</v>
      </c>
      <c r="U1275" s="3" t="str">
        <f>VLOOKUP(Tabla1[[#This Row],[PROGRAMA]],Hoja1!A:B,2,FALSE)</f>
        <v>3341. Coordinación de políticas culturales</v>
      </c>
      <c r="V1275" s="3" t="str">
        <f>MID(Tabla1[[#This Row],[Aplicación]],14,2)</f>
        <v>22</v>
      </c>
      <c r="W1275" s="3" t="str">
        <f>MID(Tabla1[[#This Row],[Aplicación]],14,6)</f>
        <v>22799</v>
      </c>
    </row>
    <row r="1276" spans="1:23" hidden="1" x14ac:dyDescent="0.25">
      <c r="A1276" s="1">
        <v>220190004110</v>
      </c>
      <c r="B1276" s="3" t="s">
        <v>9</v>
      </c>
      <c r="C1276" s="2">
        <v>43525</v>
      </c>
      <c r="D1276" s="3">
        <v>22019002152</v>
      </c>
      <c r="E1276" s="3" t="s">
        <v>1149</v>
      </c>
      <c r="F1276" s="4">
        <v>11557.92</v>
      </c>
      <c r="G1276" s="3" t="s">
        <v>2020</v>
      </c>
      <c r="H1276" s="3" t="s">
        <v>1192</v>
      </c>
      <c r="I1276" s="3" t="s">
        <v>1836</v>
      </c>
      <c r="J1276" s="3" t="s">
        <v>1838</v>
      </c>
      <c r="K1276" s="3" t="s">
        <v>14</v>
      </c>
      <c r="L1276" s="3" t="s">
        <v>15</v>
      </c>
      <c r="M1276" s="3" t="s">
        <v>16</v>
      </c>
      <c r="N1276" s="11" t="s">
        <v>2554</v>
      </c>
      <c r="O1276" s="3" t="s">
        <v>2553</v>
      </c>
      <c r="P1276" s="3" t="str">
        <f>MID(Tabla1[[#This Row],[Aplicación]],14,1)</f>
        <v>2</v>
      </c>
      <c r="Q1276" s="3" t="s">
        <v>2530</v>
      </c>
      <c r="R1276" s="3" t="str">
        <f>MID(Tabla1[[#This Row],[Aplicación]],6,2)</f>
        <v>02</v>
      </c>
      <c r="S1276" s="3" t="str">
        <f>VLOOKUP(Tabla1[[#This Row],[AREA]],Hoja1!A:B,2,FALSE)</f>
        <v>02. Urbanismo, infraestructura y vivienda</v>
      </c>
      <c r="T1276" s="3" t="str">
        <f>MID(Tabla1[[#This Row],[Aplicación]],9,4)</f>
        <v>1501</v>
      </c>
      <c r="U1276" s="3" t="str">
        <f>VLOOKUP(Tabla1[[#This Row],[PROGRAMA]],Hoja1!A:B,2,FALSE)</f>
        <v>1501. Dirección del área de urbanismo</v>
      </c>
      <c r="V1276" s="3" t="str">
        <f>MID(Tabla1[[#This Row],[Aplicación]],14,2)</f>
        <v>22</v>
      </c>
      <c r="W1276" s="3" t="str">
        <f>MID(Tabla1[[#This Row],[Aplicación]],14,6)</f>
        <v>22706</v>
      </c>
    </row>
    <row r="1277" spans="1:23" hidden="1" x14ac:dyDescent="0.25">
      <c r="A1277" s="1">
        <v>220189000121</v>
      </c>
      <c r="B1277" s="3" t="s">
        <v>9</v>
      </c>
      <c r="C1277" s="2">
        <v>43467</v>
      </c>
      <c r="D1277" s="3">
        <v>22019000461</v>
      </c>
      <c r="E1277" s="3" t="s">
        <v>195</v>
      </c>
      <c r="F1277" s="4">
        <v>20421.5</v>
      </c>
      <c r="G1277" s="3" t="s">
        <v>1893</v>
      </c>
      <c r="H1277" s="3" t="s">
        <v>197</v>
      </c>
      <c r="I1277" s="3" t="s">
        <v>1836</v>
      </c>
      <c r="J1277" s="3" t="s">
        <v>1838</v>
      </c>
      <c r="K1277" s="3" t="s">
        <v>14</v>
      </c>
      <c r="L1277" s="3" t="s">
        <v>15</v>
      </c>
      <c r="M1277" s="3" t="s">
        <v>16</v>
      </c>
      <c r="N1277" s="11" t="s">
        <v>2554</v>
      </c>
      <c r="O1277" s="3" t="s">
        <v>2553</v>
      </c>
      <c r="P1277" s="3" t="str">
        <f>MID(Tabla1[[#This Row],[Aplicación]],14,1)</f>
        <v>2</v>
      </c>
      <c r="Q1277" s="3" t="s">
        <v>2530</v>
      </c>
      <c r="R1277" s="3" t="str">
        <f>MID(Tabla1[[#This Row],[Aplicación]],6,2)</f>
        <v>06</v>
      </c>
      <c r="S1277" s="3" t="str">
        <f>VLOOKUP(Tabla1[[#This Row],[AREA]],Hoja1!A:B,2,FALSE)</f>
        <v>06. Educación, infancia e igualdad</v>
      </c>
      <c r="T1277" s="3" t="str">
        <f>MID(Tabla1[[#This Row],[Aplicación]],9,4)</f>
        <v>2315</v>
      </c>
      <c r="U1277" s="3" t="str">
        <f>VLOOKUP(Tabla1[[#This Row],[PROGRAMA]],Hoja1!A:B,2,FALSE)</f>
        <v>2315. Políticas de Igualdad e infancia</v>
      </c>
      <c r="V1277" s="3" t="str">
        <f>MID(Tabla1[[#This Row],[Aplicación]],14,2)</f>
        <v>22</v>
      </c>
      <c r="W1277" s="3" t="str">
        <f>MID(Tabla1[[#This Row],[Aplicación]],14,6)</f>
        <v>22799</v>
      </c>
    </row>
    <row r="1278" spans="1:23" hidden="1" x14ac:dyDescent="0.25">
      <c r="A1278" s="1">
        <v>220189000340</v>
      </c>
      <c r="B1278" s="3" t="s">
        <v>9</v>
      </c>
      <c r="C1278" s="2">
        <v>43467</v>
      </c>
      <c r="D1278" s="3">
        <v>22019000417</v>
      </c>
      <c r="E1278" s="3" t="s">
        <v>272</v>
      </c>
      <c r="F1278" s="4">
        <v>153.91</v>
      </c>
      <c r="G1278" s="3" t="s">
        <v>1699</v>
      </c>
      <c r="H1278" s="3" t="s">
        <v>276</v>
      </c>
      <c r="I1278" s="3" t="s">
        <v>1836</v>
      </c>
      <c r="J1278" s="3" t="s">
        <v>1838</v>
      </c>
      <c r="K1278" s="3" t="s">
        <v>35</v>
      </c>
      <c r="L1278" s="3" t="s">
        <v>15</v>
      </c>
      <c r="M1278" s="3" t="s">
        <v>16</v>
      </c>
      <c r="N1278" s="11" t="s">
        <v>2554</v>
      </c>
      <c r="O1278" s="3" t="s">
        <v>2553</v>
      </c>
      <c r="P1278" s="3" t="str">
        <f>MID(Tabla1[[#This Row],[Aplicación]],14,1)</f>
        <v>2</v>
      </c>
      <c r="Q1278" s="3" t="s">
        <v>2530</v>
      </c>
      <c r="R1278" s="3" t="str">
        <f>MID(Tabla1[[#This Row],[Aplicación]],6,2)</f>
        <v>10</v>
      </c>
      <c r="S1278" s="3" t="str">
        <f>VLOOKUP(Tabla1[[#This Row],[AREA]],Hoja1!A:B,2,FALSE)</f>
        <v>10. Servicios sociales</v>
      </c>
      <c r="T1278" s="3" t="str">
        <f>MID(Tabla1[[#This Row],[Aplicación]],9,4)</f>
        <v>2312</v>
      </c>
      <c r="U1278" s="3" t="str">
        <f>VLOOKUP(Tabla1[[#This Row],[PROGRAMA]],Hoja1!A:B,2,FALSE)</f>
        <v>2312. Iniciativas sociales</v>
      </c>
      <c r="V1278" s="3" t="str">
        <f>MID(Tabla1[[#This Row],[Aplicación]],14,2)</f>
        <v>22</v>
      </c>
      <c r="W1278" s="3" t="str">
        <f>MID(Tabla1[[#This Row],[Aplicación]],14,6)</f>
        <v>22104</v>
      </c>
    </row>
    <row r="1279" spans="1:23" hidden="1" x14ac:dyDescent="0.25">
      <c r="A1279" s="1">
        <v>220189000342</v>
      </c>
      <c r="B1279" s="3" t="s">
        <v>9</v>
      </c>
      <c r="C1279" s="2">
        <v>43467</v>
      </c>
      <c r="D1279" s="3">
        <v>22019000130</v>
      </c>
      <c r="E1279" s="3" t="s">
        <v>277</v>
      </c>
      <c r="F1279" s="4">
        <v>2593.64</v>
      </c>
      <c r="G1279" s="3" t="s">
        <v>1699</v>
      </c>
      <c r="H1279" s="3" t="s">
        <v>279</v>
      </c>
      <c r="I1279" s="3" t="s">
        <v>1836</v>
      </c>
      <c r="J1279" s="3" t="s">
        <v>1838</v>
      </c>
      <c r="K1279" s="3" t="s">
        <v>35</v>
      </c>
      <c r="L1279" s="3" t="s">
        <v>15</v>
      </c>
      <c r="M1279" s="3" t="s">
        <v>16</v>
      </c>
      <c r="N1279" s="11" t="s">
        <v>2554</v>
      </c>
      <c r="O1279" s="3" t="s">
        <v>2553</v>
      </c>
      <c r="P1279" s="3" t="str">
        <f>MID(Tabla1[[#This Row],[Aplicación]],14,1)</f>
        <v>2</v>
      </c>
      <c r="Q1279" s="3" t="s">
        <v>2530</v>
      </c>
      <c r="R1279" s="3" t="str">
        <f>MID(Tabla1[[#This Row],[Aplicación]],6,2)</f>
        <v>07</v>
      </c>
      <c r="S1279" s="3" t="str">
        <f>VLOOKUP(Tabla1[[#This Row],[AREA]],Hoja1!A:B,2,FALSE)</f>
        <v>07. Medio Ambiente sostenibilidad</v>
      </c>
      <c r="T1279" s="3" t="str">
        <f>MID(Tabla1[[#This Row],[Aplicación]],9,4)</f>
        <v>4312</v>
      </c>
      <c r="U1279" s="3" t="str">
        <f>VLOOKUP(Tabla1[[#This Row],[PROGRAMA]],Hoja1!A:B,2,FALSE)</f>
        <v>4312. Mercados, abastos y lonjas</v>
      </c>
      <c r="V1279" s="3" t="str">
        <f>MID(Tabla1[[#This Row],[Aplicación]],14,2)</f>
        <v>22</v>
      </c>
      <c r="W1279" s="3" t="str">
        <f>MID(Tabla1[[#This Row],[Aplicación]],14,6)</f>
        <v>22104</v>
      </c>
    </row>
    <row r="1280" spans="1:23" hidden="1" x14ac:dyDescent="0.25">
      <c r="A1280" s="1">
        <v>220189000454</v>
      </c>
      <c r="B1280" s="3" t="s">
        <v>9</v>
      </c>
      <c r="C1280" s="2">
        <v>43467</v>
      </c>
      <c r="D1280" s="3">
        <v>22019000276</v>
      </c>
      <c r="E1280" s="3" t="s">
        <v>47</v>
      </c>
      <c r="F1280" s="4">
        <v>4770</v>
      </c>
      <c r="G1280" s="3" t="s">
        <v>1893</v>
      </c>
      <c r="H1280" s="3" t="s">
        <v>413</v>
      </c>
      <c r="I1280" s="3" t="s">
        <v>1836</v>
      </c>
      <c r="J1280" s="3" t="s">
        <v>1838</v>
      </c>
      <c r="K1280" s="3" t="s">
        <v>14</v>
      </c>
      <c r="L1280" s="3" t="s">
        <v>15</v>
      </c>
      <c r="M1280" s="3" t="s">
        <v>16</v>
      </c>
      <c r="N1280" s="11" t="s">
        <v>2554</v>
      </c>
      <c r="O1280" s="3" t="s">
        <v>2553</v>
      </c>
      <c r="P1280" s="3" t="str">
        <f>MID(Tabla1[[#This Row],[Aplicación]],14,1)</f>
        <v>2</v>
      </c>
      <c r="Q1280" s="3" t="s">
        <v>2530</v>
      </c>
      <c r="R1280" s="3" t="str">
        <f>MID(Tabla1[[#This Row],[Aplicación]],6,2)</f>
        <v>10</v>
      </c>
      <c r="S1280" s="3" t="str">
        <f>VLOOKUP(Tabla1[[#This Row],[AREA]],Hoja1!A:B,2,FALSE)</f>
        <v>10. Servicios sociales</v>
      </c>
      <c r="T1280" s="3" t="str">
        <f>MID(Tabla1[[#This Row],[Aplicación]],9,4)</f>
        <v>2312</v>
      </c>
      <c r="U1280" s="3" t="str">
        <f>VLOOKUP(Tabla1[[#This Row],[PROGRAMA]],Hoja1!A:B,2,FALSE)</f>
        <v>2312. Iniciativas sociales</v>
      </c>
      <c r="V1280" s="3" t="str">
        <f>MID(Tabla1[[#This Row],[Aplicación]],14,2)</f>
        <v>22</v>
      </c>
      <c r="W1280" s="3" t="str">
        <f>MID(Tabla1[[#This Row],[Aplicación]],14,6)</f>
        <v>22799</v>
      </c>
    </row>
    <row r="1281" spans="1:23" hidden="1" x14ac:dyDescent="0.25">
      <c r="A1281" s="1">
        <v>220189000455</v>
      </c>
      <c r="B1281" s="3" t="s">
        <v>9</v>
      </c>
      <c r="C1281" s="2">
        <v>43467</v>
      </c>
      <c r="D1281" s="3">
        <v>22019000277</v>
      </c>
      <c r="E1281" s="3" t="s">
        <v>47</v>
      </c>
      <c r="F1281" s="4">
        <v>2435</v>
      </c>
      <c r="G1281" s="3" t="s">
        <v>1893</v>
      </c>
      <c r="H1281" s="3" t="s">
        <v>414</v>
      </c>
      <c r="I1281" s="3" t="s">
        <v>1836</v>
      </c>
      <c r="J1281" s="3" t="s">
        <v>1838</v>
      </c>
      <c r="K1281" s="3" t="s">
        <v>14</v>
      </c>
      <c r="L1281" s="3" t="s">
        <v>15</v>
      </c>
      <c r="M1281" s="3" t="s">
        <v>16</v>
      </c>
      <c r="N1281" s="11" t="s">
        <v>2554</v>
      </c>
      <c r="O1281" s="3" t="s">
        <v>2553</v>
      </c>
      <c r="P1281" s="3" t="str">
        <f>MID(Tabla1[[#This Row],[Aplicación]],14,1)</f>
        <v>2</v>
      </c>
      <c r="Q1281" s="3" t="s">
        <v>2530</v>
      </c>
      <c r="R1281" s="3" t="str">
        <f>MID(Tabla1[[#This Row],[Aplicación]],6,2)</f>
        <v>10</v>
      </c>
      <c r="S1281" s="3" t="str">
        <f>VLOOKUP(Tabla1[[#This Row],[AREA]],Hoja1!A:B,2,FALSE)</f>
        <v>10. Servicios sociales</v>
      </c>
      <c r="T1281" s="3" t="str">
        <f>MID(Tabla1[[#This Row],[Aplicación]],9,4)</f>
        <v>2312</v>
      </c>
      <c r="U1281" s="3" t="str">
        <f>VLOOKUP(Tabla1[[#This Row],[PROGRAMA]],Hoja1!A:B,2,FALSE)</f>
        <v>2312. Iniciativas sociales</v>
      </c>
      <c r="V1281" s="3" t="str">
        <f>MID(Tabla1[[#This Row],[Aplicación]],14,2)</f>
        <v>22</v>
      </c>
      <c r="W1281" s="3" t="str">
        <f>MID(Tabla1[[#This Row],[Aplicación]],14,6)</f>
        <v>22799</v>
      </c>
    </row>
    <row r="1282" spans="1:23" hidden="1" x14ac:dyDescent="0.25">
      <c r="A1282" s="1">
        <v>220190005209</v>
      </c>
      <c r="B1282" s="3" t="s">
        <v>9</v>
      </c>
      <c r="C1282" s="2">
        <v>43536</v>
      </c>
      <c r="D1282" s="3">
        <v>22019002244</v>
      </c>
      <c r="E1282" s="3" t="s">
        <v>195</v>
      </c>
      <c r="F1282" s="4">
        <v>6490</v>
      </c>
      <c r="G1282" s="3" t="s">
        <v>1800</v>
      </c>
      <c r="H1282" s="3" t="s">
        <v>1293</v>
      </c>
      <c r="I1282" s="3" t="s">
        <v>1836</v>
      </c>
      <c r="J1282" s="3" t="s">
        <v>1838</v>
      </c>
      <c r="K1282" s="3" t="s">
        <v>14</v>
      </c>
      <c r="L1282" s="3" t="s">
        <v>10</v>
      </c>
      <c r="M1282" s="3" t="s">
        <v>11</v>
      </c>
      <c r="N1282" s="11" t="s">
        <v>2556</v>
      </c>
      <c r="O1282" s="3" t="s">
        <v>2553</v>
      </c>
      <c r="P1282" s="3" t="str">
        <f>MID(Tabla1[[#This Row],[Aplicación]],14,1)</f>
        <v>2</v>
      </c>
      <c r="Q1282" s="3" t="s">
        <v>2530</v>
      </c>
      <c r="R1282" s="3" t="str">
        <f>MID(Tabla1[[#This Row],[Aplicación]],6,2)</f>
        <v>06</v>
      </c>
      <c r="S1282" s="3" t="str">
        <f>VLOOKUP(Tabla1[[#This Row],[AREA]],Hoja1!A:B,2,FALSE)</f>
        <v>06. Educación, infancia e igualdad</v>
      </c>
      <c r="T1282" s="3" t="str">
        <f>MID(Tabla1[[#This Row],[Aplicación]],9,4)</f>
        <v>2315</v>
      </c>
      <c r="U1282" s="3" t="str">
        <f>VLOOKUP(Tabla1[[#This Row],[PROGRAMA]],Hoja1!A:B,2,FALSE)</f>
        <v>2315. Políticas de Igualdad e infancia</v>
      </c>
      <c r="V1282" s="3" t="str">
        <f>MID(Tabla1[[#This Row],[Aplicación]],14,2)</f>
        <v>22</v>
      </c>
      <c r="W1282" s="3" t="str">
        <f>MID(Tabla1[[#This Row],[Aplicación]],14,6)</f>
        <v>22799</v>
      </c>
    </row>
    <row r="1283" spans="1:23" hidden="1" x14ac:dyDescent="0.25">
      <c r="A1283" s="1">
        <v>220189000344</v>
      </c>
      <c r="B1283" s="3" t="s">
        <v>9</v>
      </c>
      <c r="C1283" s="2">
        <v>43467</v>
      </c>
      <c r="D1283" s="3">
        <v>22019000132</v>
      </c>
      <c r="E1283" s="3" t="s">
        <v>277</v>
      </c>
      <c r="F1283" s="4">
        <v>2786.03</v>
      </c>
      <c r="G1283" s="3" t="s">
        <v>1699</v>
      </c>
      <c r="H1283" s="3" t="s">
        <v>281</v>
      </c>
      <c r="I1283" s="3" t="s">
        <v>1836</v>
      </c>
      <c r="J1283" s="3" t="s">
        <v>1838</v>
      </c>
      <c r="K1283" s="3" t="s">
        <v>35</v>
      </c>
      <c r="L1283" s="3" t="s">
        <v>15</v>
      </c>
      <c r="M1283" s="3" t="s">
        <v>16</v>
      </c>
      <c r="N1283" s="11" t="s">
        <v>2554</v>
      </c>
      <c r="O1283" s="3" t="s">
        <v>2553</v>
      </c>
      <c r="P1283" s="3" t="str">
        <f>MID(Tabla1[[#This Row],[Aplicación]],14,1)</f>
        <v>2</v>
      </c>
      <c r="Q1283" s="3" t="s">
        <v>2530</v>
      </c>
      <c r="R1283" s="3" t="str">
        <f>MID(Tabla1[[#This Row],[Aplicación]],6,2)</f>
        <v>07</v>
      </c>
      <c r="S1283" s="3" t="str">
        <f>VLOOKUP(Tabla1[[#This Row],[AREA]],Hoja1!A:B,2,FALSE)</f>
        <v>07. Medio Ambiente sostenibilidad</v>
      </c>
      <c r="T1283" s="3" t="str">
        <f>MID(Tabla1[[#This Row],[Aplicación]],9,4)</f>
        <v>4312</v>
      </c>
      <c r="U1283" s="3" t="str">
        <f>VLOOKUP(Tabla1[[#This Row],[PROGRAMA]],Hoja1!A:B,2,FALSE)</f>
        <v>4312. Mercados, abastos y lonjas</v>
      </c>
      <c r="V1283" s="3" t="str">
        <f>MID(Tabla1[[#This Row],[Aplicación]],14,2)</f>
        <v>22</v>
      </c>
      <c r="W1283" s="3" t="str">
        <f>MID(Tabla1[[#This Row],[Aplicación]],14,6)</f>
        <v>22104</v>
      </c>
    </row>
    <row r="1284" spans="1:23" hidden="1" x14ac:dyDescent="0.25">
      <c r="A1284" s="1">
        <v>220189000083</v>
      </c>
      <c r="B1284" s="3" t="s">
        <v>9</v>
      </c>
      <c r="C1284" s="2">
        <v>43467</v>
      </c>
      <c r="D1284" s="3">
        <v>22019000203</v>
      </c>
      <c r="E1284" s="3" t="s">
        <v>169</v>
      </c>
      <c r="F1284" s="4">
        <v>16000</v>
      </c>
      <c r="G1284" s="3" t="s">
        <v>1884</v>
      </c>
      <c r="H1284" s="3" t="s">
        <v>170</v>
      </c>
      <c r="I1284" s="3" t="s">
        <v>1836</v>
      </c>
      <c r="J1284" s="3" t="s">
        <v>1838</v>
      </c>
      <c r="K1284" s="3" t="s">
        <v>14</v>
      </c>
      <c r="L1284" s="3" t="s">
        <v>15</v>
      </c>
      <c r="M1284" s="3" t="s">
        <v>16</v>
      </c>
      <c r="N1284" s="11" t="s">
        <v>2554</v>
      </c>
      <c r="O1284" s="3" t="s">
        <v>2553</v>
      </c>
      <c r="P1284" s="3" t="str">
        <f>MID(Tabla1[[#This Row],[Aplicación]],14,1)</f>
        <v>2</v>
      </c>
      <c r="Q1284" s="3" t="s">
        <v>2530</v>
      </c>
      <c r="R1284" s="3" t="str">
        <f>MID(Tabla1[[#This Row],[Aplicación]],6,2)</f>
        <v>07</v>
      </c>
      <c r="S1284" s="3" t="str">
        <f>VLOOKUP(Tabla1[[#This Row],[AREA]],Hoja1!A:B,2,FALSE)</f>
        <v>07. Medio Ambiente sostenibilidad</v>
      </c>
      <c r="T1284" s="3" t="str">
        <f>MID(Tabla1[[#This Row],[Aplicación]],9,4)</f>
        <v>4312</v>
      </c>
      <c r="U1284" s="3" t="str">
        <f>VLOOKUP(Tabla1[[#This Row],[PROGRAMA]],Hoja1!A:B,2,FALSE)</f>
        <v>4312. Mercados, abastos y lonjas</v>
      </c>
      <c r="V1284" s="3" t="str">
        <f>MID(Tabla1[[#This Row],[Aplicación]],14,2)</f>
        <v>22</v>
      </c>
      <c r="W1284" s="3" t="str">
        <f>MID(Tabla1[[#This Row],[Aplicación]],14,6)</f>
        <v>22606</v>
      </c>
    </row>
    <row r="1285" spans="1:23" hidden="1" x14ac:dyDescent="0.25">
      <c r="A1285" s="1">
        <v>220189000409</v>
      </c>
      <c r="B1285" s="3" t="s">
        <v>9</v>
      </c>
      <c r="C1285" s="2">
        <v>43467</v>
      </c>
      <c r="D1285" s="3">
        <v>22019000327</v>
      </c>
      <c r="E1285" s="3" t="s">
        <v>384</v>
      </c>
      <c r="F1285" s="4">
        <v>2462.59</v>
      </c>
      <c r="G1285" s="3" t="s">
        <v>1699</v>
      </c>
      <c r="H1285" s="3" t="s">
        <v>386</v>
      </c>
      <c r="I1285" s="3" t="s">
        <v>1836</v>
      </c>
      <c r="J1285" s="3" t="s">
        <v>1838</v>
      </c>
      <c r="K1285" s="3" t="s">
        <v>35</v>
      </c>
      <c r="L1285" s="3" t="s">
        <v>15</v>
      </c>
      <c r="M1285" s="3" t="s">
        <v>16</v>
      </c>
      <c r="N1285" s="11" t="s">
        <v>2554</v>
      </c>
      <c r="O1285" s="3" t="s">
        <v>2553</v>
      </c>
      <c r="P1285" s="3" t="str">
        <f>MID(Tabla1[[#This Row],[Aplicación]],14,1)</f>
        <v>2</v>
      </c>
      <c r="Q1285" s="3" t="s">
        <v>2530</v>
      </c>
      <c r="R1285" s="3" t="str">
        <f>MID(Tabla1[[#This Row],[Aplicación]],6,2)</f>
        <v>03</v>
      </c>
      <c r="S1285" s="3" t="str">
        <f>VLOOKUP(Tabla1[[#This Row],[AREA]],Hoja1!A:B,2,FALSE)</f>
        <v>03. Participación ciudadana, juventud y deportes</v>
      </c>
      <c r="T1285" s="3" t="str">
        <f>MID(Tabla1[[#This Row],[Aplicación]],9,4)</f>
        <v>9241</v>
      </c>
      <c r="U1285" s="3" t="str">
        <f>VLOOKUP(Tabla1[[#This Row],[PROGRAMA]],Hoja1!A:B,2,FALSE)</f>
        <v>9241. Participación ciudadana</v>
      </c>
      <c r="V1285" s="3" t="str">
        <f>MID(Tabla1[[#This Row],[Aplicación]],14,2)</f>
        <v>22</v>
      </c>
      <c r="W1285" s="3" t="str">
        <f>MID(Tabla1[[#This Row],[Aplicación]],14,6)</f>
        <v>22104</v>
      </c>
    </row>
    <row r="1286" spans="1:23" hidden="1" x14ac:dyDescent="0.25">
      <c r="A1286" s="1">
        <v>220189000415</v>
      </c>
      <c r="B1286" s="3" t="s">
        <v>9</v>
      </c>
      <c r="C1286" s="2">
        <v>43467</v>
      </c>
      <c r="D1286" s="3">
        <v>22019000333</v>
      </c>
      <c r="E1286" s="3" t="s">
        <v>384</v>
      </c>
      <c r="F1286" s="4">
        <v>2462.59</v>
      </c>
      <c r="G1286" s="3" t="s">
        <v>1699</v>
      </c>
      <c r="H1286" s="3" t="s">
        <v>386</v>
      </c>
      <c r="I1286" s="3" t="s">
        <v>1836</v>
      </c>
      <c r="J1286" s="3" t="s">
        <v>1838</v>
      </c>
      <c r="K1286" s="3" t="s">
        <v>35</v>
      </c>
      <c r="L1286" s="3" t="s">
        <v>15</v>
      </c>
      <c r="M1286" s="3" t="s">
        <v>16</v>
      </c>
      <c r="N1286" s="11" t="s">
        <v>2554</v>
      </c>
      <c r="O1286" s="3" t="s">
        <v>2553</v>
      </c>
      <c r="P1286" s="3" t="str">
        <f>MID(Tabla1[[#This Row],[Aplicación]],14,1)</f>
        <v>2</v>
      </c>
      <c r="Q1286" s="3" t="s">
        <v>2530</v>
      </c>
      <c r="R1286" s="3" t="str">
        <f>MID(Tabla1[[#This Row],[Aplicación]],6,2)</f>
        <v>03</v>
      </c>
      <c r="S1286" s="3" t="str">
        <f>VLOOKUP(Tabla1[[#This Row],[AREA]],Hoja1!A:B,2,FALSE)</f>
        <v>03. Participación ciudadana, juventud y deportes</v>
      </c>
      <c r="T1286" s="3" t="str">
        <f>MID(Tabla1[[#This Row],[Aplicación]],9,4)</f>
        <v>9241</v>
      </c>
      <c r="U1286" s="3" t="str">
        <f>VLOOKUP(Tabla1[[#This Row],[PROGRAMA]],Hoja1!A:B,2,FALSE)</f>
        <v>9241. Participación ciudadana</v>
      </c>
      <c r="V1286" s="3" t="str">
        <f>MID(Tabla1[[#This Row],[Aplicación]],14,2)</f>
        <v>22</v>
      </c>
      <c r="W1286" s="3" t="str">
        <f>MID(Tabla1[[#This Row],[Aplicación]],14,6)</f>
        <v>22104</v>
      </c>
    </row>
    <row r="1287" spans="1:23" hidden="1" x14ac:dyDescent="0.25">
      <c r="A1287" s="1">
        <v>220190001260</v>
      </c>
      <c r="B1287" s="3" t="s">
        <v>9</v>
      </c>
      <c r="C1287" s="2">
        <v>43504</v>
      </c>
      <c r="D1287" s="3">
        <v>22019000173</v>
      </c>
      <c r="E1287" s="3" t="s">
        <v>87</v>
      </c>
      <c r="F1287" s="4">
        <v>52805.61</v>
      </c>
      <c r="G1287" s="3" t="s">
        <v>1699</v>
      </c>
      <c r="H1287" s="3" t="s">
        <v>648</v>
      </c>
      <c r="I1287" s="3" t="s">
        <v>1836</v>
      </c>
      <c r="J1287" s="3" t="s">
        <v>1838</v>
      </c>
      <c r="K1287" s="3" t="s">
        <v>35</v>
      </c>
      <c r="L1287" s="3" t="s">
        <v>15</v>
      </c>
      <c r="M1287" s="3" t="s">
        <v>16</v>
      </c>
      <c r="N1287" s="11" t="s">
        <v>2554</v>
      </c>
      <c r="O1287" s="3" t="s">
        <v>2553</v>
      </c>
      <c r="P1287" s="3" t="str">
        <f>MID(Tabla1[[#This Row],[Aplicación]],14,1)</f>
        <v>2</v>
      </c>
      <c r="Q1287" s="3" t="s">
        <v>2530</v>
      </c>
      <c r="R1287" s="3" t="str">
        <f>MID(Tabla1[[#This Row],[Aplicación]],6,2)</f>
        <v>08</v>
      </c>
      <c r="S1287" s="3" t="str">
        <f>VLOOKUP(Tabla1[[#This Row],[AREA]],Hoja1!A:B,2,FALSE)</f>
        <v>08. Seguridad y movilidad</v>
      </c>
      <c r="T1287" s="3" t="str">
        <f>MID(Tabla1[[#This Row],[Aplicación]],9,4)</f>
        <v>1321</v>
      </c>
      <c r="U1287" s="3" t="str">
        <f>VLOOKUP(Tabla1[[#This Row],[PROGRAMA]],Hoja1!A:B,2,FALSE)</f>
        <v>1321. Policía municipal</v>
      </c>
      <c r="V1287" s="3" t="str">
        <f>MID(Tabla1[[#This Row],[Aplicación]],14,2)</f>
        <v>22</v>
      </c>
      <c r="W1287" s="3" t="str">
        <f>MID(Tabla1[[#This Row],[Aplicación]],14,6)</f>
        <v>22104</v>
      </c>
    </row>
    <row r="1288" spans="1:23" hidden="1" x14ac:dyDescent="0.25">
      <c r="A1288" s="1">
        <v>220190005207</v>
      </c>
      <c r="B1288" s="3" t="s">
        <v>9</v>
      </c>
      <c r="C1288" s="2">
        <v>43536</v>
      </c>
      <c r="D1288" s="3">
        <v>22019002322</v>
      </c>
      <c r="E1288" s="3" t="s">
        <v>785</v>
      </c>
      <c r="F1288" s="4">
        <v>181.5</v>
      </c>
      <c r="G1288" s="3" t="s">
        <v>2025</v>
      </c>
      <c r="H1288" s="3" t="s">
        <v>2026</v>
      </c>
      <c r="I1288" s="3" t="s">
        <v>1836</v>
      </c>
      <c r="J1288" s="3" t="s">
        <v>1838</v>
      </c>
      <c r="K1288" s="3" t="s">
        <v>14</v>
      </c>
      <c r="L1288" s="3" t="s">
        <v>15</v>
      </c>
      <c r="M1288" s="3" t="s">
        <v>16</v>
      </c>
      <c r="N1288" s="11" t="s">
        <v>2554</v>
      </c>
      <c r="O1288" s="3" t="s">
        <v>2553</v>
      </c>
      <c r="P1288" s="3" t="str">
        <f>MID(Tabla1[[#This Row],[Aplicación]],14,1)</f>
        <v>2</v>
      </c>
      <c r="Q1288" s="3" t="s">
        <v>2530</v>
      </c>
      <c r="R1288" s="3" t="str">
        <f>MID(Tabla1[[#This Row],[Aplicación]],6,2)</f>
        <v>10</v>
      </c>
      <c r="S1288" s="3" t="str">
        <f>VLOOKUP(Tabla1[[#This Row],[AREA]],Hoja1!A:B,2,FALSE)</f>
        <v>10. Servicios sociales</v>
      </c>
      <c r="T1288" s="3" t="str">
        <f>MID(Tabla1[[#This Row],[Aplicación]],9,4)</f>
        <v>2312</v>
      </c>
      <c r="U1288" s="3" t="str">
        <f>VLOOKUP(Tabla1[[#This Row],[PROGRAMA]],Hoja1!A:B,2,FALSE)</f>
        <v>2312. Iniciativas sociales</v>
      </c>
      <c r="V1288" s="3" t="str">
        <f>MID(Tabla1[[#This Row],[Aplicación]],14,2)</f>
        <v>21</v>
      </c>
      <c r="W1288" s="3" t="str">
        <f>MID(Tabla1[[#This Row],[Aplicación]],14,6)</f>
        <v>213</v>
      </c>
    </row>
    <row r="1289" spans="1:23" hidden="1" x14ac:dyDescent="0.25">
      <c r="A1289" s="1">
        <v>220190005207</v>
      </c>
      <c r="B1289" s="3" t="s">
        <v>9</v>
      </c>
      <c r="C1289" s="2">
        <v>43536</v>
      </c>
      <c r="D1289" s="3">
        <v>22019002323</v>
      </c>
      <c r="E1289" s="3" t="s">
        <v>785</v>
      </c>
      <c r="F1289" s="4">
        <v>181.5</v>
      </c>
      <c r="G1289" s="3" t="s">
        <v>2025</v>
      </c>
      <c r="H1289" s="3" t="s">
        <v>2026</v>
      </c>
      <c r="I1289" s="3" t="s">
        <v>1836</v>
      </c>
      <c r="J1289" s="3" t="s">
        <v>1838</v>
      </c>
      <c r="K1289" s="3" t="s">
        <v>14</v>
      </c>
      <c r="L1289" s="3" t="s">
        <v>15</v>
      </c>
      <c r="M1289" s="3" t="s">
        <v>16</v>
      </c>
      <c r="N1289" s="11" t="s">
        <v>2554</v>
      </c>
      <c r="O1289" s="3" t="s">
        <v>2553</v>
      </c>
      <c r="P1289" s="3" t="str">
        <f>MID(Tabla1[[#This Row],[Aplicación]],14,1)</f>
        <v>2</v>
      </c>
      <c r="Q1289" s="3" t="s">
        <v>2530</v>
      </c>
      <c r="R1289" s="3" t="str">
        <f>MID(Tabla1[[#This Row],[Aplicación]],6,2)</f>
        <v>10</v>
      </c>
      <c r="S1289" s="3" t="str">
        <f>VLOOKUP(Tabla1[[#This Row],[AREA]],Hoja1!A:B,2,FALSE)</f>
        <v>10. Servicios sociales</v>
      </c>
      <c r="T1289" s="3" t="str">
        <f>MID(Tabla1[[#This Row],[Aplicación]],9,4)</f>
        <v>2312</v>
      </c>
      <c r="U1289" s="3" t="str">
        <f>VLOOKUP(Tabla1[[#This Row],[PROGRAMA]],Hoja1!A:B,2,FALSE)</f>
        <v>2312. Iniciativas sociales</v>
      </c>
      <c r="V1289" s="3" t="str">
        <f>MID(Tabla1[[#This Row],[Aplicación]],14,2)</f>
        <v>21</v>
      </c>
      <c r="W1289" s="3" t="str">
        <f>MID(Tabla1[[#This Row],[Aplicación]],14,6)</f>
        <v>213</v>
      </c>
    </row>
    <row r="1290" spans="1:23" hidden="1" x14ac:dyDescent="0.25">
      <c r="A1290" s="1">
        <v>220190008630</v>
      </c>
      <c r="B1290" s="3" t="s">
        <v>9</v>
      </c>
      <c r="C1290" s="2">
        <v>43553</v>
      </c>
      <c r="D1290" s="3">
        <v>22019002657</v>
      </c>
      <c r="E1290" s="3" t="s">
        <v>47</v>
      </c>
      <c r="F1290" s="4">
        <v>26000</v>
      </c>
      <c r="G1290" s="3" t="s">
        <v>1827</v>
      </c>
      <c r="H1290" s="3" t="s">
        <v>1678</v>
      </c>
      <c r="I1290" s="3" t="s">
        <v>1836</v>
      </c>
      <c r="J1290" s="3" t="s">
        <v>1838</v>
      </c>
      <c r="K1290" s="3" t="s">
        <v>14</v>
      </c>
      <c r="L1290" s="3" t="s">
        <v>15</v>
      </c>
      <c r="M1290" s="3" t="s">
        <v>11</v>
      </c>
      <c r="N1290" s="11" t="s">
        <v>2554</v>
      </c>
      <c r="O1290" s="3" t="s">
        <v>2553</v>
      </c>
      <c r="P1290" s="3" t="str">
        <f>MID(Tabla1[[#This Row],[Aplicación]],14,1)</f>
        <v>2</v>
      </c>
      <c r="Q1290" s="3" t="s">
        <v>2530</v>
      </c>
      <c r="R1290" s="3" t="str">
        <f>MID(Tabla1[[#This Row],[Aplicación]],6,2)</f>
        <v>10</v>
      </c>
      <c r="S1290" s="3" t="str">
        <f>VLOOKUP(Tabla1[[#This Row],[AREA]],Hoja1!A:B,2,FALSE)</f>
        <v>10. Servicios sociales</v>
      </c>
      <c r="T1290" s="3" t="str">
        <f>MID(Tabla1[[#This Row],[Aplicación]],9,4)</f>
        <v>2312</v>
      </c>
      <c r="U1290" s="3" t="str">
        <f>VLOOKUP(Tabla1[[#This Row],[PROGRAMA]],Hoja1!A:B,2,FALSE)</f>
        <v>2312. Iniciativas sociales</v>
      </c>
      <c r="V1290" s="3" t="str">
        <f>MID(Tabla1[[#This Row],[Aplicación]],14,2)</f>
        <v>22</v>
      </c>
      <c r="W1290" s="3" t="str">
        <f>MID(Tabla1[[#This Row],[Aplicación]],14,6)</f>
        <v>22799</v>
      </c>
    </row>
    <row r="1291" spans="1:23" hidden="1" x14ac:dyDescent="0.25">
      <c r="A1291" s="1">
        <v>220189000413</v>
      </c>
      <c r="B1291" s="3" t="s">
        <v>9</v>
      </c>
      <c r="C1291" s="2">
        <v>43467</v>
      </c>
      <c r="D1291" s="3">
        <v>22019000331</v>
      </c>
      <c r="E1291" s="3" t="s">
        <v>389</v>
      </c>
      <c r="F1291" s="4">
        <v>153.91</v>
      </c>
      <c r="G1291" s="3" t="s">
        <v>1699</v>
      </c>
      <c r="H1291" s="3" t="s">
        <v>391</v>
      </c>
      <c r="I1291" s="3" t="s">
        <v>1836</v>
      </c>
      <c r="J1291" s="3" t="s">
        <v>1838</v>
      </c>
      <c r="K1291" s="3" t="s">
        <v>35</v>
      </c>
      <c r="L1291" s="3" t="s">
        <v>15</v>
      </c>
      <c r="M1291" s="3" t="s">
        <v>11</v>
      </c>
      <c r="N1291" s="11" t="s">
        <v>2554</v>
      </c>
      <c r="O1291" s="3" t="s">
        <v>2553</v>
      </c>
      <c r="P1291" s="3" t="str">
        <f>MID(Tabla1[[#This Row],[Aplicación]],14,1)</f>
        <v>2</v>
      </c>
      <c r="Q1291" s="3" t="s">
        <v>2530</v>
      </c>
      <c r="R1291" s="3" t="str">
        <f>MID(Tabla1[[#This Row],[Aplicación]],6,2)</f>
        <v>01</v>
      </c>
      <c r="S1291" s="3" t="str">
        <f>VLOOKUP(Tabla1[[#This Row],[AREA]],Hoja1!A:B,2,FALSE)</f>
        <v>01. Alcaldía</v>
      </c>
      <c r="T1291" s="3" t="str">
        <f>MID(Tabla1[[#This Row],[Aplicación]],9,4)</f>
        <v>9203</v>
      </c>
      <c r="U1291" s="3" t="str">
        <f>VLOOKUP(Tabla1[[#This Row],[PROGRAMA]],Hoja1!A:B,2,FALSE)</f>
        <v>9203. Unidad de régimen interior</v>
      </c>
      <c r="V1291" s="3" t="str">
        <f>MID(Tabla1[[#This Row],[Aplicación]],14,2)</f>
        <v>22</v>
      </c>
      <c r="W1291" s="3" t="str">
        <f>MID(Tabla1[[#This Row],[Aplicación]],14,6)</f>
        <v>22104</v>
      </c>
    </row>
    <row r="1292" spans="1:23" hidden="1" x14ac:dyDescent="0.25">
      <c r="A1292" s="1">
        <v>220189000302</v>
      </c>
      <c r="B1292" s="3" t="s">
        <v>9</v>
      </c>
      <c r="C1292" s="2">
        <v>43467</v>
      </c>
      <c r="D1292" s="3">
        <v>22019000498</v>
      </c>
      <c r="E1292" s="3" t="s">
        <v>250</v>
      </c>
      <c r="F1292" s="4">
        <v>2505</v>
      </c>
      <c r="G1292" s="3" t="s">
        <v>1917</v>
      </c>
      <c r="H1292" s="3" t="s">
        <v>263</v>
      </c>
      <c r="I1292" s="3" t="s">
        <v>1836</v>
      </c>
      <c r="J1292" s="3" t="s">
        <v>1838</v>
      </c>
      <c r="K1292" s="3" t="s">
        <v>14</v>
      </c>
      <c r="L1292" s="3" t="s">
        <v>15</v>
      </c>
      <c r="M1292" s="3" t="s">
        <v>16</v>
      </c>
      <c r="N1292" s="11" t="s">
        <v>2554</v>
      </c>
      <c r="O1292" s="3" t="s">
        <v>2553</v>
      </c>
      <c r="P1292" s="3" t="str">
        <f>MID(Tabla1[[#This Row],[Aplicación]],14,1)</f>
        <v>2</v>
      </c>
      <c r="Q1292" s="3" t="s">
        <v>2530</v>
      </c>
      <c r="R1292" s="3" t="str">
        <f>MID(Tabla1[[#This Row],[Aplicación]],6,2)</f>
        <v>04</v>
      </c>
      <c r="S1292" s="3" t="str">
        <f>VLOOKUP(Tabla1[[#This Row],[AREA]],Hoja1!A:B,2,FALSE)</f>
        <v>04. Hacienda, función pública y promoción económica</v>
      </c>
      <c r="T1292" s="3" t="str">
        <f>MID(Tabla1[[#This Row],[Aplicación]],9,4)</f>
        <v>2411</v>
      </c>
      <c r="U1292" s="3" t="str">
        <f>VLOOKUP(Tabla1[[#This Row],[PROGRAMA]],Hoja1!A:B,2,FALSE)</f>
        <v>2411. Agencia de innovación y desarrollo económico</v>
      </c>
      <c r="V1292" s="3" t="str">
        <f>MID(Tabla1[[#This Row],[Aplicación]],14,2)</f>
        <v>22</v>
      </c>
      <c r="W1292" s="3" t="str">
        <f>MID(Tabla1[[#This Row],[Aplicación]],14,6)</f>
        <v>22799</v>
      </c>
    </row>
    <row r="1293" spans="1:23" hidden="1" x14ac:dyDescent="0.25">
      <c r="A1293" s="1">
        <v>220190003543</v>
      </c>
      <c r="B1293" s="3" t="s">
        <v>9</v>
      </c>
      <c r="C1293" s="2">
        <v>43523</v>
      </c>
      <c r="D1293" s="3">
        <v>22019002017</v>
      </c>
      <c r="E1293" s="3" t="s">
        <v>1071</v>
      </c>
      <c r="F1293" s="4">
        <v>15593.5</v>
      </c>
      <c r="G1293" s="3" t="s">
        <v>1785</v>
      </c>
      <c r="H1293" s="3" t="s">
        <v>1072</v>
      </c>
      <c r="I1293" s="3" t="s">
        <v>1836</v>
      </c>
      <c r="J1293" s="3" t="s">
        <v>1943</v>
      </c>
      <c r="K1293" s="3" t="s">
        <v>14</v>
      </c>
      <c r="L1293" s="3" t="s">
        <v>10</v>
      </c>
      <c r="M1293" s="3" t="s">
        <v>11</v>
      </c>
      <c r="N1293" s="11" t="s">
        <v>2556</v>
      </c>
      <c r="O1293" s="3" t="s">
        <v>2553</v>
      </c>
      <c r="P1293" s="3" t="str">
        <f>MID(Tabla1[[#This Row],[Aplicación]],14,1)</f>
        <v>2</v>
      </c>
      <c r="Q1293" s="3" t="s">
        <v>2530</v>
      </c>
      <c r="R1293" s="3" t="str">
        <f>MID(Tabla1[[#This Row],[Aplicación]],6,2)</f>
        <v>06</v>
      </c>
      <c r="S1293" s="3" t="str">
        <f>VLOOKUP(Tabla1[[#This Row],[AREA]],Hoja1!A:B,2,FALSE)</f>
        <v>06. Educación, infancia e igualdad</v>
      </c>
      <c r="T1293" s="3" t="str">
        <f>MID(Tabla1[[#This Row],[Aplicación]],9,4)</f>
        <v>2315</v>
      </c>
      <c r="U1293" s="3" t="str">
        <f>VLOOKUP(Tabla1[[#This Row],[PROGRAMA]],Hoja1!A:B,2,FALSE)</f>
        <v>2315. Políticas de Igualdad e infancia</v>
      </c>
      <c r="V1293" s="3" t="str">
        <f>MID(Tabla1[[#This Row],[Aplicación]],14,2)</f>
        <v>22</v>
      </c>
      <c r="W1293" s="3" t="str">
        <f>MID(Tabla1[[#This Row],[Aplicación]],14,6)</f>
        <v>22611</v>
      </c>
    </row>
    <row r="1294" spans="1:23" hidden="1" x14ac:dyDescent="0.25">
      <c r="A1294" s="1">
        <v>220190007267</v>
      </c>
      <c r="B1294" s="3" t="s">
        <v>9</v>
      </c>
      <c r="C1294" s="2">
        <v>43550</v>
      </c>
      <c r="D1294" s="3">
        <v>22019001826</v>
      </c>
      <c r="E1294" s="3" t="s">
        <v>1217</v>
      </c>
      <c r="F1294" s="4">
        <v>924</v>
      </c>
      <c r="G1294" s="3" t="s">
        <v>1787</v>
      </c>
      <c r="H1294" s="3" t="s">
        <v>1551</v>
      </c>
      <c r="I1294" s="3" t="s">
        <v>1836</v>
      </c>
      <c r="J1294" s="3" t="s">
        <v>1838</v>
      </c>
      <c r="K1294" s="3" t="s">
        <v>14</v>
      </c>
      <c r="L1294" s="3" t="s">
        <v>10</v>
      </c>
      <c r="M1294" s="3" t="s">
        <v>11</v>
      </c>
      <c r="N1294" s="11" t="s">
        <v>2556</v>
      </c>
      <c r="O1294" s="3" t="s">
        <v>2553</v>
      </c>
      <c r="P1294" s="3" t="str">
        <f>MID(Tabla1[[#This Row],[Aplicación]],14,1)</f>
        <v>2</v>
      </c>
      <c r="Q1294" s="3" t="s">
        <v>2530</v>
      </c>
      <c r="R1294" s="3" t="str">
        <f>MID(Tabla1[[#This Row],[Aplicación]],6,2)</f>
        <v>07</v>
      </c>
      <c r="S1294" s="3" t="str">
        <f>VLOOKUP(Tabla1[[#This Row],[AREA]],Hoja1!A:B,2,FALSE)</f>
        <v>07. Medio Ambiente sostenibilidad</v>
      </c>
      <c r="T1294" s="3" t="str">
        <f>MID(Tabla1[[#This Row],[Aplicación]],9,4)</f>
        <v>1701</v>
      </c>
      <c r="U1294" s="3" t="str">
        <f>VLOOKUP(Tabla1[[#This Row],[PROGRAMA]],Hoja1!A:B,2,FALSE)</f>
        <v>1701. Dirección del área de medio ambiente</v>
      </c>
      <c r="V1294" s="3" t="str">
        <f>MID(Tabla1[[#This Row],[Aplicación]],14,2)</f>
        <v>22</v>
      </c>
      <c r="W1294" s="3" t="str">
        <f>MID(Tabla1[[#This Row],[Aplicación]],14,6)</f>
        <v>22699</v>
      </c>
    </row>
    <row r="1295" spans="1:23" hidden="1" x14ac:dyDescent="0.25">
      <c r="A1295" s="1">
        <v>220190005206</v>
      </c>
      <c r="B1295" s="3" t="s">
        <v>9</v>
      </c>
      <c r="C1295" s="2">
        <v>43536</v>
      </c>
      <c r="D1295" s="3">
        <v>22019002308</v>
      </c>
      <c r="E1295" s="3" t="s">
        <v>609</v>
      </c>
      <c r="F1295" s="4">
        <v>5165.01</v>
      </c>
      <c r="G1295" s="3" t="s">
        <v>1798</v>
      </c>
      <c r="H1295" s="3" t="s">
        <v>1291</v>
      </c>
      <c r="I1295" s="3" t="s">
        <v>1836</v>
      </c>
      <c r="J1295" s="3" t="s">
        <v>1838</v>
      </c>
      <c r="K1295" s="3" t="s">
        <v>35</v>
      </c>
      <c r="L1295" s="3" t="s">
        <v>10</v>
      </c>
      <c r="M1295" s="3" t="s">
        <v>11</v>
      </c>
      <c r="N1295" s="11" t="s">
        <v>2556</v>
      </c>
      <c r="O1295" s="3" t="s">
        <v>2553</v>
      </c>
      <c r="P1295" s="3" t="str">
        <f>MID(Tabla1[[#This Row],[Aplicación]],14,1)</f>
        <v>2</v>
      </c>
      <c r="Q1295" s="3" t="s">
        <v>2530</v>
      </c>
      <c r="R1295" s="3" t="str">
        <f>MID(Tabla1[[#This Row],[Aplicación]],6,2)</f>
        <v>03</v>
      </c>
      <c r="S1295" s="3" t="str">
        <f>VLOOKUP(Tabla1[[#This Row],[AREA]],Hoja1!A:B,2,FALSE)</f>
        <v>03. Participación ciudadana, juventud y deportes</v>
      </c>
      <c r="T1295" s="3" t="str">
        <f>MID(Tabla1[[#This Row],[Aplicación]],9,4)</f>
        <v>9241</v>
      </c>
      <c r="U1295" s="3" t="str">
        <f>VLOOKUP(Tabla1[[#This Row],[PROGRAMA]],Hoja1!A:B,2,FALSE)</f>
        <v>9241. Participación ciudadana</v>
      </c>
      <c r="V1295" s="3" t="str">
        <f>MID(Tabla1[[#This Row],[Aplicación]],14,2)</f>
        <v>21</v>
      </c>
      <c r="W1295" s="3" t="str">
        <f>MID(Tabla1[[#This Row],[Aplicación]],14,6)</f>
        <v>212</v>
      </c>
    </row>
    <row r="1296" spans="1:23" hidden="1" x14ac:dyDescent="0.25">
      <c r="A1296" s="1">
        <v>220190006702</v>
      </c>
      <c r="B1296" s="3" t="s">
        <v>9</v>
      </c>
      <c r="C1296" s="2">
        <v>43545</v>
      </c>
      <c r="D1296" s="3">
        <v>22019001778</v>
      </c>
      <c r="E1296" s="3" t="s">
        <v>110</v>
      </c>
      <c r="F1296" s="4">
        <v>5000</v>
      </c>
      <c r="G1296" s="3" t="s">
        <v>1817</v>
      </c>
      <c r="H1296" s="3" t="s">
        <v>1478</v>
      </c>
      <c r="I1296" s="3" t="s">
        <v>1836</v>
      </c>
      <c r="J1296" s="3" t="s">
        <v>2028</v>
      </c>
      <c r="K1296" s="3" t="s">
        <v>35</v>
      </c>
      <c r="L1296" s="3" t="s">
        <v>10</v>
      </c>
      <c r="M1296" s="3" t="s">
        <v>11</v>
      </c>
      <c r="N1296" s="11" t="s">
        <v>2556</v>
      </c>
      <c r="O1296" s="3" t="s">
        <v>2553</v>
      </c>
      <c r="P1296" s="3" t="str">
        <f>MID(Tabla1[[#This Row],[Aplicación]],14,1)</f>
        <v>2</v>
      </c>
      <c r="Q1296" s="3" t="s">
        <v>2530</v>
      </c>
      <c r="R1296" s="3" t="str">
        <f>MID(Tabla1[[#This Row],[Aplicación]],6,2)</f>
        <v>07</v>
      </c>
      <c r="S1296" s="3" t="str">
        <f>VLOOKUP(Tabla1[[#This Row],[AREA]],Hoja1!A:B,2,FALSE)</f>
        <v>07. Medio Ambiente sostenibilidad</v>
      </c>
      <c r="T1296" s="3" t="str">
        <f>MID(Tabla1[[#This Row],[Aplicación]],9,4)</f>
        <v>1621</v>
      </c>
      <c r="U1296" s="3" t="str">
        <f>VLOOKUP(Tabla1[[#This Row],[PROGRAMA]],Hoja1!A:B,2,FALSE)</f>
        <v>1621. Servicio de limpieza</v>
      </c>
      <c r="V1296" s="3" t="str">
        <f>MID(Tabla1[[#This Row],[Aplicación]],14,2)</f>
        <v>22</v>
      </c>
      <c r="W1296" s="3" t="str">
        <f>MID(Tabla1[[#This Row],[Aplicación]],14,6)</f>
        <v>22103</v>
      </c>
    </row>
    <row r="1297" spans="1:23" hidden="1" x14ac:dyDescent="0.25">
      <c r="A1297" s="1">
        <v>220190006706</v>
      </c>
      <c r="B1297" s="3" t="s">
        <v>9</v>
      </c>
      <c r="C1297" s="2">
        <v>43545</v>
      </c>
      <c r="D1297" s="3">
        <v>22019001827</v>
      </c>
      <c r="E1297" s="3" t="s">
        <v>1482</v>
      </c>
      <c r="F1297" s="4">
        <v>1400</v>
      </c>
      <c r="G1297" s="3" t="s">
        <v>1819</v>
      </c>
      <c r="H1297" s="3" t="s">
        <v>1483</v>
      </c>
      <c r="I1297" s="3" t="s">
        <v>1836</v>
      </c>
      <c r="J1297" s="3" t="s">
        <v>1838</v>
      </c>
      <c r="K1297" s="3" t="s">
        <v>35</v>
      </c>
      <c r="L1297" s="3" t="s">
        <v>10</v>
      </c>
      <c r="M1297" s="3" t="s">
        <v>11</v>
      </c>
      <c r="N1297" s="11" t="s">
        <v>2556</v>
      </c>
      <c r="O1297" s="3" t="s">
        <v>2553</v>
      </c>
      <c r="P1297" s="3" t="str">
        <f>MID(Tabla1[[#This Row],[Aplicación]],14,1)</f>
        <v>2</v>
      </c>
      <c r="Q1297" s="3" t="s">
        <v>2530</v>
      </c>
      <c r="R1297" s="3" t="str">
        <f>MID(Tabla1[[#This Row],[Aplicación]],6,2)</f>
        <v>07</v>
      </c>
      <c r="S1297" s="3" t="str">
        <f>VLOOKUP(Tabla1[[#This Row],[AREA]],Hoja1!A:B,2,FALSE)</f>
        <v>07. Medio Ambiente sostenibilidad</v>
      </c>
      <c r="T1297" s="3" t="str">
        <f>MID(Tabla1[[#This Row],[Aplicación]],9,4)</f>
        <v>1701</v>
      </c>
      <c r="U1297" s="3" t="str">
        <f>VLOOKUP(Tabla1[[#This Row],[PROGRAMA]],Hoja1!A:B,2,FALSE)</f>
        <v>1701. Dirección del área de medio ambiente</v>
      </c>
      <c r="V1297" s="3" t="str">
        <f>MID(Tabla1[[#This Row],[Aplicación]],14,2)</f>
        <v>22</v>
      </c>
      <c r="W1297" s="3" t="str">
        <f>MID(Tabla1[[#This Row],[Aplicación]],14,6)</f>
        <v>22110</v>
      </c>
    </row>
    <row r="1298" spans="1:23" hidden="1" x14ac:dyDescent="0.25">
      <c r="A1298" s="1">
        <v>220190006723</v>
      </c>
      <c r="B1298" s="3" t="s">
        <v>9</v>
      </c>
      <c r="C1298" s="2">
        <v>43546</v>
      </c>
      <c r="D1298" s="3">
        <v>22019002307</v>
      </c>
      <c r="E1298" s="3" t="s">
        <v>1492</v>
      </c>
      <c r="F1298" s="4">
        <v>16000</v>
      </c>
      <c r="G1298" s="3" t="s">
        <v>2031</v>
      </c>
      <c r="H1298" s="3" t="s">
        <v>1493</v>
      </c>
      <c r="I1298" s="3" t="s">
        <v>1836</v>
      </c>
      <c r="J1298" s="3" t="s">
        <v>1838</v>
      </c>
      <c r="K1298" s="3" t="s">
        <v>35</v>
      </c>
      <c r="L1298" s="3" t="s">
        <v>15</v>
      </c>
      <c r="M1298" s="3" t="s">
        <v>16</v>
      </c>
      <c r="N1298" s="11" t="s">
        <v>2554</v>
      </c>
      <c r="O1298" s="3" t="s">
        <v>2553</v>
      </c>
      <c r="P1298" s="3" t="str">
        <f>MID(Tabla1[[#This Row],[Aplicación]],14,1)</f>
        <v>2</v>
      </c>
      <c r="Q1298" s="3" t="s">
        <v>2530</v>
      </c>
      <c r="R1298" s="3" t="str">
        <f>MID(Tabla1[[#This Row],[Aplicación]],6,2)</f>
        <v>04</v>
      </c>
      <c r="S1298" s="3" t="str">
        <f>VLOOKUP(Tabla1[[#This Row],[AREA]],Hoja1!A:B,2,FALSE)</f>
        <v>04. Hacienda, función pública y promoción económica</v>
      </c>
      <c r="T1298" s="3" t="str">
        <f>MID(Tabla1[[#This Row],[Aplicación]],9,4)</f>
        <v>3121</v>
      </c>
      <c r="U1298" s="3" t="str">
        <f>VLOOKUP(Tabla1[[#This Row],[PROGRAMA]],Hoja1!A:B,2,FALSE)</f>
        <v>3121. Prevención y salud laboral</v>
      </c>
      <c r="V1298" s="3" t="str">
        <f>MID(Tabla1[[#This Row],[Aplicación]],14,2)</f>
        <v>22</v>
      </c>
      <c r="W1298" s="3" t="str">
        <f>MID(Tabla1[[#This Row],[Aplicación]],14,6)</f>
        <v>22106</v>
      </c>
    </row>
    <row r="1299" spans="1:23" hidden="1" x14ac:dyDescent="0.25">
      <c r="A1299" s="1">
        <v>220190006708</v>
      </c>
      <c r="B1299" s="3" t="s">
        <v>9</v>
      </c>
      <c r="C1299" s="2">
        <v>43545</v>
      </c>
      <c r="D1299" s="3">
        <v>22019002048</v>
      </c>
      <c r="E1299" s="3" t="s">
        <v>875</v>
      </c>
      <c r="F1299" s="4">
        <v>5000</v>
      </c>
      <c r="G1299" s="3" t="s">
        <v>1821</v>
      </c>
      <c r="H1299" s="3" t="s">
        <v>1485</v>
      </c>
      <c r="I1299" s="3" t="s">
        <v>1836</v>
      </c>
      <c r="J1299" s="3" t="s">
        <v>1838</v>
      </c>
      <c r="K1299" s="3" t="s">
        <v>35</v>
      </c>
      <c r="L1299" s="3" t="s">
        <v>10</v>
      </c>
      <c r="M1299" s="3" t="s">
        <v>11</v>
      </c>
      <c r="N1299" s="11" t="s">
        <v>2556</v>
      </c>
      <c r="O1299" s="3" t="s">
        <v>2553</v>
      </c>
      <c r="P1299" s="3" t="str">
        <f>MID(Tabla1[[#This Row],[Aplicación]],14,1)</f>
        <v>2</v>
      </c>
      <c r="Q1299" s="3" t="s">
        <v>2530</v>
      </c>
      <c r="R1299" s="3" t="str">
        <f>MID(Tabla1[[#This Row],[Aplicación]],6,2)</f>
        <v>07</v>
      </c>
      <c r="S1299" s="3" t="str">
        <f>VLOOKUP(Tabla1[[#This Row],[AREA]],Hoja1!A:B,2,FALSE)</f>
        <v>07. Medio Ambiente sostenibilidad</v>
      </c>
      <c r="T1299" s="3" t="str">
        <f>MID(Tabla1[[#This Row],[Aplicación]],9,4)</f>
        <v>1631</v>
      </c>
      <c r="U1299" s="3" t="str">
        <f>VLOOKUP(Tabla1[[#This Row],[PROGRAMA]],Hoja1!A:B,2,FALSE)</f>
        <v>1631. Limpieza viaria</v>
      </c>
      <c r="V1299" s="3" t="str">
        <f>MID(Tabla1[[#This Row],[Aplicación]],14,2)</f>
        <v>21</v>
      </c>
      <c r="W1299" s="3" t="str">
        <f>MID(Tabla1[[#This Row],[Aplicación]],14,6)</f>
        <v>214</v>
      </c>
    </row>
    <row r="1300" spans="1:23" hidden="1" x14ac:dyDescent="0.25">
      <c r="A1300" s="1">
        <v>220190006954</v>
      </c>
      <c r="B1300" s="3" t="s">
        <v>9</v>
      </c>
      <c r="C1300" s="2">
        <v>43549</v>
      </c>
      <c r="D1300" s="3">
        <v>22019002197</v>
      </c>
      <c r="E1300" s="3" t="s">
        <v>871</v>
      </c>
      <c r="F1300" s="4">
        <v>17900</v>
      </c>
      <c r="G1300" s="3" t="s">
        <v>1826</v>
      </c>
      <c r="H1300" s="3" t="s">
        <v>1495</v>
      </c>
      <c r="I1300" s="3" t="s">
        <v>1836</v>
      </c>
      <c r="J1300" s="3" t="s">
        <v>1877</v>
      </c>
      <c r="K1300" s="3" t="s">
        <v>35</v>
      </c>
      <c r="L1300" s="3" t="s">
        <v>10</v>
      </c>
      <c r="M1300" s="3" t="s">
        <v>11</v>
      </c>
      <c r="N1300" s="11" t="s">
        <v>2556</v>
      </c>
      <c r="O1300" s="3" t="s">
        <v>2553</v>
      </c>
      <c r="P1300" s="3" t="str">
        <f>MID(Tabla1[[#This Row],[Aplicación]],14,1)</f>
        <v>2</v>
      </c>
      <c r="Q1300" s="3" t="s">
        <v>2530</v>
      </c>
      <c r="R1300" s="3" t="str">
        <f>MID(Tabla1[[#This Row],[Aplicación]],6,2)</f>
        <v>07</v>
      </c>
      <c r="S1300" s="3" t="str">
        <f>VLOOKUP(Tabla1[[#This Row],[AREA]],Hoja1!A:B,2,FALSE)</f>
        <v>07. Medio Ambiente sostenibilidad</v>
      </c>
      <c r="T1300" s="3" t="str">
        <f>MID(Tabla1[[#This Row],[Aplicación]],9,4)</f>
        <v>1621</v>
      </c>
      <c r="U1300" s="3" t="str">
        <f>VLOOKUP(Tabla1[[#This Row],[PROGRAMA]],Hoja1!A:B,2,FALSE)</f>
        <v>1621. Servicio de limpieza</v>
      </c>
      <c r="V1300" s="3" t="str">
        <f>MID(Tabla1[[#This Row],[Aplicación]],14,2)</f>
        <v>21</v>
      </c>
      <c r="W1300" s="3" t="str">
        <f>MID(Tabla1[[#This Row],[Aplicación]],14,6)</f>
        <v>214</v>
      </c>
    </row>
    <row r="1301" spans="1:23" hidden="1" x14ac:dyDescent="0.25">
      <c r="A1301" s="1">
        <v>220179000475</v>
      </c>
      <c r="B1301" s="3" t="s">
        <v>9</v>
      </c>
      <c r="C1301" s="2">
        <v>43467</v>
      </c>
      <c r="D1301" s="3">
        <v>22019000146</v>
      </c>
      <c r="E1301" s="3" t="s">
        <v>119</v>
      </c>
      <c r="F1301" s="4">
        <v>4387.32</v>
      </c>
      <c r="G1301" s="3" t="s">
        <v>1872</v>
      </c>
      <c r="H1301" s="3" t="s">
        <v>120</v>
      </c>
      <c r="I1301" s="3" t="s">
        <v>1836</v>
      </c>
      <c r="J1301" s="3" t="s">
        <v>1837</v>
      </c>
      <c r="K1301" s="3" t="s">
        <v>35</v>
      </c>
      <c r="L1301" s="3" t="s">
        <v>15</v>
      </c>
      <c r="M1301" s="3" t="s">
        <v>16</v>
      </c>
      <c r="N1301" s="11" t="s">
        <v>2554</v>
      </c>
      <c r="O1301" s="3" t="s">
        <v>2553</v>
      </c>
      <c r="P1301" s="3" t="str">
        <f>MID(Tabla1[[#This Row],[Aplicación]],14,1)</f>
        <v>2</v>
      </c>
      <c r="Q1301" s="3" t="s">
        <v>2530</v>
      </c>
      <c r="R1301" s="3" t="str">
        <f>MID(Tabla1[[#This Row],[Aplicación]],6,2)</f>
        <v>02</v>
      </c>
      <c r="S1301" s="3" t="str">
        <f>VLOOKUP(Tabla1[[#This Row],[AREA]],Hoja1!A:B,2,FALSE)</f>
        <v>02. Urbanismo, infraestructura y vivienda</v>
      </c>
      <c r="T1301" s="3" t="str">
        <f>MID(Tabla1[[#This Row],[Aplicación]],9,4)</f>
        <v>1532</v>
      </c>
      <c r="U1301" s="3" t="str">
        <f>VLOOKUP(Tabla1[[#This Row],[PROGRAMA]],Hoja1!A:B,2,FALSE)</f>
        <v>1532. Pavimentación vias públicas y otros servicios urbanísticos</v>
      </c>
      <c r="V1301" s="3" t="str">
        <f>MID(Tabla1[[#This Row],[Aplicación]],14,2)</f>
        <v>20</v>
      </c>
      <c r="W1301" s="3" t="str">
        <f>MID(Tabla1[[#This Row],[Aplicación]],14,6)</f>
        <v>204</v>
      </c>
    </row>
    <row r="1302" spans="1:23" hidden="1" x14ac:dyDescent="0.25">
      <c r="A1302" s="1">
        <v>220189000122</v>
      </c>
      <c r="B1302" s="3" t="s">
        <v>9</v>
      </c>
      <c r="C1302" s="2">
        <v>43467</v>
      </c>
      <c r="D1302" s="3">
        <v>22019000475</v>
      </c>
      <c r="E1302" s="3" t="s">
        <v>119</v>
      </c>
      <c r="F1302" s="4">
        <v>4595.28</v>
      </c>
      <c r="G1302" s="3" t="s">
        <v>1872</v>
      </c>
      <c r="H1302" s="3" t="s">
        <v>198</v>
      </c>
      <c r="I1302" s="3" t="s">
        <v>1836</v>
      </c>
      <c r="J1302" s="3" t="s">
        <v>1837</v>
      </c>
      <c r="K1302" s="3" t="s">
        <v>35</v>
      </c>
      <c r="L1302" s="3" t="s">
        <v>15</v>
      </c>
      <c r="M1302" s="3" t="s">
        <v>16</v>
      </c>
      <c r="N1302" s="11" t="s">
        <v>2554</v>
      </c>
      <c r="O1302" s="3" t="s">
        <v>2553</v>
      </c>
      <c r="P1302" s="3" t="str">
        <f>MID(Tabla1[[#This Row],[Aplicación]],14,1)</f>
        <v>2</v>
      </c>
      <c r="Q1302" s="3" t="s">
        <v>2530</v>
      </c>
      <c r="R1302" s="3" t="str">
        <f>MID(Tabla1[[#This Row],[Aplicación]],6,2)</f>
        <v>02</v>
      </c>
      <c r="S1302" s="3" t="str">
        <f>VLOOKUP(Tabla1[[#This Row],[AREA]],Hoja1!A:B,2,FALSE)</f>
        <v>02. Urbanismo, infraestructura y vivienda</v>
      </c>
      <c r="T1302" s="3" t="str">
        <f>MID(Tabla1[[#This Row],[Aplicación]],9,4)</f>
        <v>1532</v>
      </c>
      <c r="U1302" s="3" t="str">
        <f>VLOOKUP(Tabla1[[#This Row],[PROGRAMA]],Hoja1!A:B,2,FALSE)</f>
        <v>1532. Pavimentación vias públicas y otros servicios urbanísticos</v>
      </c>
      <c r="V1302" s="3" t="str">
        <f>MID(Tabla1[[#This Row],[Aplicación]],14,2)</f>
        <v>20</v>
      </c>
      <c r="W1302" s="3" t="str">
        <f>MID(Tabla1[[#This Row],[Aplicación]],14,6)</f>
        <v>204</v>
      </c>
    </row>
    <row r="1303" spans="1:23" hidden="1" x14ac:dyDescent="0.25">
      <c r="A1303" s="1">
        <v>220190005051</v>
      </c>
      <c r="B1303" s="3" t="s">
        <v>9</v>
      </c>
      <c r="C1303" s="2">
        <v>43535</v>
      </c>
      <c r="D1303" s="3">
        <v>22019002055</v>
      </c>
      <c r="E1303" s="3" t="s">
        <v>1124</v>
      </c>
      <c r="F1303" s="4">
        <v>7199.35</v>
      </c>
      <c r="G1303" s="3" t="s">
        <v>2022</v>
      </c>
      <c r="H1303" s="3" t="s">
        <v>1279</v>
      </c>
      <c r="I1303" s="3" t="s">
        <v>1836</v>
      </c>
      <c r="J1303" s="3" t="s">
        <v>1837</v>
      </c>
      <c r="K1303" s="3" t="s">
        <v>35</v>
      </c>
      <c r="L1303" s="3" t="s">
        <v>15</v>
      </c>
      <c r="M1303" s="3" t="s">
        <v>39</v>
      </c>
      <c r="N1303" s="11" t="s">
        <v>2554</v>
      </c>
      <c r="O1303" s="3" t="s">
        <v>2553</v>
      </c>
      <c r="P1303" s="3" t="str">
        <f>MID(Tabla1[[#This Row],[Aplicación]],14,1)</f>
        <v>2</v>
      </c>
      <c r="Q1303" s="3" t="s">
        <v>2530</v>
      </c>
      <c r="R1303" s="3" t="str">
        <f>MID(Tabla1[[#This Row],[Aplicación]],6,2)</f>
        <v>01</v>
      </c>
      <c r="S1303" s="3" t="str">
        <f>VLOOKUP(Tabla1[[#This Row],[AREA]],Hoja1!A:B,2,FALSE)</f>
        <v>01. Alcaldía</v>
      </c>
      <c r="T1303" s="3" t="str">
        <f>MID(Tabla1[[#This Row],[Aplicación]],9,4)</f>
        <v>9203</v>
      </c>
      <c r="U1303" s="3" t="str">
        <f>VLOOKUP(Tabla1[[#This Row],[PROGRAMA]],Hoja1!A:B,2,FALSE)</f>
        <v>9203. Unidad de régimen interior</v>
      </c>
      <c r="V1303" s="3" t="str">
        <f>MID(Tabla1[[#This Row],[Aplicación]],14,2)</f>
        <v>22</v>
      </c>
      <c r="W1303" s="3" t="str">
        <f>MID(Tabla1[[#This Row],[Aplicación]],14,6)</f>
        <v>22000</v>
      </c>
    </row>
    <row r="1304" spans="1:23" hidden="1" x14ac:dyDescent="0.25">
      <c r="A1304" s="1">
        <v>220179000321</v>
      </c>
      <c r="B1304" s="3" t="s">
        <v>9</v>
      </c>
      <c r="C1304" s="2">
        <v>43467</v>
      </c>
      <c r="D1304" s="3">
        <v>22019000068</v>
      </c>
      <c r="E1304" s="3" t="s">
        <v>87</v>
      </c>
      <c r="F1304" s="4">
        <v>13310</v>
      </c>
      <c r="G1304" s="3" t="s">
        <v>1862</v>
      </c>
      <c r="H1304" s="3" t="s">
        <v>90</v>
      </c>
      <c r="I1304" s="3" t="s">
        <v>1836</v>
      </c>
      <c r="J1304" s="3" t="s">
        <v>1863</v>
      </c>
      <c r="K1304" s="3" t="s">
        <v>35</v>
      </c>
      <c r="L1304" s="3" t="s">
        <v>15</v>
      </c>
      <c r="M1304" s="3" t="s">
        <v>16</v>
      </c>
      <c r="N1304" s="11" t="s">
        <v>2554</v>
      </c>
      <c r="O1304" s="3" t="s">
        <v>2553</v>
      </c>
      <c r="P1304" s="3" t="str">
        <f>MID(Tabla1[[#This Row],[Aplicación]],14,1)</f>
        <v>2</v>
      </c>
      <c r="Q1304" s="3" t="s">
        <v>2530</v>
      </c>
      <c r="R1304" s="3" t="str">
        <f>MID(Tabla1[[#This Row],[Aplicación]],6,2)</f>
        <v>08</v>
      </c>
      <c r="S1304" s="3" t="str">
        <f>VLOOKUP(Tabla1[[#This Row],[AREA]],Hoja1!A:B,2,FALSE)</f>
        <v>08. Seguridad y movilidad</v>
      </c>
      <c r="T1304" s="3" t="str">
        <f>MID(Tabla1[[#This Row],[Aplicación]],9,4)</f>
        <v>1321</v>
      </c>
      <c r="U1304" s="3" t="str">
        <f>VLOOKUP(Tabla1[[#This Row],[PROGRAMA]],Hoja1!A:B,2,FALSE)</f>
        <v>1321. Policía municipal</v>
      </c>
      <c r="V1304" s="3" t="str">
        <f>MID(Tabla1[[#This Row],[Aplicación]],14,2)</f>
        <v>22</v>
      </c>
      <c r="W1304" s="3" t="str">
        <f>MID(Tabla1[[#This Row],[Aplicación]],14,6)</f>
        <v>22104</v>
      </c>
    </row>
    <row r="1305" spans="1:23" hidden="1" x14ac:dyDescent="0.25">
      <c r="A1305" s="1">
        <v>220190001261</v>
      </c>
      <c r="B1305" s="3" t="s">
        <v>9</v>
      </c>
      <c r="C1305" s="2">
        <v>43504</v>
      </c>
      <c r="D1305" s="3">
        <v>22019000271</v>
      </c>
      <c r="E1305" s="3" t="s">
        <v>87</v>
      </c>
      <c r="F1305" s="4">
        <v>34540.660000000003</v>
      </c>
      <c r="G1305" s="3" t="s">
        <v>1862</v>
      </c>
      <c r="H1305" s="3" t="s">
        <v>649</v>
      </c>
      <c r="I1305" s="3" t="s">
        <v>1836</v>
      </c>
      <c r="J1305" s="3" t="s">
        <v>1863</v>
      </c>
      <c r="K1305" s="3" t="s">
        <v>35</v>
      </c>
      <c r="L1305" s="3" t="s">
        <v>15</v>
      </c>
      <c r="M1305" s="3" t="s">
        <v>16</v>
      </c>
      <c r="N1305" s="11" t="s">
        <v>2554</v>
      </c>
      <c r="O1305" s="3" t="s">
        <v>2553</v>
      </c>
      <c r="P1305" s="3" t="str">
        <f>MID(Tabla1[[#This Row],[Aplicación]],14,1)</f>
        <v>2</v>
      </c>
      <c r="Q1305" s="3" t="s">
        <v>2530</v>
      </c>
      <c r="R1305" s="3" t="str">
        <f>MID(Tabla1[[#This Row],[Aplicación]],6,2)</f>
        <v>08</v>
      </c>
      <c r="S1305" s="3" t="str">
        <f>VLOOKUP(Tabla1[[#This Row],[AREA]],Hoja1!A:B,2,FALSE)</f>
        <v>08. Seguridad y movilidad</v>
      </c>
      <c r="T1305" s="3" t="str">
        <f>MID(Tabla1[[#This Row],[Aplicación]],9,4)</f>
        <v>1321</v>
      </c>
      <c r="U1305" s="3" t="str">
        <f>VLOOKUP(Tabla1[[#This Row],[PROGRAMA]],Hoja1!A:B,2,FALSE)</f>
        <v>1321. Policía municipal</v>
      </c>
      <c r="V1305" s="3" t="str">
        <f>MID(Tabla1[[#This Row],[Aplicación]],14,2)</f>
        <v>22</v>
      </c>
      <c r="W1305" s="3" t="str">
        <f>MID(Tabla1[[#This Row],[Aplicación]],14,6)</f>
        <v>22104</v>
      </c>
    </row>
    <row r="1306" spans="1:23" hidden="1" x14ac:dyDescent="0.25">
      <c r="A1306" s="1">
        <v>220190004003</v>
      </c>
      <c r="B1306" s="3" t="s">
        <v>9</v>
      </c>
      <c r="C1306" s="2">
        <v>43524</v>
      </c>
      <c r="D1306" s="3">
        <v>22019001879</v>
      </c>
      <c r="E1306" s="3" t="s">
        <v>1145</v>
      </c>
      <c r="F1306" s="4">
        <v>2772</v>
      </c>
      <c r="G1306" s="3" t="s">
        <v>1787</v>
      </c>
      <c r="H1306" s="3" t="s">
        <v>1146</v>
      </c>
      <c r="I1306" s="3" t="s">
        <v>1836</v>
      </c>
      <c r="J1306" s="3" t="s">
        <v>1838</v>
      </c>
      <c r="K1306" s="3" t="s">
        <v>14</v>
      </c>
      <c r="L1306" s="3" t="s">
        <v>10</v>
      </c>
      <c r="M1306" s="3" t="s">
        <v>11</v>
      </c>
      <c r="N1306" s="11" t="s">
        <v>2556</v>
      </c>
      <c r="O1306" s="3" t="s">
        <v>2553</v>
      </c>
      <c r="P1306" s="3" t="str">
        <f>MID(Tabla1[[#This Row],[Aplicación]],14,1)</f>
        <v>2</v>
      </c>
      <c r="Q1306" s="3" t="s">
        <v>2530</v>
      </c>
      <c r="R1306" s="3" t="str">
        <f>MID(Tabla1[[#This Row],[Aplicación]],6,2)</f>
        <v>01</v>
      </c>
      <c r="S1306" s="3" t="str">
        <f>VLOOKUP(Tabla1[[#This Row],[AREA]],Hoja1!A:B,2,FALSE)</f>
        <v>01. Alcaldía</v>
      </c>
      <c r="T1306" s="3" t="str">
        <f>MID(Tabla1[[#This Row],[Aplicación]],9,4)</f>
        <v>9203</v>
      </c>
      <c r="U1306" s="3" t="str">
        <f>VLOOKUP(Tabla1[[#This Row],[PROGRAMA]],Hoja1!A:B,2,FALSE)</f>
        <v>9203. Unidad de régimen interior</v>
      </c>
      <c r="V1306" s="3" t="str">
        <f>MID(Tabla1[[#This Row],[Aplicación]],14,2)</f>
        <v>22</v>
      </c>
      <c r="W1306" s="3" t="str">
        <f>MID(Tabla1[[#This Row],[Aplicación]],14,6)</f>
        <v>22799</v>
      </c>
    </row>
    <row r="1307" spans="1:23" hidden="1" x14ac:dyDescent="0.25">
      <c r="A1307" s="1">
        <v>220189000301</v>
      </c>
      <c r="B1307" s="3" t="s">
        <v>9</v>
      </c>
      <c r="C1307" s="2">
        <v>43467</v>
      </c>
      <c r="D1307" s="3">
        <v>22019000497</v>
      </c>
      <c r="E1307" s="3" t="s">
        <v>250</v>
      </c>
      <c r="F1307" s="4">
        <v>2505</v>
      </c>
      <c r="G1307" s="3" t="s">
        <v>1916</v>
      </c>
      <c r="H1307" s="3" t="s">
        <v>263</v>
      </c>
      <c r="I1307" s="3" t="s">
        <v>1836</v>
      </c>
      <c r="J1307" s="3" t="s">
        <v>1838</v>
      </c>
      <c r="K1307" s="3" t="s">
        <v>14</v>
      </c>
      <c r="L1307" s="3" t="s">
        <v>15</v>
      </c>
      <c r="M1307" s="3" t="s">
        <v>16</v>
      </c>
      <c r="N1307" s="11" t="s">
        <v>2554</v>
      </c>
      <c r="O1307" s="3" t="s">
        <v>2553</v>
      </c>
      <c r="P1307" s="3" t="str">
        <f>MID(Tabla1[[#This Row],[Aplicación]],14,1)</f>
        <v>2</v>
      </c>
      <c r="Q1307" s="3" t="s">
        <v>2530</v>
      </c>
      <c r="R1307" s="3" t="str">
        <f>MID(Tabla1[[#This Row],[Aplicación]],6,2)</f>
        <v>04</v>
      </c>
      <c r="S1307" s="3" t="str">
        <f>VLOOKUP(Tabla1[[#This Row],[AREA]],Hoja1!A:B,2,FALSE)</f>
        <v>04. Hacienda, función pública y promoción económica</v>
      </c>
      <c r="T1307" s="3" t="str">
        <f>MID(Tabla1[[#This Row],[Aplicación]],9,4)</f>
        <v>2411</v>
      </c>
      <c r="U1307" s="3" t="str">
        <f>VLOOKUP(Tabla1[[#This Row],[PROGRAMA]],Hoja1!A:B,2,FALSE)</f>
        <v>2411. Agencia de innovación y desarrollo económico</v>
      </c>
      <c r="V1307" s="3" t="str">
        <f>MID(Tabla1[[#This Row],[Aplicación]],14,2)</f>
        <v>22</v>
      </c>
      <c r="W1307" s="3" t="str">
        <f>MID(Tabla1[[#This Row],[Aplicación]],14,6)</f>
        <v>22799</v>
      </c>
    </row>
    <row r="1308" spans="1:23" hidden="1" x14ac:dyDescent="0.25">
      <c r="A1308" s="1">
        <v>220190001272</v>
      </c>
      <c r="B1308" s="3" t="s">
        <v>9</v>
      </c>
      <c r="C1308" s="2">
        <v>43504</v>
      </c>
      <c r="D1308" s="3">
        <v>22019001481</v>
      </c>
      <c r="E1308" s="3" t="s">
        <v>651</v>
      </c>
      <c r="F1308" s="4">
        <v>34823.800000000003</v>
      </c>
      <c r="G1308" s="3" t="s">
        <v>1998</v>
      </c>
      <c r="H1308" s="3" t="s">
        <v>662</v>
      </c>
      <c r="I1308" s="3" t="s">
        <v>1836</v>
      </c>
      <c r="J1308" s="3" t="s">
        <v>1929</v>
      </c>
      <c r="K1308" s="3" t="s">
        <v>35</v>
      </c>
      <c r="L1308" s="3" t="s">
        <v>15</v>
      </c>
      <c r="M1308" s="3" t="s">
        <v>16</v>
      </c>
      <c r="N1308" s="11" t="s">
        <v>2554</v>
      </c>
      <c r="O1308" s="3" t="s">
        <v>2553</v>
      </c>
      <c r="P1308" s="3" t="str">
        <f>MID(Tabla1[[#This Row],[Aplicación]],14,1)</f>
        <v>2</v>
      </c>
      <c r="Q1308" s="3" t="s">
        <v>2530</v>
      </c>
      <c r="R1308" s="3" t="str">
        <f>MID(Tabla1[[#This Row],[Aplicación]],6,2)</f>
        <v>08</v>
      </c>
      <c r="S1308" s="3" t="str">
        <f>VLOOKUP(Tabla1[[#This Row],[AREA]],Hoja1!A:B,2,FALSE)</f>
        <v>08. Seguridad y movilidad</v>
      </c>
      <c r="T1308" s="3" t="str">
        <f>MID(Tabla1[[#This Row],[Aplicación]],9,4)</f>
        <v>1361</v>
      </c>
      <c r="U1308" s="3" t="str">
        <f>VLOOKUP(Tabla1[[#This Row],[PROGRAMA]],Hoja1!A:B,2,FALSE)</f>
        <v>1361. Prevención y extinción de incencios</v>
      </c>
      <c r="V1308" s="3" t="str">
        <f>MID(Tabla1[[#This Row],[Aplicación]],14,2)</f>
        <v>22</v>
      </c>
      <c r="W1308" s="3" t="str">
        <f>MID(Tabla1[[#This Row],[Aplicación]],14,6)</f>
        <v>22104</v>
      </c>
    </row>
    <row r="1309" spans="1:23" hidden="1" x14ac:dyDescent="0.25">
      <c r="A1309" s="1">
        <v>220190001687</v>
      </c>
      <c r="B1309" s="3" t="s">
        <v>9</v>
      </c>
      <c r="C1309" s="2">
        <v>43511</v>
      </c>
      <c r="D1309" s="3">
        <v>22019001744</v>
      </c>
      <c r="E1309" s="3" t="s">
        <v>817</v>
      </c>
      <c r="F1309" s="4">
        <v>290.39999999999998</v>
      </c>
      <c r="G1309" s="3" t="s">
        <v>1756</v>
      </c>
      <c r="H1309" s="3" t="s">
        <v>818</v>
      </c>
      <c r="I1309" s="3" t="s">
        <v>1836</v>
      </c>
      <c r="J1309" s="3" t="s">
        <v>1838</v>
      </c>
      <c r="K1309" s="3" t="s">
        <v>14</v>
      </c>
      <c r="L1309" s="3" t="s">
        <v>10</v>
      </c>
      <c r="M1309" s="3" t="s">
        <v>11</v>
      </c>
      <c r="N1309" s="11" t="s">
        <v>2556</v>
      </c>
      <c r="O1309" s="3" t="s">
        <v>2553</v>
      </c>
      <c r="P1309" s="3" t="str">
        <f>MID(Tabla1[[#This Row],[Aplicación]],14,1)</f>
        <v>2</v>
      </c>
      <c r="Q1309" s="3" t="s">
        <v>2530</v>
      </c>
      <c r="R1309" s="3" t="str">
        <f>MID(Tabla1[[#This Row],[Aplicación]],6,2)</f>
        <v>07</v>
      </c>
      <c r="S1309" s="3" t="str">
        <f>VLOOKUP(Tabla1[[#This Row],[AREA]],Hoja1!A:B,2,FALSE)</f>
        <v>07. Medio Ambiente sostenibilidad</v>
      </c>
      <c r="T1309" s="3" t="str">
        <f>MID(Tabla1[[#This Row],[Aplicación]],9,4)</f>
        <v>3111</v>
      </c>
      <c r="U1309" s="3" t="str">
        <f>VLOOKUP(Tabla1[[#This Row],[PROGRAMA]],Hoja1!A:B,2,FALSE)</f>
        <v>3111. Protección de la salubridad pública</v>
      </c>
      <c r="V1309" s="3" t="str">
        <f>MID(Tabla1[[#This Row],[Aplicación]],14,2)</f>
        <v>21</v>
      </c>
      <c r="W1309" s="3" t="str">
        <f>MID(Tabla1[[#This Row],[Aplicación]],14,6)</f>
        <v>214</v>
      </c>
    </row>
    <row r="1310" spans="1:23" hidden="1" x14ac:dyDescent="0.25">
      <c r="A1310" s="1">
        <v>220190001034</v>
      </c>
      <c r="B1310" s="3" t="s">
        <v>9</v>
      </c>
      <c r="C1310" s="2">
        <v>43502</v>
      </c>
      <c r="D1310" s="3">
        <v>22019001686</v>
      </c>
      <c r="E1310" s="3" t="s">
        <v>577</v>
      </c>
      <c r="F1310" s="4">
        <v>1452</v>
      </c>
      <c r="G1310" s="3" t="s">
        <v>1732</v>
      </c>
      <c r="H1310" s="3" t="s">
        <v>583</v>
      </c>
      <c r="I1310" s="3" t="s">
        <v>1836</v>
      </c>
      <c r="J1310" s="3" t="s">
        <v>1838</v>
      </c>
      <c r="K1310" s="3" t="s">
        <v>14</v>
      </c>
      <c r="L1310" s="3" t="s">
        <v>10</v>
      </c>
      <c r="M1310" s="3" t="s">
        <v>11</v>
      </c>
      <c r="N1310" s="11" t="s">
        <v>2556</v>
      </c>
      <c r="O1310" s="3" t="s">
        <v>2553</v>
      </c>
      <c r="P1310" s="3" t="str">
        <f>MID(Tabla1[[#This Row],[Aplicación]],14,1)</f>
        <v>2</v>
      </c>
      <c r="Q1310" s="3" t="s">
        <v>2530</v>
      </c>
      <c r="R1310" s="3" t="str">
        <f>MID(Tabla1[[#This Row],[Aplicación]],6,2)</f>
        <v>03</v>
      </c>
      <c r="S1310" s="3" t="str">
        <f>VLOOKUP(Tabla1[[#This Row],[AREA]],Hoja1!A:B,2,FALSE)</f>
        <v>03. Participación ciudadana, juventud y deportes</v>
      </c>
      <c r="T1310" s="3" t="str">
        <f>MID(Tabla1[[#This Row],[Aplicación]],9,4)</f>
        <v>9241</v>
      </c>
      <c r="U1310" s="3" t="str">
        <f>VLOOKUP(Tabla1[[#This Row],[PROGRAMA]],Hoja1!A:B,2,FALSE)</f>
        <v>9241. Participación ciudadana</v>
      </c>
      <c r="V1310" s="3" t="str">
        <f>MID(Tabla1[[#This Row],[Aplicación]],14,2)</f>
        <v>22</v>
      </c>
      <c r="W1310" s="3" t="str">
        <f>MID(Tabla1[[#This Row],[Aplicación]],14,6)</f>
        <v>22609</v>
      </c>
    </row>
    <row r="1311" spans="1:23" hidden="1" x14ac:dyDescent="0.25">
      <c r="A1311" s="1">
        <v>220159000251</v>
      </c>
      <c r="B1311" s="3" t="s">
        <v>9</v>
      </c>
      <c r="C1311" s="2">
        <v>43467</v>
      </c>
      <c r="D1311" s="3">
        <v>22019000019</v>
      </c>
      <c r="E1311" s="3" t="s">
        <v>12</v>
      </c>
      <c r="F1311" s="4">
        <v>717327.48</v>
      </c>
      <c r="G1311" s="3" t="s">
        <v>2032</v>
      </c>
      <c r="H1311" s="3" t="s">
        <v>17</v>
      </c>
      <c r="I1311" s="3" t="s">
        <v>1836</v>
      </c>
      <c r="J1311" s="3" t="s">
        <v>1837</v>
      </c>
      <c r="K1311" s="3" t="s">
        <v>14</v>
      </c>
      <c r="L1311" s="3" t="s">
        <v>15</v>
      </c>
      <c r="M1311" s="3" t="s">
        <v>16</v>
      </c>
      <c r="N1311" s="11" t="s">
        <v>2554</v>
      </c>
      <c r="O1311" s="3" t="s">
        <v>2553</v>
      </c>
      <c r="P1311" s="3" t="str">
        <f>MID(Tabla1[[#This Row],[Aplicación]],14,1)</f>
        <v>6</v>
      </c>
      <c r="Q1311" s="3" t="s">
        <v>2531</v>
      </c>
      <c r="R1311" s="3" t="str">
        <f>MID(Tabla1[[#This Row],[Aplicación]],6,2)</f>
        <v>08</v>
      </c>
      <c r="S1311" s="3" t="str">
        <f>VLOOKUP(Tabla1[[#This Row],[AREA]],Hoja1!A:B,2,FALSE)</f>
        <v>08. Seguridad y movilidad</v>
      </c>
      <c r="T1311" s="3" t="str">
        <f>MID(Tabla1[[#This Row],[Aplicación]],9,4)</f>
        <v>1341</v>
      </c>
      <c r="U1311" s="3" t="str">
        <f>VLOOKUP(Tabla1[[#This Row],[PROGRAMA]],Hoja1!A:B,2,FALSE)</f>
        <v>1341. Movilidad</v>
      </c>
      <c r="V1311" s="3" t="str">
        <f>MID(Tabla1[[#This Row],[Aplicación]],14,2)</f>
        <v>61</v>
      </c>
      <c r="W1311" s="3" t="str">
        <f>MID(Tabla1[[#This Row],[Aplicación]],14,6)</f>
        <v>619</v>
      </c>
    </row>
    <row r="1312" spans="1:23" hidden="1" x14ac:dyDescent="0.25">
      <c r="A1312" s="1">
        <v>220189000251</v>
      </c>
      <c r="B1312" s="3" t="s">
        <v>9</v>
      </c>
      <c r="C1312" s="2">
        <v>43467</v>
      </c>
      <c r="D1312" s="3">
        <v>22019000481</v>
      </c>
      <c r="E1312" s="3" t="s">
        <v>250</v>
      </c>
      <c r="F1312" s="4">
        <v>7515</v>
      </c>
      <c r="G1312" s="3" t="s">
        <v>1905</v>
      </c>
      <c r="H1312" s="3" t="s">
        <v>252</v>
      </c>
      <c r="I1312" s="3" t="s">
        <v>1836</v>
      </c>
      <c r="J1312" s="3" t="s">
        <v>1838</v>
      </c>
      <c r="K1312" s="3" t="s">
        <v>14</v>
      </c>
      <c r="L1312" s="3" t="s">
        <v>15</v>
      </c>
      <c r="M1312" s="3" t="s">
        <v>16</v>
      </c>
      <c r="N1312" s="11" t="s">
        <v>2554</v>
      </c>
      <c r="O1312" s="3" t="s">
        <v>2553</v>
      </c>
      <c r="P1312" s="3" t="str">
        <f>MID(Tabla1[[#This Row],[Aplicación]],14,1)</f>
        <v>2</v>
      </c>
      <c r="Q1312" s="3" t="s">
        <v>2530</v>
      </c>
      <c r="R1312" s="3" t="str">
        <f>MID(Tabla1[[#This Row],[Aplicación]],6,2)</f>
        <v>04</v>
      </c>
      <c r="S1312" s="3" t="str">
        <f>VLOOKUP(Tabla1[[#This Row],[AREA]],Hoja1!A:B,2,FALSE)</f>
        <v>04. Hacienda, función pública y promoción económica</v>
      </c>
      <c r="T1312" s="3" t="str">
        <f>MID(Tabla1[[#This Row],[Aplicación]],9,4)</f>
        <v>2411</v>
      </c>
      <c r="U1312" s="3" t="str">
        <f>VLOOKUP(Tabla1[[#This Row],[PROGRAMA]],Hoja1!A:B,2,FALSE)</f>
        <v>2411. Agencia de innovación y desarrollo económico</v>
      </c>
      <c r="V1312" s="3" t="str">
        <f>MID(Tabla1[[#This Row],[Aplicación]],14,2)</f>
        <v>22</v>
      </c>
      <c r="W1312" s="3" t="str">
        <f>MID(Tabla1[[#This Row],[Aplicación]],14,6)</f>
        <v>22799</v>
      </c>
    </row>
    <row r="1313" spans="1:23" hidden="1" x14ac:dyDescent="0.25">
      <c r="A1313" s="1">
        <v>220189000305</v>
      </c>
      <c r="B1313" s="3" t="s">
        <v>9</v>
      </c>
      <c r="C1313" s="2">
        <v>43467</v>
      </c>
      <c r="D1313" s="3">
        <v>22019000501</v>
      </c>
      <c r="E1313" s="3" t="s">
        <v>250</v>
      </c>
      <c r="F1313" s="4">
        <v>5010</v>
      </c>
      <c r="G1313" s="3" t="s">
        <v>1905</v>
      </c>
      <c r="H1313" s="3" t="s">
        <v>263</v>
      </c>
      <c r="I1313" s="3" t="s">
        <v>1836</v>
      </c>
      <c r="J1313" s="3" t="s">
        <v>1838</v>
      </c>
      <c r="K1313" s="3" t="s">
        <v>14</v>
      </c>
      <c r="L1313" s="3" t="s">
        <v>15</v>
      </c>
      <c r="M1313" s="3" t="s">
        <v>16</v>
      </c>
      <c r="N1313" s="11" t="s">
        <v>2554</v>
      </c>
      <c r="O1313" s="3" t="s">
        <v>2553</v>
      </c>
      <c r="P1313" s="3" t="str">
        <f>MID(Tabla1[[#This Row],[Aplicación]],14,1)</f>
        <v>2</v>
      </c>
      <c r="Q1313" s="3" t="s">
        <v>2530</v>
      </c>
      <c r="R1313" s="3" t="str">
        <f>MID(Tabla1[[#This Row],[Aplicación]],6,2)</f>
        <v>04</v>
      </c>
      <c r="S1313" s="3" t="str">
        <f>VLOOKUP(Tabla1[[#This Row],[AREA]],Hoja1!A:B,2,FALSE)</f>
        <v>04. Hacienda, función pública y promoción económica</v>
      </c>
      <c r="T1313" s="3" t="str">
        <f>MID(Tabla1[[#This Row],[Aplicación]],9,4)</f>
        <v>2411</v>
      </c>
      <c r="U1313" s="3" t="str">
        <f>VLOOKUP(Tabla1[[#This Row],[PROGRAMA]],Hoja1!A:B,2,FALSE)</f>
        <v>2411. Agencia de innovación y desarrollo económico</v>
      </c>
      <c r="V1313" s="3" t="str">
        <f>MID(Tabla1[[#This Row],[Aplicación]],14,2)</f>
        <v>22</v>
      </c>
      <c r="W1313" s="3" t="str">
        <f>MID(Tabla1[[#This Row],[Aplicación]],14,6)</f>
        <v>22799</v>
      </c>
    </row>
    <row r="1314" spans="1:23" hidden="1" x14ac:dyDescent="0.25">
      <c r="A1314" s="1">
        <v>220189000512</v>
      </c>
      <c r="B1314" s="3" t="s">
        <v>9</v>
      </c>
      <c r="C1314" s="2">
        <v>43467</v>
      </c>
      <c r="D1314" s="3">
        <v>22019000347</v>
      </c>
      <c r="E1314" s="3" t="s">
        <v>124</v>
      </c>
      <c r="F1314" s="4">
        <v>12000</v>
      </c>
      <c r="G1314" s="3" t="s">
        <v>1944</v>
      </c>
      <c r="H1314" s="3" t="s">
        <v>435</v>
      </c>
      <c r="I1314" s="3" t="s">
        <v>1836</v>
      </c>
      <c r="J1314" s="3" t="s">
        <v>1837</v>
      </c>
      <c r="K1314" s="3" t="s">
        <v>35</v>
      </c>
      <c r="L1314" s="3" t="s">
        <v>15</v>
      </c>
      <c r="M1314" s="3" t="s">
        <v>16</v>
      </c>
      <c r="N1314" s="11" t="s">
        <v>2554</v>
      </c>
      <c r="O1314" s="3" t="s">
        <v>2553</v>
      </c>
      <c r="P1314" s="3" t="str">
        <f>MID(Tabla1[[#This Row],[Aplicación]],14,1)</f>
        <v>2</v>
      </c>
      <c r="Q1314" s="3" t="s">
        <v>2530</v>
      </c>
      <c r="R1314" s="3" t="str">
        <f>MID(Tabla1[[#This Row],[Aplicación]],6,2)</f>
        <v>02</v>
      </c>
      <c r="S1314" s="3" t="str">
        <f>VLOOKUP(Tabla1[[#This Row],[AREA]],Hoja1!A:B,2,FALSE)</f>
        <v>02. Urbanismo, infraestructura y vivienda</v>
      </c>
      <c r="T1314" s="3" t="str">
        <f>MID(Tabla1[[#This Row],[Aplicación]],9,4)</f>
        <v>1501</v>
      </c>
      <c r="U1314" s="3" t="str">
        <f>VLOOKUP(Tabla1[[#This Row],[PROGRAMA]],Hoja1!A:B,2,FALSE)</f>
        <v>1501. Dirección del área de urbanismo</v>
      </c>
      <c r="V1314" s="3" t="str">
        <f>MID(Tabla1[[#This Row],[Aplicación]],14,2)</f>
        <v>22</v>
      </c>
      <c r="W1314" s="3" t="str">
        <f>MID(Tabla1[[#This Row],[Aplicación]],14,6)</f>
        <v>22103</v>
      </c>
    </row>
    <row r="1315" spans="1:23" hidden="1" x14ac:dyDescent="0.25">
      <c r="A1315" s="1">
        <v>220189000513</v>
      </c>
      <c r="B1315" s="3" t="s">
        <v>9</v>
      </c>
      <c r="C1315" s="2">
        <v>43467</v>
      </c>
      <c r="D1315" s="3">
        <v>22019000348</v>
      </c>
      <c r="E1315" s="3" t="s">
        <v>122</v>
      </c>
      <c r="F1315" s="4">
        <v>30000</v>
      </c>
      <c r="G1315" s="3" t="s">
        <v>1944</v>
      </c>
      <c r="H1315" s="3" t="s">
        <v>436</v>
      </c>
      <c r="I1315" s="3" t="s">
        <v>1836</v>
      </c>
      <c r="J1315" s="3" t="s">
        <v>1837</v>
      </c>
      <c r="K1315" s="3" t="s">
        <v>35</v>
      </c>
      <c r="L1315" s="3" t="s">
        <v>15</v>
      </c>
      <c r="M1315" s="3" t="s">
        <v>16</v>
      </c>
      <c r="N1315" s="11" t="s">
        <v>2554</v>
      </c>
      <c r="O1315" s="3" t="s">
        <v>2553</v>
      </c>
      <c r="P1315" s="3" t="str">
        <f>MID(Tabla1[[#This Row],[Aplicación]],14,1)</f>
        <v>2</v>
      </c>
      <c r="Q1315" s="3" t="s">
        <v>2530</v>
      </c>
      <c r="R1315" s="3" t="str">
        <f>MID(Tabla1[[#This Row],[Aplicación]],6,2)</f>
        <v>08</v>
      </c>
      <c r="S1315" s="3" t="str">
        <f>VLOOKUP(Tabla1[[#This Row],[AREA]],Hoja1!A:B,2,FALSE)</f>
        <v>08. Seguridad y movilidad</v>
      </c>
      <c r="T1315" s="3" t="str">
        <f>MID(Tabla1[[#This Row],[Aplicación]],9,4)</f>
        <v>1321</v>
      </c>
      <c r="U1315" s="3" t="str">
        <f>VLOOKUP(Tabla1[[#This Row],[PROGRAMA]],Hoja1!A:B,2,FALSE)</f>
        <v>1321. Policía municipal</v>
      </c>
      <c r="V1315" s="3" t="str">
        <f>MID(Tabla1[[#This Row],[Aplicación]],14,2)</f>
        <v>22</v>
      </c>
      <c r="W1315" s="3" t="str">
        <f>MID(Tabla1[[#This Row],[Aplicación]],14,6)</f>
        <v>22103</v>
      </c>
    </row>
    <row r="1316" spans="1:23" hidden="1" x14ac:dyDescent="0.25">
      <c r="A1316" s="1">
        <v>220179000350</v>
      </c>
      <c r="B1316" s="3" t="s">
        <v>9</v>
      </c>
      <c r="C1316" s="2">
        <v>43467</v>
      </c>
      <c r="D1316" s="3">
        <v>22019000073</v>
      </c>
      <c r="E1316" s="3" t="s">
        <v>97</v>
      </c>
      <c r="F1316" s="4">
        <v>254100</v>
      </c>
      <c r="G1316" s="3" t="s">
        <v>1867</v>
      </c>
      <c r="H1316" s="3" t="s">
        <v>98</v>
      </c>
      <c r="I1316" s="3" t="s">
        <v>1836</v>
      </c>
      <c r="J1316" s="3" t="s">
        <v>1838</v>
      </c>
      <c r="K1316" s="3" t="s">
        <v>14</v>
      </c>
      <c r="L1316" s="3" t="s">
        <v>15</v>
      </c>
      <c r="M1316" s="3" t="s">
        <v>16</v>
      </c>
      <c r="N1316" s="11" t="s">
        <v>2554</v>
      </c>
      <c r="O1316" s="3" t="s">
        <v>2553</v>
      </c>
      <c r="P1316" s="3" t="str">
        <f>MID(Tabla1[[#This Row],[Aplicación]],14,1)</f>
        <v>2</v>
      </c>
      <c r="Q1316" s="3" t="s">
        <v>2530</v>
      </c>
      <c r="R1316" s="3" t="str">
        <f>MID(Tabla1[[#This Row],[Aplicación]],6,2)</f>
        <v>06</v>
      </c>
      <c r="S1316" s="3" t="str">
        <f>VLOOKUP(Tabla1[[#This Row],[AREA]],Hoja1!A:B,2,FALSE)</f>
        <v>06. Educación, infancia e igualdad</v>
      </c>
      <c r="T1316" s="3" t="str">
        <f>MID(Tabla1[[#This Row],[Aplicación]],9,4)</f>
        <v>3321</v>
      </c>
      <c r="U1316" s="3" t="str">
        <f>VLOOKUP(Tabla1[[#This Row],[PROGRAMA]],Hoja1!A:B,2,FALSE)</f>
        <v>3321. Bibliotecas públicas</v>
      </c>
      <c r="V1316" s="3" t="str">
        <f>MID(Tabla1[[#This Row],[Aplicación]],14,2)</f>
        <v>22</v>
      </c>
      <c r="W1316" s="3" t="str">
        <f>MID(Tabla1[[#This Row],[Aplicación]],14,6)</f>
        <v>22799</v>
      </c>
    </row>
    <row r="1317" spans="1:23" hidden="1" x14ac:dyDescent="0.25">
      <c r="A1317" s="1">
        <v>220189000521</v>
      </c>
      <c r="B1317" s="3" t="s">
        <v>9</v>
      </c>
      <c r="C1317" s="2">
        <v>43467</v>
      </c>
      <c r="D1317" s="3">
        <v>22019000349</v>
      </c>
      <c r="E1317" s="3" t="s">
        <v>130</v>
      </c>
      <c r="F1317" s="4">
        <v>35000</v>
      </c>
      <c r="G1317" s="3" t="s">
        <v>1944</v>
      </c>
      <c r="H1317" s="3" t="s">
        <v>437</v>
      </c>
      <c r="I1317" s="3" t="s">
        <v>1836</v>
      </c>
      <c r="J1317" s="3" t="s">
        <v>1837</v>
      </c>
      <c r="K1317" s="3" t="s">
        <v>35</v>
      </c>
      <c r="L1317" s="3" t="s">
        <v>15</v>
      </c>
      <c r="M1317" s="3" t="s">
        <v>16</v>
      </c>
      <c r="N1317" s="11" t="s">
        <v>2554</v>
      </c>
      <c r="O1317" s="3" t="s">
        <v>2553</v>
      </c>
      <c r="P1317" s="3" t="str">
        <f>MID(Tabla1[[#This Row],[Aplicación]],14,1)</f>
        <v>2</v>
      </c>
      <c r="Q1317" s="3" t="s">
        <v>2530</v>
      </c>
      <c r="R1317" s="3" t="str">
        <f>MID(Tabla1[[#This Row],[Aplicación]],6,2)</f>
        <v>07</v>
      </c>
      <c r="S1317" s="3" t="str">
        <f>VLOOKUP(Tabla1[[#This Row],[AREA]],Hoja1!A:B,2,FALSE)</f>
        <v>07. Medio Ambiente sostenibilidad</v>
      </c>
      <c r="T1317" s="3" t="str">
        <f>MID(Tabla1[[#This Row],[Aplicación]],9,4)</f>
        <v>1711</v>
      </c>
      <c r="U1317" s="3" t="str">
        <f>VLOOKUP(Tabla1[[#This Row],[PROGRAMA]],Hoja1!A:B,2,FALSE)</f>
        <v>1711. Parques y jardines</v>
      </c>
      <c r="V1317" s="3" t="str">
        <f>MID(Tabla1[[#This Row],[Aplicación]],14,2)</f>
        <v>22</v>
      </c>
      <c r="W1317" s="3" t="str">
        <f>MID(Tabla1[[#This Row],[Aplicación]],14,6)</f>
        <v>22103</v>
      </c>
    </row>
    <row r="1318" spans="1:23" hidden="1" x14ac:dyDescent="0.25">
      <c r="A1318" s="1">
        <v>220189000663</v>
      </c>
      <c r="B1318" s="3" t="s">
        <v>9</v>
      </c>
      <c r="C1318" s="2">
        <v>43467</v>
      </c>
      <c r="D1318" s="3">
        <v>22019000554</v>
      </c>
      <c r="E1318" s="3" t="s">
        <v>282</v>
      </c>
      <c r="F1318" s="4">
        <v>108447.27</v>
      </c>
      <c r="G1318" s="3" t="s">
        <v>1962</v>
      </c>
      <c r="H1318" s="3" t="s">
        <v>496</v>
      </c>
      <c r="I1318" s="3" t="s">
        <v>1836</v>
      </c>
      <c r="J1318" s="3" t="s">
        <v>1958</v>
      </c>
      <c r="K1318" s="3" t="s">
        <v>14</v>
      </c>
      <c r="L1318" s="3" t="s">
        <v>15</v>
      </c>
      <c r="M1318" s="3" t="s">
        <v>39</v>
      </c>
      <c r="N1318" s="11" t="s">
        <v>2554</v>
      </c>
      <c r="O1318" s="3" t="s">
        <v>2553</v>
      </c>
      <c r="P1318" s="3" t="str">
        <f>MID(Tabla1[[#This Row],[Aplicación]],14,1)</f>
        <v>2</v>
      </c>
      <c r="Q1318" s="3" t="s">
        <v>2530</v>
      </c>
      <c r="R1318" s="3" t="str">
        <f>MID(Tabla1[[#This Row],[Aplicación]],6,2)</f>
        <v>06</v>
      </c>
      <c r="S1318" s="3" t="str">
        <f>VLOOKUP(Tabla1[[#This Row],[AREA]],Hoja1!A:B,2,FALSE)</f>
        <v>06. Educación, infancia e igualdad</v>
      </c>
      <c r="T1318" s="3" t="str">
        <f>MID(Tabla1[[#This Row],[Aplicación]],9,4)</f>
        <v>3232</v>
      </c>
      <c r="U1318" s="3" t="str">
        <f>VLOOKUP(Tabla1[[#This Row],[PROGRAMA]],Hoja1!A:B,2,FALSE)</f>
        <v>3232. Conservación y mantenimiento centros educación infantil y primaria</v>
      </c>
      <c r="V1318" s="3" t="str">
        <f>MID(Tabla1[[#This Row],[Aplicación]],14,2)</f>
        <v>22</v>
      </c>
      <c r="W1318" s="3" t="str">
        <f>MID(Tabla1[[#This Row],[Aplicación]],14,6)</f>
        <v>22700</v>
      </c>
    </row>
    <row r="1319" spans="1:23" hidden="1" x14ac:dyDescent="0.25">
      <c r="A1319" s="1">
        <v>220189000346</v>
      </c>
      <c r="B1319" s="3" t="s">
        <v>9</v>
      </c>
      <c r="C1319" s="2">
        <v>43467</v>
      </c>
      <c r="D1319" s="3">
        <v>22019000134</v>
      </c>
      <c r="E1319" s="3" t="s">
        <v>282</v>
      </c>
      <c r="F1319" s="4">
        <v>470078.06</v>
      </c>
      <c r="G1319" s="3" t="s">
        <v>1925</v>
      </c>
      <c r="H1319" s="3" t="s">
        <v>284</v>
      </c>
      <c r="I1319" s="3" t="s">
        <v>1836</v>
      </c>
      <c r="J1319" s="3" t="s">
        <v>1838</v>
      </c>
      <c r="K1319" s="3" t="s">
        <v>14</v>
      </c>
      <c r="L1319" s="3" t="s">
        <v>15</v>
      </c>
      <c r="M1319" s="3" t="s">
        <v>39</v>
      </c>
      <c r="N1319" s="11" t="s">
        <v>2554</v>
      </c>
      <c r="O1319" s="3" t="s">
        <v>2553</v>
      </c>
      <c r="P1319" s="3" t="str">
        <f>MID(Tabla1[[#This Row],[Aplicación]],14,1)</f>
        <v>2</v>
      </c>
      <c r="Q1319" s="3" t="s">
        <v>2530</v>
      </c>
      <c r="R1319" s="3" t="str">
        <f>MID(Tabla1[[#This Row],[Aplicación]],6,2)</f>
        <v>06</v>
      </c>
      <c r="S1319" s="3" t="str">
        <f>VLOOKUP(Tabla1[[#This Row],[AREA]],Hoja1!A:B,2,FALSE)</f>
        <v>06. Educación, infancia e igualdad</v>
      </c>
      <c r="T1319" s="3" t="str">
        <f>MID(Tabla1[[#This Row],[Aplicación]],9,4)</f>
        <v>3232</v>
      </c>
      <c r="U1319" s="3" t="str">
        <f>VLOOKUP(Tabla1[[#This Row],[PROGRAMA]],Hoja1!A:B,2,FALSE)</f>
        <v>3232. Conservación y mantenimiento centros educación infantil y primaria</v>
      </c>
      <c r="V1319" s="3" t="str">
        <f>MID(Tabla1[[#This Row],[Aplicación]],14,2)</f>
        <v>22</v>
      </c>
      <c r="W1319" s="3" t="str">
        <f>MID(Tabla1[[#This Row],[Aplicación]],14,6)</f>
        <v>22700</v>
      </c>
    </row>
    <row r="1320" spans="1:23" hidden="1" x14ac:dyDescent="0.25">
      <c r="A1320" s="1">
        <v>220190002147</v>
      </c>
      <c r="B1320" s="3" t="s">
        <v>1968</v>
      </c>
      <c r="C1320" s="2">
        <v>43514</v>
      </c>
      <c r="D1320" s="3">
        <v>22019001627</v>
      </c>
      <c r="E1320" s="3" t="s">
        <v>448</v>
      </c>
      <c r="F1320" s="4">
        <v>29645</v>
      </c>
      <c r="G1320" s="3" t="s">
        <v>2009</v>
      </c>
      <c r="H1320" s="3" t="s">
        <v>2010</v>
      </c>
      <c r="I1320" s="3" t="s">
        <v>1969</v>
      </c>
      <c r="J1320" s="3" t="s">
        <v>1891</v>
      </c>
      <c r="K1320" s="3" t="s">
        <v>14</v>
      </c>
      <c r="L1320" s="3" t="s">
        <v>15</v>
      </c>
      <c r="M1320" s="3" t="s">
        <v>16</v>
      </c>
      <c r="N1320" s="11" t="s">
        <v>2554</v>
      </c>
      <c r="O1320" s="3" t="s">
        <v>2553</v>
      </c>
      <c r="P1320" s="3" t="str">
        <f>MID(Tabla1[[#This Row],[Aplicación]],14,1)</f>
        <v>2</v>
      </c>
      <c r="Q1320" s="3" t="s">
        <v>2530</v>
      </c>
      <c r="R1320" s="3" t="str">
        <f>MID(Tabla1[[#This Row],[Aplicación]],6,2)</f>
        <v>07</v>
      </c>
      <c r="S1320" s="3" t="str">
        <f>VLOOKUP(Tabla1[[#This Row],[AREA]],Hoja1!A:B,2,FALSE)</f>
        <v>07. Medio Ambiente sostenibilidad</v>
      </c>
      <c r="T1320" s="3" t="str">
        <f>MID(Tabla1[[#This Row],[Aplicación]],9,4)</f>
        <v>3111</v>
      </c>
      <c r="U1320" s="3" t="str">
        <f>VLOOKUP(Tabla1[[#This Row],[PROGRAMA]],Hoja1!A:B,2,FALSE)</f>
        <v>3111. Protección de la salubridad pública</v>
      </c>
      <c r="V1320" s="3" t="str">
        <f>MID(Tabla1[[#This Row],[Aplicación]],14,2)</f>
        <v>22</v>
      </c>
      <c r="W1320" s="3" t="str">
        <f>MID(Tabla1[[#This Row],[Aplicación]],14,6)</f>
        <v>22706</v>
      </c>
    </row>
    <row r="1321" spans="1:23" hidden="1" x14ac:dyDescent="0.25">
      <c r="A1321" s="1">
        <v>220190001696</v>
      </c>
      <c r="B1321" s="3" t="s">
        <v>9</v>
      </c>
      <c r="C1321" s="2">
        <v>43511</v>
      </c>
      <c r="D1321" s="3">
        <v>22019001629</v>
      </c>
      <c r="E1321" s="3" t="s">
        <v>577</v>
      </c>
      <c r="F1321" s="4">
        <v>1343.1</v>
      </c>
      <c r="G1321" s="3" t="s">
        <v>1762</v>
      </c>
      <c r="H1321" s="3" t="s">
        <v>825</v>
      </c>
      <c r="I1321" s="3" t="s">
        <v>1836</v>
      </c>
      <c r="J1321" s="3" t="s">
        <v>1877</v>
      </c>
      <c r="K1321" s="3" t="s">
        <v>14</v>
      </c>
      <c r="L1321" s="3" t="s">
        <v>10</v>
      </c>
      <c r="M1321" s="3" t="s">
        <v>11</v>
      </c>
      <c r="N1321" s="11" t="s">
        <v>2556</v>
      </c>
      <c r="O1321" s="3" t="s">
        <v>2553</v>
      </c>
      <c r="P1321" s="3" t="str">
        <f>MID(Tabla1[[#This Row],[Aplicación]],14,1)</f>
        <v>2</v>
      </c>
      <c r="Q1321" s="3" t="s">
        <v>2530</v>
      </c>
      <c r="R1321" s="3" t="str">
        <f>MID(Tabla1[[#This Row],[Aplicación]],6,2)</f>
        <v>03</v>
      </c>
      <c r="S1321" s="3" t="str">
        <f>VLOOKUP(Tabla1[[#This Row],[AREA]],Hoja1!A:B,2,FALSE)</f>
        <v>03. Participación ciudadana, juventud y deportes</v>
      </c>
      <c r="T1321" s="3" t="str">
        <f>MID(Tabla1[[#This Row],[Aplicación]],9,4)</f>
        <v>9241</v>
      </c>
      <c r="U1321" s="3" t="str">
        <f>VLOOKUP(Tabla1[[#This Row],[PROGRAMA]],Hoja1!A:B,2,FALSE)</f>
        <v>9241. Participación ciudadana</v>
      </c>
      <c r="V1321" s="3" t="str">
        <f>MID(Tabla1[[#This Row],[Aplicación]],14,2)</f>
        <v>22</v>
      </c>
      <c r="W1321" s="3" t="str">
        <f>MID(Tabla1[[#This Row],[Aplicación]],14,6)</f>
        <v>22609</v>
      </c>
    </row>
    <row r="1322" spans="1:23" hidden="1" x14ac:dyDescent="0.25">
      <c r="A1322" s="1">
        <v>220189000257</v>
      </c>
      <c r="B1322" s="3" t="s">
        <v>9</v>
      </c>
      <c r="C1322" s="2">
        <v>43467</v>
      </c>
      <c r="D1322" s="3">
        <v>22019000487</v>
      </c>
      <c r="E1322" s="3" t="s">
        <v>250</v>
      </c>
      <c r="F1322" s="4">
        <v>2505</v>
      </c>
      <c r="G1322" s="3" t="s">
        <v>1910</v>
      </c>
      <c r="H1322" s="3" t="s">
        <v>252</v>
      </c>
      <c r="I1322" s="3" t="s">
        <v>1836</v>
      </c>
      <c r="J1322" s="3" t="s">
        <v>1838</v>
      </c>
      <c r="K1322" s="3" t="s">
        <v>14</v>
      </c>
      <c r="L1322" s="3" t="s">
        <v>15</v>
      </c>
      <c r="M1322" s="3" t="s">
        <v>16</v>
      </c>
      <c r="N1322" s="11" t="s">
        <v>2554</v>
      </c>
      <c r="O1322" s="3" t="s">
        <v>2553</v>
      </c>
      <c r="P1322" s="3" t="str">
        <f>MID(Tabla1[[#This Row],[Aplicación]],14,1)</f>
        <v>2</v>
      </c>
      <c r="Q1322" s="3" t="s">
        <v>2530</v>
      </c>
      <c r="R1322" s="3" t="str">
        <f>MID(Tabla1[[#This Row],[Aplicación]],6,2)</f>
        <v>04</v>
      </c>
      <c r="S1322" s="3" t="str">
        <f>VLOOKUP(Tabla1[[#This Row],[AREA]],Hoja1!A:B,2,FALSE)</f>
        <v>04. Hacienda, función pública y promoción económica</v>
      </c>
      <c r="T1322" s="3" t="str">
        <f>MID(Tabla1[[#This Row],[Aplicación]],9,4)</f>
        <v>2411</v>
      </c>
      <c r="U1322" s="3" t="str">
        <f>VLOOKUP(Tabla1[[#This Row],[PROGRAMA]],Hoja1!A:B,2,FALSE)</f>
        <v>2411. Agencia de innovación y desarrollo económico</v>
      </c>
      <c r="V1322" s="3" t="str">
        <f>MID(Tabla1[[#This Row],[Aplicación]],14,2)</f>
        <v>22</v>
      </c>
      <c r="W1322" s="3" t="str">
        <f>MID(Tabla1[[#This Row],[Aplicación]],14,6)</f>
        <v>22799</v>
      </c>
    </row>
    <row r="1323" spans="1:23" hidden="1" x14ac:dyDescent="0.25">
      <c r="A1323" s="1">
        <v>220189000313</v>
      </c>
      <c r="B1323" s="3" t="s">
        <v>9</v>
      </c>
      <c r="C1323" s="2">
        <v>43467</v>
      </c>
      <c r="D1323" s="3">
        <v>22019000509</v>
      </c>
      <c r="E1323" s="3" t="s">
        <v>250</v>
      </c>
      <c r="F1323" s="4">
        <v>5010</v>
      </c>
      <c r="G1323" s="3" t="s">
        <v>1910</v>
      </c>
      <c r="H1323" s="3" t="s">
        <v>263</v>
      </c>
      <c r="I1323" s="3" t="s">
        <v>1836</v>
      </c>
      <c r="J1323" s="3" t="s">
        <v>1838</v>
      </c>
      <c r="K1323" s="3" t="s">
        <v>14</v>
      </c>
      <c r="L1323" s="3" t="s">
        <v>15</v>
      </c>
      <c r="M1323" s="3" t="s">
        <v>16</v>
      </c>
      <c r="N1323" s="11" t="s">
        <v>2554</v>
      </c>
      <c r="O1323" s="3" t="s">
        <v>2553</v>
      </c>
      <c r="P1323" s="3" t="str">
        <f>MID(Tabla1[[#This Row],[Aplicación]],14,1)</f>
        <v>2</v>
      </c>
      <c r="Q1323" s="3" t="s">
        <v>2530</v>
      </c>
      <c r="R1323" s="3" t="str">
        <f>MID(Tabla1[[#This Row],[Aplicación]],6,2)</f>
        <v>04</v>
      </c>
      <c r="S1323" s="3" t="str">
        <f>VLOOKUP(Tabla1[[#This Row],[AREA]],Hoja1!A:B,2,FALSE)</f>
        <v>04. Hacienda, función pública y promoción económica</v>
      </c>
      <c r="T1323" s="3" t="str">
        <f>MID(Tabla1[[#This Row],[Aplicación]],9,4)</f>
        <v>2411</v>
      </c>
      <c r="U1323" s="3" t="str">
        <f>VLOOKUP(Tabla1[[#This Row],[PROGRAMA]],Hoja1!A:B,2,FALSE)</f>
        <v>2411. Agencia de innovación y desarrollo económico</v>
      </c>
      <c r="V1323" s="3" t="str">
        <f>MID(Tabla1[[#This Row],[Aplicación]],14,2)</f>
        <v>22</v>
      </c>
      <c r="W1323" s="3" t="str">
        <f>MID(Tabla1[[#This Row],[Aplicación]],14,6)</f>
        <v>22799</v>
      </c>
    </row>
    <row r="1324" spans="1:23" hidden="1" x14ac:dyDescent="0.25">
      <c r="A1324" s="1">
        <v>220190006195</v>
      </c>
      <c r="B1324" s="3" t="s">
        <v>9</v>
      </c>
      <c r="C1324" s="2">
        <v>43543</v>
      </c>
      <c r="D1324" s="3">
        <v>22019002350</v>
      </c>
      <c r="E1324" s="3" t="s">
        <v>577</v>
      </c>
      <c r="F1324" s="4">
        <v>1452</v>
      </c>
      <c r="G1324" s="3" t="s">
        <v>1810</v>
      </c>
      <c r="H1324" s="3" t="s">
        <v>1374</v>
      </c>
      <c r="I1324" s="3" t="s">
        <v>1836</v>
      </c>
      <c r="J1324" s="3" t="s">
        <v>1838</v>
      </c>
      <c r="K1324" s="3" t="s">
        <v>14</v>
      </c>
      <c r="L1324" s="3" t="s">
        <v>10</v>
      </c>
      <c r="M1324" s="3" t="s">
        <v>11</v>
      </c>
      <c r="N1324" s="11" t="s">
        <v>2556</v>
      </c>
      <c r="O1324" s="3" t="s">
        <v>2553</v>
      </c>
      <c r="P1324" s="3" t="str">
        <f>MID(Tabla1[[#This Row],[Aplicación]],14,1)</f>
        <v>2</v>
      </c>
      <c r="Q1324" s="3" t="s">
        <v>2530</v>
      </c>
      <c r="R1324" s="3" t="str">
        <f>MID(Tabla1[[#This Row],[Aplicación]],6,2)</f>
        <v>03</v>
      </c>
      <c r="S1324" s="3" t="str">
        <f>VLOOKUP(Tabla1[[#This Row],[AREA]],Hoja1!A:B,2,FALSE)</f>
        <v>03. Participación ciudadana, juventud y deportes</v>
      </c>
      <c r="T1324" s="3" t="str">
        <f>MID(Tabla1[[#This Row],[Aplicación]],9,4)</f>
        <v>9241</v>
      </c>
      <c r="U1324" s="3" t="str">
        <f>VLOOKUP(Tabla1[[#This Row],[PROGRAMA]],Hoja1!A:B,2,FALSE)</f>
        <v>9241. Participación ciudadana</v>
      </c>
      <c r="V1324" s="3" t="str">
        <f>MID(Tabla1[[#This Row],[Aplicación]],14,2)</f>
        <v>22</v>
      </c>
      <c r="W1324" s="3" t="str">
        <f>MID(Tabla1[[#This Row],[Aplicación]],14,6)</f>
        <v>22609</v>
      </c>
    </row>
    <row r="1325" spans="1:23" hidden="1" x14ac:dyDescent="0.25">
      <c r="A1325" s="1">
        <v>220190001685</v>
      </c>
      <c r="B1325" s="3" t="s">
        <v>9</v>
      </c>
      <c r="C1325" s="2">
        <v>43511</v>
      </c>
      <c r="D1325" s="3">
        <v>22019001691</v>
      </c>
      <c r="E1325" s="3" t="s">
        <v>195</v>
      </c>
      <c r="F1325" s="4">
        <v>3870</v>
      </c>
      <c r="G1325" s="3" t="s">
        <v>1754</v>
      </c>
      <c r="H1325" s="3" t="s">
        <v>815</v>
      </c>
      <c r="I1325" s="3" t="s">
        <v>1836</v>
      </c>
      <c r="J1325" s="3" t="s">
        <v>1838</v>
      </c>
      <c r="K1325" s="3" t="s">
        <v>14</v>
      </c>
      <c r="L1325" s="3" t="s">
        <v>10</v>
      </c>
      <c r="M1325" s="3" t="s">
        <v>11</v>
      </c>
      <c r="N1325" s="11" t="s">
        <v>2556</v>
      </c>
      <c r="O1325" s="3" t="s">
        <v>2553</v>
      </c>
      <c r="P1325" s="3" t="str">
        <f>MID(Tabla1[[#This Row],[Aplicación]],14,1)</f>
        <v>2</v>
      </c>
      <c r="Q1325" s="3" t="s">
        <v>2530</v>
      </c>
      <c r="R1325" s="3" t="str">
        <f>MID(Tabla1[[#This Row],[Aplicación]],6,2)</f>
        <v>06</v>
      </c>
      <c r="S1325" s="3" t="str">
        <f>VLOOKUP(Tabla1[[#This Row],[AREA]],Hoja1!A:B,2,FALSE)</f>
        <v>06. Educación, infancia e igualdad</v>
      </c>
      <c r="T1325" s="3" t="str">
        <f>MID(Tabla1[[#This Row],[Aplicación]],9,4)</f>
        <v>2315</v>
      </c>
      <c r="U1325" s="3" t="str">
        <f>VLOOKUP(Tabla1[[#This Row],[PROGRAMA]],Hoja1!A:B,2,FALSE)</f>
        <v>2315. Políticas de Igualdad e infancia</v>
      </c>
      <c r="V1325" s="3" t="str">
        <f>MID(Tabla1[[#This Row],[Aplicación]],14,2)</f>
        <v>22</v>
      </c>
      <c r="W1325" s="3" t="str">
        <f>MID(Tabla1[[#This Row],[Aplicación]],14,6)</f>
        <v>22799</v>
      </c>
    </row>
    <row r="1326" spans="1:23" hidden="1" x14ac:dyDescent="0.25">
      <c r="A1326" s="1">
        <v>220190001270</v>
      </c>
      <c r="B1326" s="3" t="s">
        <v>9</v>
      </c>
      <c r="C1326" s="2">
        <v>43504</v>
      </c>
      <c r="D1326" s="3">
        <v>22019001486</v>
      </c>
      <c r="E1326" s="3" t="s">
        <v>577</v>
      </c>
      <c r="F1326" s="4">
        <v>3388</v>
      </c>
      <c r="G1326" s="3" t="s">
        <v>1741</v>
      </c>
      <c r="H1326" s="3" t="s">
        <v>660</v>
      </c>
      <c r="I1326" s="3" t="s">
        <v>1836</v>
      </c>
      <c r="J1326" s="3" t="s">
        <v>1838</v>
      </c>
      <c r="K1326" s="3" t="s">
        <v>14</v>
      </c>
      <c r="L1326" s="3" t="s">
        <v>10</v>
      </c>
      <c r="M1326" s="3" t="s">
        <v>11</v>
      </c>
      <c r="N1326" s="11" t="s">
        <v>2556</v>
      </c>
      <c r="O1326" s="3" t="s">
        <v>2553</v>
      </c>
      <c r="P1326" s="3" t="str">
        <f>MID(Tabla1[[#This Row],[Aplicación]],14,1)</f>
        <v>2</v>
      </c>
      <c r="Q1326" s="3" t="s">
        <v>2530</v>
      </c>
      <c r="R1326" s="3" t="str">
        <f>MID(Tabla1[[#This Row],[Aplicación]],6,2)</f>
        <v>03</v>
      </c>
      <c r="S1326" s="3" t="str">
        <f>VLOOKUP(Tabla1[[#This Row],[AREA]],Hoja1!A:B,2,FALSE)</f>
        <v>03. Participación ciudadana, juventud y deportes</v>
      </c>
      <c r="T1326" s="3" t="str">
        <f>MID(Tabla1[[#This Row],[Aplicación]],9,4)</f>
        <v>9241</v>
      </c>
      <c r="U1326" s="3" t="str">
        <f>VLOOKUP(Tabla1[[#This Row],[PROGRAMA]],Hoja1!A:B,2,FALSE)</f>
        <v>9241. Participación ciudadana</v>
      </c>
      <c r="V1326" s="3" t="str">
        <f>MID(Tabla1[[#This Row],[Aplicación]],14,2)</f>
        <v>22</v>
      </c>
      <c r="W1326" s="3" t="str">
        <f>MID(Tabla1[[#This Row],[Aplicación]],14,6)</f>
        <v>22609</v>
      </c>
    </row>
    <row r="1327" spans="1:23" hidden="1" x14ac:dyDescent="0.25">
      <c r="A1327" s="1">
        <v>220189000524</v>
      </c>
      <c r="B1327" s="3" t="s">
        <v>9</v>
      </c>
      <c r="C1327" s="2">
        <v>43467</v>
      </c>
      <c r="D1327" s="3">
        <v>22019000352</v>
      </c>
      <c r="E1327" s="3" t="s">
        <v>111</v>
      </c>
      <c r="F1327" s="4">
        <v>1320</v>
      </c>
      <c r="G1327" s="3" t="s">
        <v>1944</v>
      </c>
      <c r="H1327" s="3" t="s">
        <v>440</v>
      </c>
      <c r="I1327" s="3" t="s">
        <v>1836</v>
      </c>
      <c r="J1327" s="3" t="s">
        <v>1837</v>
      </c>
      <c r="K1327" s="3" t="s">
        <v>35</v>
      </c>
      <c r="L1327" s="3" t="s">
        <v>15</v>
      </c>
      <c r="M1327" s="3" t="s">
        <v>39</v>
      </c>
      <c r="N1327" s="11" t="s">
        <v>2554</v>
      </c>
      <c r="O1327" s="3" t="s">
        <v>2553</v>
      </c>
      <c r="P1327" s="3" t="str">
        <f>MID(Tabla1[[#This Row],[Aplicación]],14,1)</f>
        <v>2</v>
      </c>
      <c r="Q1327" s="3" t="s">
        <v>2530</v>
      </c>
      <c r="R1327" s="3" t="str">
        <f>MID(Tabla1[[#This Row],[Aplicación]],6,2)</f>
        <v>07</v>
      </c>
      <c r="S1327" s="3" t="str">
        <f>VLOOKUP(Tabla1[[#This Row],[AREA]],Hoja1!A:B,2,FALSE)</f>
        <v>07. Medio Ambiente sostenibilidad</v>
      </c>
      <c r="T1327" s="3" t="str">
        <f>MID(Tabla1[[#This Row],[Aplicación]],9,4)</f>
        <v>3111</v>
      </c>
      <c r="U1327" s="3" t="str">
        <f>VLOOKUP(Tabla1[[#This Row],[PROGRAMA]],Hoja1!A:B,2,FALSE)</f>
        <v>3111. Protección de la salubridad pública</v>
      </c>
      <c r="V1327" s="3" t="str">
        <f>MID(Tabla1[[#This Row],[Aplicación]],14,2)</f>
        <v>22</v>
      </c>
      <c r="W1327" s="3" t="str">
        <f>MID(Tabla1[[#This Row],[Aplicación]],14,6)</f>
        <v>22103</v>
      </c>
    </row>
    <row r="1328" spans="1:23" hidden="1" x14ac:dyDescent="0.25">
      <c r="A1328" s="1">
        <v>220179000066</v>
      </c>
      <c r="B1328" s="3" t="s">
        <v>9</v>
      </c>
      <c r="C1328" s="2">
        <v>43467</v>
      </c>
      <c r="D1328" s="3">
        <v>22019000037</v>
      </c>
      <c r="E1328" s="3" t="s">
        <v>53</v>
      </c>
      <c r="F1328" s="4">
        <v>6352.5</v>
      </c>
      <c r="G1328" s="3" t="s">
        <v>1841</v>
      </c>
      <c r="H1328" s="3" t="s">
        <v>54</v>
      </c>
      <c r="I1328" s="3" t="s">
        <v>1836</v>
      </c>
      <c r="J1328" s="3" t="s">
        <v>1838</v>
      </c>
      <c r="K1328" s="3" t="s">
        <v>14</v>
      </c>
      <c r="L1328" s="3" t="s">
        <v>15</v>
      </c>
      <c r="M1328" s="3" t="s">
        <v>16</v>
      </c>
      <c r="N1328" s="11" t="s">
        <v>2554</v>
      </c>
      <c r="O1328" s="3" t="s">
        <v>2553</v>
      </c>
      <c r="P1328" s="3" t="str">
        <f>MID(Tabla1[[#This Row],[Aplicación]],14,1)</f>
        <v>2</v>
      </c>
      <c r="Q1328" s="3" t="s">
        <v>2530</v>
      </c>
      <c r="R1328" s="3" t="str">
        <f>MID(Tabla1[[#This Row],[Aplicación]],6,2)</f>
        <v>09</v>
      </c>
      <c r="S1328" s="3" t="str">
        <f>VLOOKUP(Tabla1[[#This Row],[AREA]],Hoja1!A:B,2,FALSE)</f>
        <v>09. Cultura y turismo</v>
      </c>
      <c r="T1328" s="3" t="str">
        <f>MID(Tabla1[[#This Row],[Aplicación]],9,4)</f>
        <v>3301</v>
      </c>
      <c r="U1328" s="3" t="str">
        <f>VLOOKUP(Tabla1[[#This Row],[PROGRAMA]],Hoja1!A:B,2,FALSE)</f>
        <v>3301. Dirección del área de cultura</v>
      </c>
      <c r="V1328" s="3" t="str">
        <f>MID(Tabla1[[#This Row],[Aplicación]],14,2)</f>
        <v>22</v>
      </c>
      <c r="W1328" s="3" t="str">
        <f>MID(Tabla1[[#This Row],[Aplicación]],14,6)</f>
        <v>22799</v>
      </c>
    </row>
    <row r="1329" spans="1:23" hidden="1" x14ac:dyDescent="0.25">
      <c r="A1329" s="1">
        <v>220190001686</v>
      </c>
      <c r="B1329" s="3" t="s">
        <v>9</v>
      </c>
      <c r="C1329" s="2">
        <v>43511</v>
      </c>
      <c r="D1329" s="3">
        <v>22019001690</v>
      </c>
      <c r="E1329" s="3" t="s">
        <v>195</v>
      </c>
      <c r="F1329" s="4">
        <v>5800</v>
      </c>
      <c r="G1329" s="3" t="s">
        <v>1755</v>
      </c>
      <c r="H1329" s="3" t="s">
        <v>816</v>
      </c>
      <c r="I1329" s="3" t="s">
        <v>1836</v>
      </c>
      <c r="J1329" s="3" t="s">
        <v>1838</v>
      </c>
      <c r="K1329" s="3" t="s">
        <v>14</v>
      </c>
      <c r="L1329" s="3" t="s">
        <v>10</v>
      </c>
      <c r="M1329" s="3" t="s">
        <v>11</v>
      </c>
      <c r="N1329" s="11" t="s">
        <v>2556</v>
      </c>
      <c r="O1329" s="3" t="s">
        <v>2553</v>
      </c>
      <c r="P1329" s="3" t="str">
        <f>MID(Tabla1[[#This Row],[Aplicación]],14,1)</f>
        <v>2</v>
      </c>
      <c r="Q1329" s="3" t="s">
        <v>2530</v>
      </c>
      <c r="R1329" s="3" t="str">
        <f>MID(Tabla1[[#This Row],[Aplicación]],6,2)</f>
        <v>06</v>
      </c>
      <c r="S1329" s="3" t="str">
        <f>VLOOKUP(Tabla1[[#This Row],[AREA]],Hoja1!A:B,2,FALSE)</f>
        <v>06. Educación, infancia e igualdad</v>
      </c>
      <c r="T1329" s="3" t="str">
        <f>MID(Tabla1[[#This Row],[Aplicación]],9,4)</f>
        <v>2315</v>
      </c>
      <c r="U1329" s="3" t="str">
        <f>VLOOKUP(Tabla1[[#This Row],[PROGRAMA]],Hoja1!A:B,2,FALSE)</f>
        <v>2315. Políticas de Igualdad e infancia</v>
      </c>
      <c r="V1329" s="3" t="str">
        <f>MID(Tabla1[[#This Row],[Aplicación]],14,2)</f>
        <v>22</v>
      </c>
      <c r="W1329" s="3" t="str">
        <f>MID(Tabla1[[#This Row],[Aplicación]],14,6)</f>
        <v>22799</v>
      </c>
    </row>
    <row r="1330" spans="1:23" hidden="1" x14ac:dyDescent="0.25">
      <c r="A1330" s="1">
        <v>220190001266</v>
      </c>
      <c r="B1330" s="3" t="s">
        <v>9</v>
      </c>
      <c r="C1330" s="2">
        <v>43504</v>
      </c>
      <c r="D1330" s="3">
        <v>22019001687</v>
      </c>
      <c r="E1330" s="3" t="s">
        <v>577</v>
      </c>
      <c r="F1330" s="4">
        <v>1936</v>
      </c>
      <c r="G1330" s="3" t="s">
        <v>1738</v>
      </c>
      <c r="H1330" s="3" t="s">
        <v>655</v>
      </c>
      <c r="I1330" s="3" t="s">
        <v>1836</v>
      </c>
      <c r="J1330" s="3" t="s">
        <v>1838</v>
      </c>
      <c r="K1330" s="3" t="s">
        <v>14</v>
      </c>
      <c r="L1330" s="3" t="s">
        <v>10</v>
      </c>
      <c r="M1330" s="3" t="s">
        <v>11</v>
      </c>
      <c r="N1330" s="11" t="s">
        <v>2556</v>
      </c>
      <c r="O1330" s="3" t="s">
        <v>2553</v>
      </c>
      <c r="P1330" s="3" t="str">
        <f>MID(Tabla1[[#This Row],[Aplicación]],14,1)</f>
        <v>2</v>
      </c>
      <c r="Q1330" s="3" t="s">
        <v>2530</v>
      </c>
      <c r="R1330" s="3" t="str">
        <f>MID(Tabla1[[#This Row],[Aplicación]],6,2)</f>
        <v>03</v>
      </c>
      <c r="S1330" s="3" t="str">
        <f>VLOOKUP(Tabla1[[#This Row],[AREA]],Hoja1!A:B,2,FALSE)</f>
        <v>03. Participación ciudadana, juventud y deportes</v>
      </c>
      <c r="T1330" s="3" t="str">
        <f>MID(Tabla1[[#This Row],[Aplicación]],9,4)</f>
        <v>9241</v>
      </c>
      <c r="U1330" s="3" t="str">
        <f>VLOOKUP(Tabla1[[#This Row],[PROGRAMA]],Hoja1!A:B,2,FALSE)</f>
        <v>9241. Participación ciudadana</v>
      </c>
      <c r="V1330" s="3" t="str">
        <f>MID(Tabla1[[#This Row],[Aplicación]],14,2)</f>
        <v>22</v>
      </c>
      <c r="W1330" s="3" t="str">
        <f>MID(Tabla1[[#This Row],[Aplicación]],14,6)</f>
        <v>22609</v>
      </c>
    </row>
    <row r="1331" spans="1:23" hidden="1" x14ac:dyDescent="0.25">
      <c r="A1331" s="1">
        <v>220190006648</v>
      </c>
      <c r="B1331" s="3" t="s">
        <v>9</v>
      </c>
      <c r="C1331" s="2">
        <v>43544</v>
      </c>
      <c r="D1331" s="3">
        <v>22019002301</v>
      </c>
      <c r="E1331" s="3" t="s">
        <v>182</v>
      </c>
      <c r="F1331" s="4">
        <v>34122</v>
      </c>
      <c r="G1331" s="3" t="s">
        <v>2027</v>
      </c>
      <c r="H1331" s="3" t="s">
        <v>1471</v>
      </c>
      <c r="I1331" s="3" t="s">
        <v>1836</v>
      </c>
      <c r="J1331" s="3" t="s">
        <v>1838</v>
      </c>
      <c r="K1331" s="3" t="s">
        <v>14</v>
      </c>
      <c r="L1331" s="3" t="s">
        <v>15</v>
      </c>
      <c r="M1331" s="3" t="s">
        <v>16</v>
      </c>
      <c r="N1331" s="11" t="s">
        <v>2554</v>
      </c>
      <c r="O1331" s="3" t="s">
        <v>2553</v>
      </c>
      <c r="P1331" s="3" t="str">
        <f>MID(Tabla1[[#This Row],[Aplicación]],14,1)</f>
        <v>2</v>
      </c>
      <c r="Q1331" s="3" t="s">
        <v>2530</v>
      </c>
      <c r="R1331" s="3" t="str">
        <f>MID(Tabla1[[#This Row],[Aplicación]],6,2)</f>
        <v>03</v>
      </c>
      <c r="S1331" s="3" t="str">
        <f>VLOOKUP(Tabla1[[#This Row],[AREA]],Hoja1!A:B,2,FALSE)</f>
        <v>03. Participación ciudadana, juventud y deportes</v>
      </c>
      <c r="T1331" s="3" t="str">
        <f>MID(Tabla1[[#This Row],[Aplicación]],9,4)</f>
        <v>9241</v>
      </c>
      <c r="U1331" s="3" t="str">
        <f>VLOOKUP(Tabla1[[#This Row],[PROGRAMA]],Hoja1!A:B,2,FALSE)</f>
        <v>9241. Participación ciudadana</v>
      </c>
      <c r="V1331" s="3" t="str">
        <f>MID(Tabla1[[#This Row],[Aplicación]],14,2)</f>
        <v>22</v>
      </c>
      <c r="W1331" s="3" t="str">
        <f>MID(Tabla1[[#This Row],[Aplicación]],14,6)</f>
        <v>22799</v>
      </c>
    </row>
    <row r="1332" spans="1:23" hidden="1" x14ac:dyDescent="0.25">
      <c r="A1332" s="1">
        <v>220189000525</v>
      </c>
      <c r="B1332" s="3" t="s">
        <v>9</v>
      </c>
      <c r="C1332" s="2">
        <v>43467</v>
      </c>
      <c r="D1332" s="3">
        <v>22019000353</v>
      </c>
      <c r="E1332" s="3" t="s">
        <v>108</v>
      </c>
      <c r="F1332" s="4">
        <v>10000</v>
      </c>
      <c r="G1332" s="3" t="s">
        <v>1944</v>
      </c>
      <c r="H1332" s="3" t="s">
        <v>441</v>
      </c>
      <c r="I1332" s="3" t="s">
        <v>1836</v>
      </c>
      <c r="J1332" s="3" t="s">
        <v>1837</v>
      </c>
      <c r="K1332" s="3" t="s">
        <v>35</v>
      </c>
      <c r="L1332" s="3" t="s">
        <v>15</v>
      </c>
      <c r="M1332" s="3" t="s">
        <v>16</v>
      </c>
      <c r="N1332" s="11" t="s">
        <v>2554</v>
      </c>
      <c r="O1332" s="3" t="s">
        <v>2553</v>
      </c>
      <c r="P1332" s="3" t="str">
        <f>MID(Tabla1[[#This Row],[Aplicación]],14,1)</f>
        <v>2</v>
      </c>
      <c r="Q1332" s="3" t="s">
        <v>2530</v>
      </c>
      <c r="R1332" s="3" t="str">
        <f>MID(Tabla1[[#This Row],[Aplicación]],6,2)</f>
        <v>07</v>
      </c>
      <c r="S1332" s="3" t="str">
        <f>VLOOKUP(Tabla1[[#This Row],[AREA]],Hoja1!A:B,2,FALSE)</f>
        <v>07. Medio Ambiente sostenibilidad</v>
      </c>
      <c r="T1332" s="3" t="str">
        <f>MID(Tabla1[[#This Row],[Aplicación]],9,4)</f>
        <v>1631</v>
      </c>
      <c r="U1332" s="3" t="str">
        <f>VLOOKUP(Tabla1[[#This Row],[PROGRAMA]],Hoja1!A:B,2,FALSE)</f>
        <v>1631. Limpieza viaria</v>
      </c>
      <c r="V1332" s="3" t="str">
        <f>MID(Tabla1[[#This Row],[Aplicación]],14,2)</f>
        <v>22</v>
      </c>
      <c r="W1332" s="3" t="str">
        <f>MID(Tabla1[[#This Row],[Aplicación]],14,6)</f>
        <v>22103</v>
      </c>
    </row>
    <row r="1333" spans="1:23" hidden="1" x14ac:dyDescent="0.25">
      <c r="A1333" s="1">
        <v>220189000636</v>
      </c>
      <c r="B1333" s="3" t="s">
        <v>9</v>
      </c>
      <c r="C1333" s="2">
        <v>43467</v>
      </c>
      <c r="D1333" s="3">
        <v>22019000159</v>
      </c>
      <c r="E1333" s="3" t="s">
        <v>250</v>
      </c>
      <c r="F1333" s="4">
        <v>3520.23</v>
      </c>
      <c r="G1333" s="3" t="s">
        <v>1772</v>
      </c>
      <c r="H1333" s="3" t="s">
        <v>475</v>
      </c>
      <c r="I1333" s="3" t="s">
        <v>1836</v>
      </c>
      <c r="J1333" s="3" t="s">
        <v>1838</v>
      </c>
      <c r="K1333" s="3" t="s">
        <v>14</v>
      </c>
      <c r="L1333" s="3" t="s">
        <v>15</v>
      </c>
      <c r="M1333" s="3" t="s">
        <v>16</v>
      </c>
      <c r="N1333" s="11" t="s">
        <v>2554</v>
      </c>
      <c r="O1333" s="3" t="s">
        <v>2553</v>
      </c>
      <c r="P1333" s="3" t="str">
        <f>MID(Tabla1[[#This Row],[Aplicación]],14,1)</f>
        <v>2</v>
      </c>
      <c r="Q1333" s="3" t="s">
        <v>2530</v>
      </c>
      <c r="R1333" s="3" t="str">
        <f>MID(Tabla1[[#This Row],[Aplicación]],6,2)</f>
        <v>04</v>
      </c>
      <c r="S1333" s="3" t="str">
        <f>VLOOKUP(Tabla1[[#This Row],[AREA]],Hoja1!A:B,2,FALSE)</f>
        <v>04. Hacienda, función pública y promoción económica</v>
      </c>
      <c r="T1333" s="3" t="str">
        <f>MID(Tabla1[[#This Row],[Aplicación]],9,4)</f>
        <v>2411</v>
      </c>
      <c r="U1333" s="3" t="str">
        <f>VLOOKUP(Tabla1[[#This Row],[PROGRAMA]],Hoja1!A:B,2,FALSE)</f>
        <v>2411. Agencia de innovación y desarrollo económico</v>
      </c>
      <c r="V1333" s="3" t="str">
        <f>MID(Tabla1[[#This Row],[Aplicación]],14,2)</f>
        <v>22</v>
      </c>
      <c r="W1333" s="3" t="str">
        <f>MID(Tabla1[[#This Row],[Aplicación]],14,6)</f>
        <v>22799</v>
      </c>
    </row>
    <row r="1334" spans="1:23" hidden="1" x14ac:dyDescent="0.25">
      <c r="A1334" s="1">
        <v>220189000531</v>
      </c>
      <c r="B1334" s="3" t="s">
        <v>9</v>
      </c>
      <c r="C1334" s="2">
        <v>43467</v>
      </c>
      <c r="D1334" s="3">
        <v>22019000533</v>
      </c>
      <c r="E1334" s="3" t="s">
        <v>186</v>
      </c>
      <c r="F1334" s="4">
        <v>550</v>
      </c>
      <c r="G1334" s="3" t="s">
        <v>1944</v>
      </c>
      <c r="H1334" s="3" t="s">
        <v>442</v>
      </c>
      <c r="I1334" s="3" t="s">
        <v>1836</v>
      </c>
      <c r="J1334" s="3" t="s">
        <v>1837</v>
      </c>
      <c r="K1334" s="3" t="s">
        <v>35</v>
      </c>
      <c r="L1334" s="3" t="s">
        <v>15</v>
      </c>
      <c r="M1334" s="3" t="s">
        <v>39</v>
      </c>
      <c r="N1334" s="11" t="s">
        <v>2554</v>
      </c>
      <c r="O1334" s="3" t="s">
        <v>2553</v>
      </c>
      <c r="P1334" s="3" t="str">
        <f>MID(Tabla1[[#This Row],[Aplicación]],14,1)</f>
        <v>2</v>
      </c>
      <c r="Q1334" s="3" t="s">
        <v>2530</v>
      </c>
      <c r="R1334" s="3" t="str">
        <f>MID(Tabla1[[#This Row],[Aplicación]],6,2)</f>
        <v>10</v>
      </c>
      <c r="S1334" s="3" t="str">
        <f>VLOOKUP(Tabla1[[#This Row],[AREA]],Hoja1!A:B,2,FALSE)</f>
        <v>10. Servicios sociales</v>
      </c>
      <c r="T1334" s="3" t="str">
        <f>MID(Tabla1[[#This Row],[Aplicación]],9,4)</f>
        <v>2412</v>
      </c>
      <c r="U1334" s="3" t="str">
        <f>VLOOKUP(Tabla1[[#This Row],[PROGRAMA]],Hoja1!A:B,2,FALSE)</f>
        <v>2412. Formación para el empleo</v>
      </c>
      <c r="V1334" s="3" t="str">
        <f>MID(Tabla1[[#This Row],[Aplicación]],14,2)</f>
        <v>22</v>
      </c>
      <c r="W1334" s="3" t="str">
        <f>MID(Tabla1[[#This Row],[Aplicación]],14,6)</f>
        <v>22103</v>
      </c>
    </row>
    <row r="1335" spans="1:23" hidden="1" x14ac:dyDescent="0.25">
      <c r="A1335" s="1">
        <v>220189000212</v>
      </c>
      <c r="B1335" s="3" t="s">
        <v>9</v>
      </c>
      <c r="C1335" s="2">
        <v>43467</v>
      </c>
      <c r="D1335" s="3">
        <v>22019000245</v>
      </c>
      <c r="E1335" s="3" t="s">
        <v>238</v>
      </c>
      <c r="F1335" s="4">
        <v>46215</v>
      </c>
      <c r="G1335" s="3" t="s">
        <v>1809</v>
      </c>
      <c r="H1335" s="3" t="s">
        <v>239</v>
      </c>
      <c r="I1335" s="3" t="s">
        <v>1836</v>
      </c>
      <c r="J1335" s="3" t="s">
        <v>1838</v>
      </c>
      <c r="K1335" s="3" t="s">
        <v>52</v>
      </c>
      <c r="L1335" s="3" t="s">
        <v>15</v>
      </c>
      <c r="M1335" s="3" t="s">
        <v>16</v>
      </c>
      <c r="N1335" s="11" t="s">
        <v>2554</v>
      </c>
      <c r="O1335" s="3" t="s">
        <v>2553</v>
      </c>
      <c r="P1335" s="3" t="str">
        <f>MID(Tabla1[[#This Row],[Aplicación]],14,1)</f>
        <v>2</v>
      </c>
      <c r="Q1335" s="3" t="s">
        <v>2530</v>
      </c>
      <c r="R1335" s="3" t="str">
        <f>MID(Tabla1[[#This Row],[Aplicación]],6,2)</f>
        <v>07</v>
      </c>
      <c r="S1335" s="3" t="str">
        <f>VLOOKUP(Tabla1[[#This Row],[AREA]],Hoja1!A:B,2,FALSE)</f>
        <v>07. Medio Ambiente sostenibilidad</v>
      </c>
      <c r="T1335" s="3" t="str">
        <f>MID(Tabla1[[#This Row],[Aplicación]],9,4)</f>
        <v>1621</v>
      </c>
      <c r="U1335" s="3" t="str">
        <f>VLOOKUP(Tabla1[[#This Row],[PROGRAMA]],Hoja1!A:B,2,FALSE)</f>
        <v>1621. Servicio de limpieza</v>
      </c>
      <c r="V1335" s="3" t="str">
        <f>MID(Tabla1[[#This Row],[Aplicación]],14,2)</f>
        <v>22</v>
      </c>
      <c r="W1335" s="3" t="str">
        <f>MID(Tabla1[[#This Row],[Aplicación]],14,6)</f>
        <v>22799</v>
      </c>
    </row>
    <row r="1336" spans="1:23" hidden="1" x14ac:dyDescent="0.25">
      <c r="A1336" s="1">
        <v>220189000638</v>
      </c>
      <c r="B1336" s="3" t="s">
        <v>9</v>
      </c>
      <c r="C1336" s="2">
        <v>43467</v>
      </c>
      <c r="D1336" s="3">
        <v>22019000161</v>
      </c>
      <c r="E1336" s="3" t="s">
        <v>250</v>
      </c>
      <c r="F1336" s="4">
        <v>4631.88</v>
      </c>
      <c r="G1336" s="3" t="s">
        <v>1772</v>
      </c>
      <c r="H1336" s="3" t="s">
        <v>477</v>
      </c>
      <c r="I1336" s="3" t="s">
        <v>1836</v>
      </c>
      <c r="J1336" s="3" t="s">
        <v>1838</v>
      </c>
      <c r="K1336" s="3" t="s">
        <v>14</v>
      </c>
      <c r="L1336" s="3" t="s">
        <v>15</v>
      </c>
      <c r="M1336" s="3" t="s">
        <v>16</v>
      </c>
      <c r="N1336" s="11" t="s">
        <v>2554</v>
      </c>
      <c r="O1336" s="3" t="s">
        <v>2553</v>
      </c>
      <c r="P1336" s="3" t="str">
        <f>MID(Tabla1[[#This Row],[Aplicación]],14,1)</f>
        <v>2</v>
      </c>
      <c r="Q1336" s="3" t="s">
        <v>2530</v>
      </c>
      <c r="R1336" s="3" t="str">
        <f>MID(Tabla1[[#This Row],[Aplicación]],6,2)</f>
        <v>04</v>
      </c>
      <c r="S1336" s="3" t="str">
        <f>VLOOKUP(Tabla1[[#This Row],[AREA]],Hoja1!A:B,2,FALSE)</f>
        <v>04. Hacienda, función pública y promoción económica</v>
      </c>
      <c r="T1336" s="3" t="str">
        <f>MID(Tabla1[[#This Row],[Aplicación]],9,4)</f>
        <v>2411</v>
      </c>
      <c r="U1336" s="3" t="str">
        <f>VLOOKUP(Tabla1[[#This Row],[PROGRAMA]],Hoja1!A:B,2,FALSE)</f>
        <v>2411. Agencia de innovación y desarrollo económico</v>
      </c>
      <c r="V1336" s="3" t="str">
        <f>MID(Tabla1[[#This Row],[Aplicación]],14,2)</f>
        <v>22</v>
      </c>
      <c r="W1336" s="3" t="str">
        <f>MID(Tabla1[[#This Row],[Aplicación]],14,6)</f>
        <v>22799</v>
      </c>
    </row>
    <row r="1337" spans="1:23" hidden="1" x14ac:dyDescent="0.25">
      <c r="A1337" s="1">
        <v>220190002565</v>
      </c>
      <c r="B1337" s="3" t="s">
        <v>9</v>
      </c>
      <c r="C1337" s="2">
        <v>43516</v>
      </c>
      <c r="D1337" s="3">
        <v>22019001838</v>
      </c>
      <c r="E1337" s="3" t="s">
        <v>195</v>
      </c>
      <c r="F1337" s="4">
        <v>5600</v>
      </c>
      <c r="G1337" s="3" t="s">
        <v>1772</v>
      </c>
      <c r="H1337" s="3" t="s">
        <v>942</v>
      </c>
      <c r="I1337" s="3" t="s">
        <v>1836</v>
      </c>
      <c r="J1337" s="3" t="s">
        <v>1838</v>
      </c>
      <c r="K1337" s="3" t="s">
        <v>14</v>
      </c>
      <c r="L1337" s="3" t="s">
        <v>10</v>
      </c>
      <c r="M1337" s="3" t="s">
        <v>11</v>
      </c>
      <c r="N1337" s="11" t="s">
        <v>2556</v>
      </c>
      <c r="O1337" s="3" t="s">
        <v>2553</v>
      </c>
      <c r="P1337" s="3" t="str">
        <f>MID(Tabla1[[#This Row],[Aplicación]],14,1)</f>
        <v>2</v>
      </c>
      <c r="Q1337" s="3" t="s">
        <v>2530</v>
      </c>
      <c r="R1337" s="3" t="str">
        <f>MID(Tabla1[[#This Row],[Aplicación]],6,2)</f>
        <v>06</v>
      </c>
      <c r="S1337" s="3" t="str">
        <f>VLOOKUP(Tabla1[[#This Row],[AREA]],Hoja1!A:B,2,FALSE)</f>
        <v>06. Educación, infancia e igualdad</v>
      </c>
      <c r="T1337" s="3" t="str">
        <f>MID(Tabla1[[#This Row],[Aplicación]],9,4)</f>
        <v>2315</v>
      </c>
      <c r="U1337" s="3" t="str">
        <f>VLOOKUP(Tabla1[[#This Row],[PROGRAMA]],Hoja1!A:B,2,FALSE)</f>
        <v>2315. Políticas de Igualdad e infancia</v>
      </c>
      <c r="V1337" s="3" t="str">
        <f>MID(Tabla1[[#This Row],[Aplicación]],14,2)</f>
        <v>22</v>
      </c>
      <c r="W1337" s="3" t="str">
        <f>MID(Tabla1[[#This Row],[Aplicación]],14,6)</f>
        <v>22799</v>
      </c>
    </row>
    <row r="1338" spans="1:23" hidden="1" x14ac:dyDescent="0.25">
      <c r="A1338" s="1">
        <v>220189000097</v>
      </c>
      <c r="B1338" s="3" t="s">
        <v>9</v>
      </c>
      <c r="C1338" s="2">
        <v>43467</v>
      </c>
      <c r="D1338" s="3">
        <v>22019000454</v>
      </c>
      <c r="E1338" s="3" t="s">
        <v>76</v>
      </c>
      <c r="F1338" s="4">
        <v>3237.13</v>
      </c>
      <c r="G1338" s="3" t="s">
        <v>1889</v>
      </c>
      <c r="H1338" s="3" t="s">
        <v>180</v>
      </c>
      <c r="I1338" s="3" t="s">
        <v>1836</v>
      </c>
      <c r="J1338" s="3" t="s">
        <v>1837</v>
      </c>
      <c r="K1338" s="3" t="s">
        <v>14</v>
      </c>
      <c r="L1338" s="3" t="s">
        <v>15</v>
      </c>
      <c r="M1338" s="3" t="s">
        <v>16</v>
      </c>
      <c r="N1338" s="11" t="s">
        <v>2554</v>
      </c>
      <c r="O1338" s="3" t="s">
        <v>2553</v>
      </c>
      <c r="P1338" s="3" t="str">
        <f>MID(Tabla1[[#This Row],[Aplicación]],14,1)</f>
        <v>2</v>
      </c>
      <c r="Q1338" s="3" t="s">
        <v>2530</v>
      </c>
      <c r="R1338" s="3" t="str">
        <f>MID(Tabla1[[#This Row],[Aplicación]],6,2)</f>
        <v>02</v>
      </c>
      <c r="S1338" s="3" t="str">
        <f>VLOOKUP(Tabla1[[#This Row],[AREA]],Hoja1!A:B,2,FALSE)</f>
        <v>02. Urbanismo, infraestructura y vivienda</v>
      </c>
      <c r="T1338" s="3" t="str">
        <f>MID(Tabla1[[#This Row],[Aplicación]],9,4)</f>
        <v>9332</v>
      </c>
      <c r="U1338" s="3" t="str">
        <f>VLOOKUP(Tabla1[[#This Row],[PROGRAMA]],Hoja1!A:B,2,FALSE)</f>
        <v>9332. Mantenimiento de edificios e instalaciones municipales</v>
      </c>
      <c r="V1338" s="3" t="str">
        <f>MID(Tabla1[[#This Row],[Aplicación]],14,2)</f>
        <v>21</v>
      </c>
      <c r="W1338" s="3" t="str">
        <f>MID(Tabla1[[#This Row],[Aplicación]],14,6)</f>
        <v>213</v>
      </c>
    </row>
    <row r="1339" spans="1:23" hidden="1" x14ac:dyDescent="0.25">
      <c r="A1339" s="1">
        <v>220189000542</v>
      </c>
      <c r="B1339" s="3" t="s">
        <v>9</v>
      </c>
      <c r="C1339" s="2">
        <v>43467</v>
      </c>
      <c r="D1339" s="3">
        <v>22019000356</v>
      </c>
      <c r="E1339" s="3" t="s">
        <v>106</v>
      </c>
      <c r="F1339" s="4">
        <v>1500</v>
      </c>
      <c r="G1339" s="3" t="s">
        <v>1944</v>
      </c>
      <c r="H1339" s="3" t="s">
        <v>449</v>
      </c>
      <c r="I1339" s="3" t="s">
        <v>1836</v>
      </c>
      <c r="J1339" s="3" t="s">
        <v>1837</v>
      </c>
      <c r="K1339" s="3" t="s">
        <v>35</v>
      </c>
      <c r="L1339" s="3" t="s">
        <v>15</v>
      </c>
      <c r="M1339" s="3" t="s">
        <v>16</v>
      </c>
      <c r="N1339" s="11" t="s">
        <v>2554</v>
      </c>
      <c r="O1339" s="3" t="s">
        <v>2553</v>
      </c>
      <c r="P1339" s="3" t="str">
        <f>MID(Tabla1[[#This Row],[Aplicación]],14,1)</f>
        <v>2</v>
      </c>
      <c r="Q1339" s="3" t="s">
        <v>2530</v>
      </c>
      <c r="R1339" s="3" t="str">
        <f>MID(Tabla1[[#This Row],[Aplicación]],6,2)</f>
        <v>08</v>
      </c>
      <c r="S1339" s="3" t="str">
        <f>VLOOKUP(Tabla1[[#This Row],[AREA]],Hoja1!A:B,2,FALSE)</f>
        <v>08. Seguridad y movilidad</v>
      </c>
      <c r="T1339" s="3" t="str">
        <f>MID(Tabla1[[#This Row],[Aplicación]],9,4)</f>
        <v>1361</v>
      </c>
      <c r="U1339" s="3" t="str">
        <f>VLOOKUP(Tabla1[[#This Row],[PROGRAMA]],Hoja1!A:B,2,FALSE)</f>
        <v>1361. Prevención y extinción de incencios</v>
      </c>
      <c r="V1339" s="3" t="str">
        <f>MID(Tabla1[[#This Row],[Aplicación]],14,2)</f>
        <v>22</v>
      </c>
      <c r="W1339" s="3" t="str">
        <f>MID(Tabla1[[#This Row],[Aplicación]],14,6)</f>
        <v>22103</v>
      </c>
    </row>
    <row r="1340" spans="1:23" hidden="1" x14ac:dyDescent="0.25">
      <c r="A1340" s="1">
        <v>220190000008</v>
      </c>
      <c r="B1340" s="3" t="s">
        <v>1968</v>
      </c>
      <c r="C1340" s="2">
        <v>43486</v>
      </c>
      <c r="D1340" s="3">
        <v>22019000422</v>
      </c>
      <c r="E1340" s="3" t="s">
        <v>415</v>
      </c>
      <c r="F1340" s="4">
        <v>16527.599999999999</v>
      </c>
      <c r="G1340" s="3" t="s">
        <v>1889</v>
      </c>
      <c r="H1340" s="3" t="s">
        <v>416</v>
      </c>
      <c r="I1340" s="3" t="s">
        <v>1969</v>
      </c>
      <c r="J1340" s="3" t="s">
        <v>1837</v>
      </c>
      <c r="K1340" s="3" t="s">
        <v>14</v>
      </c>
      <c r="L1340" s="3" t="s">
        <v>15</v>
      </c>
      <c r="M1340" s="3" t="s">
        <v>39</v>
      </c>
      <c r="N1340" s="11" t="s">
        <v>2554</v>
      </c>
      <c r="O1340" s="3" t="s">
        <v>2553</v>
      </c>
      <c r="P1340" s="3" t="str">
        <f>MID(Tabla1[[#This Row],[Aplicación]],14,1)</f>
        <v>2</v>
      </c>
      <c r="Q1340" s="3" t="s">
        <v>2530</v>
      </c>
      <c r="R1340" s="3" t="str">
        <f>MID(Tabla1[[#This Row],[Aplicación]],6,2)</f>
        <v>03</v>
      </c>
      <c r="S1340" s="3" t="str">
        <f>VLOOKUP(Tabla1[[#This Row],[AREA]],Hoja1!A:B,2,FALSE)</f>
        <v>03. Participación ciudadana, juventud y deportes</v>
      </c>
      <c r="T1340" s="3" t="str">
        <f>MID(Tabla1[[#This Row],[Aplicación]],9,4)</f>
        <v>9241</v>
      </c>
      <c r="U1340" s="3" t="str">
        <f>VLOOKUP(Tabla1[[#This Row],[PROGRAMA]],Hoja1!A:B,2,FALSE)</f>
        <v>9241. Participación ciudadana</v>
      </c>
      <c r="V1340" s="3" t="str">
        <f>MID(Tabla1[[#This Row],[Aplicación]],14,2)</f>
        <v>21</v>
      </c>
      <c r="W1340" s="3" t="str">
        <f>MID(Tabla1[[#This Row],[Aplicación]],14,6)</f>
        <v>213</v>
      </c>
    </row>
    <row r="1341" spans="1:23" hidden="1" x14ac:dyDescent="0.25">
      <c r="A1341" s="1">
        <v>220189000156</v>
      </c>
      <c r="B1341" s="3" t="s">
        <v>9</v>
      </c>
      <c r="C1341" s="2">
        <v>43467</v>
      </c>
      <c r="D1341" s="3">
        <v>22019000477</v>
      </c>
      <c r="E1341" s="3" t="s">
        <v>182</v>
      </c>
      <c r="F1341" s="4">
        <v>41666</v>
      </c>
      <c r="G1341" s="3" t="s">
        <v>1895</v>
      </c>
      <c r="H1341" s="3" t="s">
        <v>224</v>
      </c>
      <c r="I1341" s="3" t="s">
        <v>1836</v>
      </c>
      <c r="J1341" s="3" t="s">
        <v>1838</v>
      </c>
      <c r="K1341" s="3" t="s">
        <v>14</v>
      </c>
      <c r="L1341" s="3" t="s">
        <v>15</v>
      </c>
      <c r="M1341" s="3" t="s">
        <v>39</v>
      </c>
      <c r="N1341" s="11" t="s">
        <v>2554</v>
      </c>
      <c r="O1341" s="3" t="s">
        <v>2553</v>
      </c>
      <c r="P1341" s="3" t="str">
        <f>MID(Tabla1[[#This Row],[Aplicación]],14,1)</f>
        <v>2</v>
      </c>
      <c r="Q1341" s="3" t="s">
        <v>2530</v>
      </c>
      <c r="R1341" s="3" t="str">
        <f>MID(Tabla1[[#This Row],[Aplicación]],6,2)</f>
        <v>03</v>
      </c>
      <c r="S1341" s="3" t="str">
        <f>VLOOKUP(Tabla1[[#This Row],[AREA]],Hoja1!A:B,2,FALSE)</f>
        <v>03. Participación ciudadana, juventud y deportes</v>
      </c>
      <c r="T1341" s="3" t="str">
        <f>MID(Tabla1[[#This Row],[Aplicación]],9,4)</f>
        <v>9241</v>
      </c>
      <c r="U1341" s="3" t="str">
        <f>VLOOKUP(Tabla1[[#This Row],[PROGRAMA]],Hoja1!A:B,2,FALSE)</f>
        <v>9241. Participación ciudadana</v>
      </c>
      <c r="V1341" s="3" t="str">
        <f>MID(Tabla1[[#This Row],[Aplicación]],14,2)</f>
        <v>22</v>
      </c>
      <c r="W1341" s="3" t="str">
        <f>MID(Tabla1[[#This Row],[Aplicación]],14,6)</f>
        <v>22799</v>
      </c>
    </row>
    <row r="1342" spans="1:23" hidden="1" x14ac:dyDescent="0.25">
      <c r="A1342" s="1">
        <v>220190001021</v>
      </c>
      <c r="B1342" s="3" t="s">
        <v>1968</v>
      </c>
      <c r="C1342" s="2">
        <v>43502</v>
      </c>
      <c r="D1342" s="3">
        <v>22019001676</v>
      </c>
      <c r="E1342" s="3" t="s">
        <v>267</v>
      </c>
      <c r="F1342" s="4">
        <v>2000</v>
      </c>
      <c r="G1342" s="3" t="s">
        <v>1944</v>
      </c>
      <c r="H1342" s="3" t="s">
        <v>268</v>
      </c>
      <c r="I1342" s="3" t="s">
        <v>1969</v>
      </c>
      <c r="J1342" s="3" t="s">
        <v>1837</v>
      </c>
      <c r="K1342" s="3" t="s">
        <v>35</v>
      </c>
      <c r="L1342" s="3" t="s">
        <v>15</v>
      </c>
      <c r="M1342" s="3" t="s">
        <v>16</v>
      </c>
      <c r="N1342" s="11" t="s">
        <v>2554</v>
      </c>
      <c r="O1342" s="3" t="s">
        <v>2553</v>
      </c>
      <c r="P1342" s="3" t="str">
        <f>MID(Tabla1[[#This Row],[Aplicación]],14,1)</f>
        <v>2</v>
      </c>
      <c r="Q1342" s="3" t="s">
        <v>2530</v>
      </c>
      <c r="R1342" s="3" t="str">
        <f>MID(Tabla1[[#This Row],[Aplicación]],6,2)</f>
        <v>08</v>
      </c>
      <c r="S1342" s="3" t="str">
        <f>VLOOKUP(Tabla1[[#This Row],[AREA]],Hoja1!A:B,2,FALSE)</f>
        <v>08. Seguridad y movilidad</v>
      </c>
      <c r="T1342" s="3" t="str">
        <f>MID(Tabla1[[#This Row],[Aplicación]],9,4)</f>
        <v>1341</v>
      </c>
      <c r="U1342" s="3" t="str">
        <f>VLOOKUP(Tabla1[[#This Row],[PROGRAMA]],Hoja1!A:B,2,FALSE)</f>
        <v>1341. Movilidad</v>
      </c>
      <c r="V1342" s="3" t="str">
        <f>MID(Tabla1[[#This Row],[Aplicación]],14,2)</f>
        <v>22</v>
      </c>
      <c r="W1342" s="3" t="str">
        <f>MID(Tabla1[[#This Row],[Aplicación]],14,6)</f>
        <v>22103</v>
      </c>
    </row>
    <row r="1343" spans="1:23" hidden="1" x14ac:dyDescent="0.25">
      <c r="A1343" s="1">
        <v>220190001697</v>
      </c>
      <c r="B1343" s="3" t="s">
        <v>1968</v>
      </c>
      <c r="C1343" s="2">
        <v>43511</v>
      </c>
      <c r="D1343" s="3">
        <v>22019001674</v>
      </c>
      <c r="E1343" s="3" t="s">
        <v>138</v>
      </c>
      <c r="F1343" s="4">
        <v>1000</v>
      </c>
      <c r="G1343" s="3" t="s">
        <v>1944</v>
      </c>
      <c r="H1343" s="3" t="s">
        <v>2004</v>
      </c>
      <c r="I1343" s="3" t="s">
        <v>1969</v>
      </c>
      <c r="J1343" s="3" t="s">
        <v>1837</v>
      </c>
      <c r="K1343" s="3" t="s">
        <v>35</v>
      </c>
      <c r="L1343" s="3" t="s">
        <v>15</v>
      </c>
      <c r="M1343" s="3" t="s">
        <v>16</v>
      </c>
      <c r="N1343" s="11" t="s">
        <v>2554</v>
      </c>
      <c r="O1343" s="3" t="s">
        <v>2553</v>
      </c>
      <c r="P1343" s="3" t="str">
        <f>MID(Tabla1[[#This Row],[Aplicación]],14,1)</f>
        <v>2</v>
      </c>
      <c r="Q1343" s="3" t="s">
        <v>2530</v>
      </c>
      <c r="R1343" s="3" t="str">
        <f>MID(Tabla1[[#This Row],[Aplicación]],6,2)</f>
        <v>07</v>
      </c>
      <c r="S1343" s="3" t="str">
        <f>VLOOKUP(Tabla1[[#This Row],[AREA]],Hoja1!A:B,2,FALSE)</f>
        <v>07. Medio Ambiente sostenibilidad</v>
      </c>
      <c r="T1343" s="3" t="str">
        <f>MID(Tabla1[[#This Row],[Aplicación]],9,4)</f>
        <v>1721</v>
      </c>
      <c r="U1343" s="3" t="str">
        <f>VLOOKUP(Tabla1[[#This Row],[PROGRAMA]],Hoja1!A:B,2,FALSE)</f>
        <v>1721. Protección del medio ambiente</v>
      </c>
      <c r="V1343" s="3" t="str">
        <f>MID(Tabla1[[#This Row],[Aplicación]],14,2)</f>
        <v>22</v>
      </c>
      <c r="W1343" s="3" t="str">
        <f>MID(Tabla1[[#This Row],[Aplicación]],14,6)</f>
        <v>22103</v>
      </c>
    </row>
    <row r="1344" spans="1:23" hidden="1" x14ac:dyDescent="0.25">
      <c r="A1344" s="1">
        <v>220190002152</v>
      </c>
      <c r="B1344" s="3" t="s">
        <v>1968</v>
      </c>
      <c r="C1344" s="2">
        <v>43514</v>
      </c>
      <c r="D1344" s="3">
        <v>22019001675</v>
      </c>
      <c r="E1344" s="3" t="s">
        <v>140</v>
      </c>
      <c r="F1344" s="4">
        <v>1100</v>
      </c>
      <c r="G1344" s="3" t="s">
        <v>1944</v>
      </c>
      <c r="H1344" s="3" t="s">
        <v>2011</v>
      </c>
      <c r="I1344" s="3" t="s">
        <v>1969</v>
      </c>
      <c r="J1344" s="3" t="s">
        <v>1837</v>
      </c>
      <c r="K1344" s="3" t="s">
        <v>35</v>
      </c>
      <c r="L1344" s="3" t="s">
        <v>15</v>
      </c>
      <c r="M1344" s="3" t="s">
        <v>39</v>
      </c>
      <c r="N1344" s="11" t="s">
        <v>2554</v>
      </c>
      <c r="O1344" s="3" t="s">
        <v>2553</v>
      </c>
      <c r="P1344" s="3" t="str">
        <f>MID(Tabla1[[#This Row],[Aplicación]],14,1)</f>
        <v>2</v>
      </c>
      <c r="Q1344" s="3" t="s">
        <v>2530</v>
      </c>
      <c r="R1344" s="3" t="str">
        <f>MID(Tabla1[[#This Row],[Aplicación]],6,2)</f>
        <v>01</v>
      </c>
      <c r="S1344" s="3" t="str">
        <f>VLOOKUP(Tabla1[[#This Row],[AREA]],Hoja1!A:B,2,FALSE)</f>
        <v>01. Alcaldía</v>
      </c>
      <c r="T1344" s="3" t="str">
        <f>MID(Tabla1[[#This Row],[Aplicación]],9,4)</f>
        <v>9203</v>
      </c>
      <c r="U1344" s="3" t="str">
        <f>VLOOKUP(Tabla1[[#This Row],[PROGRAMA]],Hoja1!A:B,2,FALSE)</f>
        <v>9203. Unidad de régimen interior</v>
      </c>
      <c r="V1344" s="3" t="str">
        <f>MID(Tabla1[[#This Row],[Aplicación]],14,2)</f>
        <v>22</v>
      </c>
      <c r="W1344" s="3" t="str">
        <f>MID(Tabla1[[#This Row],[Aplicación]],14,6)</f>
        <v>22103</v>
      </c>
    </row>
    <row r="1345" spans="1:23" hidden="1" x14ac:dyDescent="0.25">
      <c r="A1345" s="1">
        <v>220189000057</v>
      </c>
      <c r="B1345" s="3" t="s">
        <v>9</v>
      </c>
      <c r="C1345" s="2">
        <v>43467</v>
      </c>
      <c r="D1345" s="3">
        <v>22019000190</v>
      </c>
      <c r="E1345" s="3" t="s">
        <v>47</v>
      </c>
      <c r="F1345" s="4">
        <v>2400</v>
      </c>
      <c r="G1345" s="3" t="s">
        <v>1685</v>
      </c>
      <c r="H1345" s="3" t="s">
        <v>158</v>
      </c>
      <c r="I1345" s="3" t="s">
        <v>1836</v>
      </c>
      <c r="J1345" s="3" t="s">
        <v>1838</v>
      </c>
      <c r="K1345" s="3" t="s">
        <v>14</v>
      </c>
      <c r="L1345" s="3" t="s">
        <v>10</v>
      </c>
      <c r="M1345" s="3" t="s">
        <v>11</v>
      </c>
      <c r="N1345" s="11" t="s">
        <v>2556</v>
      </c>
      <c r="O1345" s="3" t="s">
        <v>2553</v>
      </c>
      <c r="P1345" s="3" t="str">
        <f>MID(Tabla1[[#This Row],[Aplicación]],14,1)</f>
        <v>2</v>
      </c>
      <c r="Q1345" s="3" t="s">
        <v>2530</v>
      </c>
      <c r="R1345" s="3" t="str">
        <f>MID(Tabla1[[#This Row],[Aplicación]],6,2)</f>
        <v>10</v>
      </c>
      <c r="S1345" s="3" t="str">
        <f>VLOOKUP(Tabla1[[#This Row],[AREA]],Hoja1!A:B,2,FALSE)</f>
        <v>10. Servicios sociales</v>
      </c>
      <c r="T1345" s="3" t="str">
        <f>MID(Tabla1[[#This Row],[Aplicación]],9,4)</f>
        <v>2312</v>
      </c>
      <c r="U1345" s="3" t="str">
        <f>VLOOKUP(Tabla1[[#This Row],[PROGRAMA]],Hoja1!A:B,2,FALSE)</f>
        <v>2312. Iniciativas sociales</v>
      </c>
      <c r="V1345" s="3" t="str">
        <f>MID(Tabla1[[#This Row],[Aplicación]],14,2)</f>
        <v>22</v>
      </c>
      <c r="W1345" s="3" t="str">
        <f>MID(Tabla1[[#This Row],[Aplicación]],14,6)</f>
        <v>22799</v>
      </c>
    </row>
    <row r="1346" spans="1:23" hidden="1" x14ac:dyDescent="0.25">
      <c r="A1346" s="1">
        <v>220190005172</v>
      </c>
      <c r="B1346" s="3" t="s">
        <v>9</v>
      </c>
      <c r="C1346" s="2">
        <v>43535</v>
      </c>
      <c r="D1346" s="3">
        <v>22019001738</v>
      </c>
      <c r="E1346" s="3" t="s">
        <v>1283</v>
      </c>
      <c r="F1346" s="4">
        <v>474.4</v>
      </c>
      <c r="G1346" s="3" t="s">
        <v>1793</v>
      </c>
      <c r="H1346" s="3" t="s">
        <v>1284</v>
      </c>
      <c r="I1346" s="3" t="s">
        <v>1836</v>
      </c>
      <c r="J1346" s="3" t="s">
        <v>1837</v>
      </c>
      <c r="K1346" s="3" t="s">
        <v>35</v>
      </c>
      <c r="L1346" s="3" t="s">
        <v>10</v>
      </c>
      <c r="M1346" s="3" t="s">
        <v>11</v>
      </c>
      <c r="N1346" s="11" t="s">
        <v>2556</v>
      </c>
      <c r="O1346" s="3" t="s">
        <v>2553</v>
      </c>
      <c r="P1346" s="3" t="str">
        <f>MID(Tabla1[[#This Row],[Aplicación]],14,1)</f>
        <v>2</v>
      </c>
      <c r="Q1346" s="3" t="s">
        <v>2530</v>
      </c>
      <c r="R1346" s="3" t="str">
        <f>MID(Tabla1[[#This Row],[Aplicación]],6,2)</f>
        <v>07</v>
      </c>
      <c r="S1346" s="3" t="str">
        <f>VLOOKUP(Tabla1[[#This Row],[AREA]],Hoja1!A:B,2,FALSE)</f>
        <v>07. Medio Ambiente sostenibilidad</v>
      </c>
      <c r="T1346" s="3" t="str">
        <f>MID(Tabla1[[#This Row],[Aplicación]],9,4)</f>
        <v>3111</v>
      </c>
      <c r="U1346" s="3" t="str">
        <f>VLOOKUP(Tabla1[[#This Row],[PROGRAMA]],Hoja1!A:B,2,FALSE)</f>
        <v>3111. Protección de la salubridad pública</v>
      </c>
      <c r="V1346" s="3" t="str">
        <f>MID(Tabla1[[#This Row],[Aplicación]],14,2)</f>
        <v>22</v>
      </c>
      <c r="W1346" s="3" t="str">
        <f>MID(Tabla1[[#This Row],[Aplicación]],14,6)</f>
        <v>22106</v>
      </c>
    </row>
    <row r="1347" spans="1:23" hidden="1" x14ac:dyDescent="0.25">
      <c r="A1347" s="1">
        <v>220190006704</v>
      </c>
      <c r="B1347" s="3" t="s">
        <v>9</v>
      </c>
      <c r="C1347" s="2">
        <v>43545</v>
      </c>
      <c r="D1347" s="3">
        <v>22019001787</v>
      </c>
      <c r="E1347" s="3" t="s">
        <v>875</v>
      </c>
      <c r="F1347" s="4">
        <v>3500</v>
      </c>
      <c r="G1347" s="3" t="s">
        <v>1818</v>
      </c>
      <c r="H1347" s="3" t="s">
        <v>1480</v>
      </c>
      <c r="I1347" s="3" t="s">
        <v>1836</v>
      </c>
      <c r="J1347" s="3" t="s">
        <v>2029</v>
      </c>
      <c r="K1347" s="3" t="s">
        <v>35</v>
      </c>
      <c r="L1347" s="3" t="s">
        <v>10</v>
      </c>
      <c r="M1347" s="3" t="s">
        <v>11</v>
      </c>
      <c r="N1347" s="11" t="s">
        <v>2556</v>
      </c>
      <c r="O1347" s="3" t="s">
        <v>2553</v>
      </c>
      <c r="P1347" s="3" t="str">
        <f>MID(Tabla1[[#This Row],[Aplicación]],14,1)</f>
        <v>2</v>
      </c>
      <c r="Q1347" s="3" t="s">
        <v>2530</v>
      </c>
      <c r="R1347" s="3" t="str">
        <f>MID(Tabla1[[#This Row],[Aplicación]],6,2)</f>
        <v>07</v>
      </c>
      <c r="S1347" s="3" t="str">
        <f>VLOOKUP(Tabla1[[#This Row],[AREA]],Hoja1!A:B,2,FALSE)</f>
        <v>07. Medio Ambiente sostenibilidad</v>
      </c>
      <c r="T1347" s="3" t="str">
        <f>MID(Tabla1[[#This Row],[Aplicación]],9,4)</f>
        <v>1631</v>
      </c>
      <c r="U1347" s="3" t="str">
        <f>VLOOKUP(Tabla1[[#This Row],[PROGRAMA]],Hoja1!A:B,2,FALSE)</f>
        <v>1631. Limpieza viaria</v>
      </c>
      <c r="V1347" s="3" t="str">
        <f>MID(Tabla1[[#This Row],[Aplicación]],14,2)</f>
        <v>21</v>
      </c>
      <c r="W1347" s="3" t="str">
        <f>MID(Tabla1[[#This Row],[Aplicación]],14,6)</f>
        <v>214</v>
      </c>
    </row>
    <row r="1348" spans="1:23" hidden="1" x14ac:dyDescent="0.25">
      <c r="A1348" s="1">
        <v>220189000507</v>
      </c>
      <c r="B1348" s="3" t="s">
        <v>9</v>
      </c>
      <c r="C1348" s="2">
        <v>43467</v>
      </c>
      <c r="D1348" s="3">
        <v>22019000532</v>
      </c>
      <c r="E1348" s="3" t="s">
        <v>47</v>
      </c>
      <c r="F1348" s="4">
        <v>320</v>
      </c>
      <c r="G1348" s="3" t="s">
        <v>1685</v>
      </c>
      <c r="H1348" s="3" t="s">
        <v>431</v>
      </c>
      <c r="I1348" s="3" t="s">
        <v>1836</v>
      </c>
      <c r="J1348" s="3" t="s">
        <v>1838</v>
      </c>
      <c r="K1348" s="3" t="s">
        <v>14</v>
      </c>
      <c r="L1348" s="3" t="s">
        <v>10</v>
      </c>
      <c r="M1348" s="3" t="s">
        <v>11</v>
      </c>
      <c r="N1348" s="11" t="s">
        <v>2556</v>
      </c>
      <c r="O1348" s="3" t="s">
        <v>2553</v>
      </c>
      <c r="P1348" s="3" t="str">
        <f>MID(Tabla1[[#This Row],[Aplicación]],14,1)</f>
        <v>2</v>
      </c>
      <c r="Q1348" s="3" t="s">
        <v>2530</v>
      </c>
      <c r="R1348" s="3" t="str">
        <f>MID(Tabla1[[#This Row],[Aplicación]],6,2)</f>
        <v>10</v>
      </c>
      <c r="S1348" s="3" t="str">
        <f>VLOOKUP(Tabla1[[#This Row],[AREA]],Hoja1!A:B,2,FALSE)</f>
        <v>10. Servicios sociales</v>
      </c>
      <c r="T1348" s="3" t="str">
        <f>MID(Tabla1[[#This Row],[Aplicación]],9,4)</f>
        <v>2312</v>
      </c>
      <c r="U1348" s="3" t="str">
        <f>VLOOKUP(Tabla1[[#This Row],[PROGRAMA]],Hoja1!A:B,2,FALSE)</f>
        <v>2312. Iniciativas sociales</v>
      </c>
      <c r="V1348" s="3" t="str">
        <f>MID(Tabla1[[#This Row],[Aplicación]],14,2)</f>
        <v>22</v>
      </c>
      <c r="W1348" s="3" t="str">
        <f>MID(Tabla1[[#This Row],[Aplicación]],14,6)</f>
        <v>22799</v>
      </c>
    </row>
    <row r="1349" spans="1:23" hidden="1" x14ac:dyDescent="0.25">
      <c r="A1349" s="1">
        <v>220189000522</v>
      </c>
      <c r="B1349" s="3" t="s">
        <v>9</v>
      </c>
      <c r="C1349" s="2">
        <v>43467</v>
      </c>
      <c r="D1349" s="3">
        <v>22019000350</v>
      </c>
      <c r="E1349" s="3" t="s">
        <v>81</v>
      </c>
      <c r="F1349" s="4">
        <v>33214.5</v>
      </c>
      <c r="G1349" s="3" t="s">
        <v>1945</v>
      </c>
      <c r="H1349" s="3" t="s">
        <v>438</v>
      </c>
      <c r="I1349" s="3" t="s">
        <v>1836</v>
      </c>
      <c r="J1349" s="3" t="s">
        <v>1863</v>
      </c>
      <c r="K1349" s="3" t="s">
        <v>14</v>
      </c>
      <c r="L1349" s="3" t="s">
        <v>15</v>
      </c>
      <c r="M1349" s="3" t="s">
        <v>16</v>
      </c>
      <c r="N1349" s="11" t="s">
        <v>2554</v>
      </c>
      <c r="O1349" s="3" t="s">
        <v>2553</v>
      </c>
      <c r="P1349" s="3" t="str">
        <f>MID(Tabla1[[#This Row],[Aplicación]],14,1)</f>
        <v>2</v>
      </c>
      <c r="Q1349" s="3" t="s">
        <v>2530</v>
      </c>
      <c r="R1349" s="3" t="str">
        <f>MID(Tabla1[[#This Row],[Aplicación]],6,2)</f>
        <v>09</v>
      </c>
      <c r="S1349" s="3" t="str">
        <f>VLOOKUP(Tabla1[[#This Row],[AREA]],Hoja1!A:B,2,FALSE)</f>
        <v>09. Cultura y turismo</v>
      </c>
      <c r="T1349" s="3" t="str">
        <f>MID(Tabla1[[#This Row],[Aplicación]],9,4)</f>
        <v>3341</v>
      </c>
      <c r="U1349" s="3" t="str">
        <f>VLOOKUP(Tabla1[[#This Row],[PROGRAMA]],Hoja1!A:B,2,FALSE)</f>
        <v>3341. Coordinación de políticas culturales</v>
      </c>
      <c r="V1349" s="3" t="str">
        <f>MID(Tabla1[[#This Row],[Aplicación]],14,2)</f>
        <v>22</v>
      </c>
      <c r="W1349" s="3" t="str">
        <f>MID(Tabla1[[#This Row],[Aplicación]],14,6)</f>
        <v>22799</v>
      </c>
    </row>
    <row r="1350" spans="1:23" hidden="1" x14ac:dyDescent="0.25">
      <c r="A1350" s="1">
        <v>220190006703</v>
      </c>
      <c r="B1350" s="3" t="s">
        <v>9</v>
      </c>
      <c r="C1350" s="2">
        <v>43545</v>
      </c>
      <c r="D1350" s="3">
        <v>22019001786</v>
      </c>
      <c r="E1350" s="3" t="s">
        <v>871</v>
      </c>
      <c r="F1350" s="4">
        <v>2500</v>
      </c>
      <c r="G1350" s="3" t="s">
        <v>1818</v>
      </c>
      <c r="H1350" s="3" t="s">
        <v>1479</v>
      </c>
      <c r="I1350" s="3" t="s">
        <v>1836</v>
      </c>
      <c r="J1350" s="3" t="s">
        <v>2029</v>
      </c>
      <c r="K1350" s="3" t="s">
        <v>35</v>
      </c>
      <c r="L1350" s="3" t="s">
        <v>10</v>
      </c>
      <c r="M1350" s="3" t="s">
        <v>11</v>
      </c>
      <c r="N1350" s="11" t="s">
        <v>2556</v>
      </c>
      <c r="O1350" s="3" t="s">
        <v>2553</v>
      </c>
      <c r="P1350" s="3" t="str">
        <f>MID(Tabla1[[#This Row],[Aplicación]],14,1)</f>
        <v>2</v>
      </c>
      <c r="Q1350" s="3" t="s">
        <v>2530</v>
      </c>
      <c r="R1350" s="3" t="str">
        <f>MID(Tabla1[[#This Row],[Aplicación]],6,2)</f>
        <v>07</v>
      </c>
      <c r="S1350" s="3" t="str">
        <f>VLOOKUP(Tabla1[[#This Row],[AREA]],Hoja1!A:B,2,FALSE)</f>
        <v>07. Medio Ambiente sostenibilidad</v>
      </c>
      <c r="T1350" s="3" t="str">
        <f>MID(Tabla1[[#This Row],[Aplicación]],9,4)</f>
        <v>1621</v>
      </c>
      <c r="U1350" s="3" t="str">
        <f>VLOOKUP(Tabla1[[#This Row],[PROGRAMA]],Hoja1!A:B,2,FALSE)</f>
        <v>1621. Servicio de limpieza</v>
      </c>
      <c r="V1350" s="3" t="str">
        <f>MID(Tabla1[[#This Row],[Aplicación]],14,2)</f>
        <v>21</v>
      </c>
      <c r="W1350" s="3" t="str">
        <f>MID(Tabla1[[#This Row],[Aplicación]],14,6)</f>
        <v>214</v>
      </c>
    </row>
    <row r="1351" spans="1:23" hidden="1" x14ac:dyDescent="0.25">
      <c r="A1351" s="1">
        <v>220190006707</v>
      </c>
      <c r="B1351" s="3" t="s">
        <v>9</v>
      </c>
      <c r="C1351" s="2">
        <v>43545</v>
      </c>
      <c r="D1351" s="3">
        <v>22019002042</v>
      </c>
      <c r="E1351" s="3" t="s">
        <v>871</v>
      </c>
      <c r="F1351" s="4">
        <v>16700</v>
      </c>
      <c r="G1351" s="3" t="s">
        <v>1820</v>
      </c>
      <c r="H1351" s="3" t="s">
        <v>1484</v>
      </c>
      <c r="I1351" s="3" t="s">
        <v>1836</v>
      </c>
      <c r="J1351" s="3" t="s">
        <v>1838</v>
      </c>
      <c r="K1351" s="3" t="s">
        <v>14</v>
      </c>
      <c r="L1351" s="3" t="s">
        <v>10</v>
      </c>
      <c r="M1351" s="3" t="s">
        <v>11</v>
      </c>
      <c r="N1351" s="11" t="s">
        <v>2556</v>
      </c>
      <c r="O1351" s="3" t="s">
        <v>2553</v>
      </c>
      <c r="P1351" s="3" t="str">
        <f>MID(Tabla1[[#This Row],[Aplicación]],14,1)</f>
        <v>2</v>
      </c>
      <c r="Q1351" s="3" t="s">
        <v>2530</v>
      </c>
      <c r="R1351" s="3" t="str">
        <f>MID(Tabla1[[#This Row],[Aplicación]],6,2)</f>
        <v>07</v>
      </c>
      <c r="S1351" s="3" t="str">
        <f>VLOOKUP(Tabla1[[#This Row],[AREA]],Hoja1!A:B,2,FALSE)</f>
        <v>07. Medio Ambiente sostenibilidad</v>
      </c>
      <c r="T1351" s="3" t="str">
        <f>MID(Tabla1[[#This Row],[Aplicación]],9,4)</f>
        <v>1621</v>
      </c>
      <c r="U1351" s="3" t="str">
        <f>VLOOKUP(Tabla1[[#This Row],[PROGRAMA]],Hoja1!A:B,2,FALSE)</f>
        <v>1621. Servicio de limpieza</v>
      </c>
      <c r="V1351" s="3" t="str">
        <f>MID(Tabla1[[#This Row],[Aplicación]],14,2)</f>
        <v>21</v>
      </c>
      <c r="W1351" s="3" t="str">
        <f>MID(Tabla1[[#This Row],[Aplicación]],14,6)</f>
        <v>214</v>
      </c>
    </row>
    <row r="1352" spans="1:23" hidden="1" x14ac:dyDescent="0.25">
      <c r="A1352" s="1">
        <v>220190000359</v>
      </c>
      <c r="B1352" s="3" t="s">
        <v>9</v>
      </c>
      <c r="C1352" s="2">
        <v>43490</v>
      </c>
      <c r="D1352" s="3">
        <v>22019000155</v>
      </c>
      <c r="E1352" s="3" t="s">
        <v>785</v>
      </c>
      <c r="F1352" s="4">
        <v>1481.04</v>
      </c>
      <c r="G1352" s="3" t="s">
        <v>1976</v>
      </c>
      <c r="H1352" s="3" t="s">
        <v>1977</v>
      </c>
      <c r="I1352" s="3" t="s">
        <v>1836</v>
      </c>
      <c r="J1352" s="3" t="s">
        <v>1838</v>
      </c>
      <c r="K1352" s="3" t="s">
        <v>14</v>
      </c>
      <c r="L1352" s="3" t="s">
        <v>15</v>
      </c>
      <c r="M1352" s="3" t="s">
        <v>16</v>
      </c>
      <c r="N1352" s="11" t="s">
        <v>2554</v>
      </c>
      <c r="O1352" s="3" t="s">
        <v>2553</v>
      </c>
      <c r="P1352" s="3" t="str">
        <f>MID(Tabla1[[#This Row],[Aplicación]],14,1)</f>
        <v>2</v>
      </c>
      <c r="Q1352" s="3" t="s">
        <v>2530</v>
      </c>
      <c r="R1352" s="3" t="str">
        <f>MID(Tabla1[[#This Row],[Aplicación]],6,2)</f>
        <v>10</v>
      </c>
      <c r="S1352" s="3" t="str">
        <f>VLOOKUP(Tabla1[[#This Row],[AREA]],Hoja1!A:B,2,FALSE)</f>
        <v>10. Servicios sociales</v>
      </c>
      <c r="T1352" s="3" t="str">
        <f>MID(Tabla1[[#This Row],[Aplicación]],9,4)</f>
        <v>2312</v>
      </c>
      <c r="U1352" s="3" t="str">
        <f>VLOOKUP(Tabla1[[#This Row],[PROGRAMA]],Hoja1!A:B,2,FALSE)</f>
        <v>2312. Iniciativas sociales</v>
      </c>
      <c r="V1352" s="3" t="str">
        <f>MID(Tabla1[[#This Row],[Aplicación]],14,2)</f>
        <v>21</v>
      </c>
      <c r="W1352" s="3" t="str">
        <f>MID(Tabla1[[#This Row],[Aplicación]],14,6)</f>
        <v>213</v>
      </c>
    </row>
    <row r="1353" spans="1:23" hidden="1" x14ac:dyDescent="0.25">
      <c r="A1353" s="1">
        <v>220190000359</v>
      </c>
      <c r="B1353" s="3" t="s">
        <v>9</v>
      </c>
      <c r="C1353" s="2">
        <v>43490</v>
      </c>
      <c r="D1353" s="3">
        <v>22019000156</v>
      </c>
      <c r="E1353" s="3" t="s">
        <v>785</v>
      </c>
      <c r="F1353" s="4">
        <v>1481.04</v>
      </c>
      <c r="G1353" s="3" t="s">
        <v>1976</v>
      </c>
      <c r="H1353" s="3" t="s">
        <v>1977</v>
      </c>
      <c r="I1353" s="3" t="s">
        <v>1836</v>
      </c>
      <c r="J1353" s="3" t="s">
        <v>1838</v>
      </c>
      <c r="K1353" s="3" t="s">
        <v>14</v>
      </c>
      <c r="L1353" s="3" t="s">
        <v>15</v>
      </c>
      <c r="M1353" s="3" t="s">
        <v>16</v>
      </c>
      <c r="N1353" s="11" t="s">
        <v>2554</v>
      </c>
      <c r="O1353" s="3" t="s">
        <v>2553</v>
      </c>
      <c r="P1353" s="3" t="str">
        <f>MID(Tabla1[[#This Row],[Aplicación]],14,1)</f>
        <v>2</v>
      </c>
      <c r="Q1353" s="3" t="s">
        <v>2530</v>
      </c>
      <c r="R1353" s="3" t="str">
        <f>MID(Tabla1[[#This Row],[Aplicación]],6,2)</f>
        <v>10</v>
      </c>
      <c r="S1353" s="3" t="str">
        <f>VLOOKUP(Tabla1[[#This Row],[AREA]],Hoja1!A:B,2,FALSE)</f>
        <v>10. Servicios sociales</v>
      </c>
      <c r="T1353" s="3" t="str">
        <f>MID(Tabla1[[#This Row],[Aplicación]],9,4)</f>
        <v>2312</v>
      </c>
      <c r="U1353" s="3" t="str">
        <f>VLOOKUP(Tabla1[[#This Row],[PROGRAMA]],Hoja1!A:B,2,FALSE)</f>
        <v>2312. Iniciativas sociales</v>
      </c>
      <c r="V1353" s="3" t="str">
        <f>MID(Tabla1[[#This Row],[Aplicación]],14,2)</f>
        <v>21</v>
      </c>
      <c r="W1353" s="3" t="str">
        <f>MID(Tabla1[[#This Row],[Aplicación]],14,6)</f>
        <v>213</v>
      </c>
    </row>
    <row r="1354" spans="1:23" hidden="1" x14ac:dyDescent="0.25">
      <c r="A1354" s="1">
        <v>220190001399</v>
      </c>
      <c r="B1354" s="3" t="s">
        <v>9</v>
      </c>
      <c r="C1354" s="2">
        <v>43507</v>
      </c>
      <c r="D1354" s="3">
        <v>22019001665</v>
      </c>
      <c r="E1354" s="3" t="s">
        <v>733</v>
      </c>
      <c r="F1354" s="4">
        <v>1700</v>
      </c>
      <c r="G1354" s="3" t="s">
        <v>1745</v>
      </c>
      <c r="H1354" s="3" t="s">
        <v>734</v>
      </c>
      <c r="I1354" s="3" t="s">
        <v>1836</v>
      </c>
      <c r="J1354" s="3" t="s">
        <v>1838</v>
      </c>
      <c r="K1354" s="3" t="s">
        <v>35</v>
      </c>
      <c r="L1354" s="3" t="s">
        <v>10</v>
      </c>
      <c r="M1354" s="3" t="s">
        <v>11</v>
      </c>
      <c r="N1354" s="11" t="s">
        <v>2556</v>
      </c>
      <c r="O1354" s="3" t="s">
        <v>2553</v>
      </c>
      <c r="P1354" s="3" t="str">
        <f>MID(Tabla1[[#This Row],[Aplicación]],14,1)</f>
        <v>2</v>
      </c>
      <c r="Q1354" s="3" t="s">
        <v>2530</v>
      </c>
      <c r="R1354" s="3" t="str">
        <f>MID(Tabla1[[#This Row],[Aplicación]],6,2)</f>
        <v>01</v>
      </c>
      <c r="S1354" s="3" t="str">
        <f>VLOOKUP(Tabla1[[#This Row],[AREA]],Hoja1!A:B,2,FALSE)</f>
        <v>01. Alcaldía</v>
      </c>
      <c r="T1354" s="3" t="str">
        <f>MID(Tabla1[[#This Row],[Aplicación]],9,4)</f>
        <v>9207</v>
      </c>
      <c r="U1354" s="3" t="str">
        <f>VLOOKUP(Tabla1[[#This Row],[PROGRAMA]],Hoja1!A:B,2,FALSE)</f>
        <v>9207. Gobierno y relaciones</v>
      </c>
      <c r="V1354" s="3" t="str">
        <f>MID(Tabla1[[#This Row],[Aplicación]],14,2)</f>
        <v>22</v>
      </c>
      <c r="W1354" s="3" t="str">
        <f>MID(Tabla1[[#This Row],[Aplicación]],14,6)</f>
        <v>22001</v>
      </c>
    </row>
    <row r="1355" spans="1:23" hidden="1" x14ac:dyDescent="0.25">
      <c r="A1355" s="1">
        <v>220179000089</v>
      </c>
      <c r="B1355" s="3" t="s">
        <v>9</v>
      </c>
      <c r="C1355" s="2">
        <v>43467</v>
      </c>
      <c r="D1355" s="3">
        <v>22019000041</v>
      </c>
      <c r="E1355" s="3" t="s">
        <v>58</v>
      </c>
      <c r="F1355" s="4">
        <v>1808.22</v>
      </c>
      <c r="G1355" s="3" t="s">
        <v>1845</v>
      </c>
      <c r="H1355" s="3" t="s">
        <v>59</v>
      </c>
      <c r="I1355" s="3" t="s">
        <v>1836</v>
      </c>
      <c r="J1355" s="3" t="s">
        <v>1838</v>
      </c>
      <c r="K1355" s="3" t="s">
        <v>14</v>
      </c>
      <c r="L1355" s="3" t="s">
        <v>15</v>
      </c>
      <c r="M1355" s="3" t="s">
        <v>16</v>
      </c>
      <c r="N1355" s="11" t="s">
        <v>2554</v>
      </c>
      <c r="O1355" s="3" t="s">
        <v>2553</v>
      </c>
      <c r="P1355" s="3" t="str">
        <f>MID(Tabla1[[#This Row],[Aplicación]],14,1)</f>
        <v>2</v>
      </c>
      <c r="Q1355" s="3" t="s">
        <v>2530</v>
      </c>
      <c r="R1355" s="3" t="str">
        <f>MID(Tabla1[[#This Row],[Aplicación]],6,2)</f>
        <v>03</v>
      </c>
      <c r="S1355" s="3" t="str">
        <f>VLOOKUP(Tabla1[[#This Row],[AREA]],Hoja1!A:B,2,FALSE)</f>
        <v>03. Participación ciudadana, juventud y deportes</v>
      </c>
      <c r="T1355" s="3" t="str">
        <f>MID(Tabla1[[#This Row],[Aplicación]],9,4)</f>
        <v>9204</v>
      </c>
      <c r="U1355" s="3" t="str">
        <f>VLOOKUP(Tabla1[[#This Row],[PROGRAMA]],Hoja1!A:B,2,FALSE)</f>
        <v>9204. Tecnologías de la información y comunicación</v>
      </c>
      <c r="V1355" s="3" t="str">
        <f>MID(Tabla1[[#This Row],[Aplicación]],14,2)</f>
        <v>21</v>
      </c>
      <c r="W1355" s="3" t="str">
        <f>MID(Tabla1[[#This Row],[Aplicación]],14,6)</f>
        <v>216</v>
      </c>
    </row>
    <row r="1356" spans="1:23" hidden="1" x14ac:dyDescent="0.25">
      <c r="A1356" s="1">
        <v>220190001258</v>
      </c>
      <c r="B1356" s="3" t="s">
        <v>9</v>
      </c>
      <c r="C1356" s="2">
        <v>43504</v>
      </c>
      <c r="D1356" s="3">
        <v>22019000147</v>
      </c>
      <c r="E1356" s="3" t="s">
        <v>87</v>
      </c>
      <c r="F1356" s="4">
        <v>43211.519999999997</v>
      </c>
      <c r="G1356" s="3" t="s">
        <v>1995</v>
      </c>
      <c r="H1356" s="3" t="s">
        <v>646</v>
      </c>
      <c r="I1356" s="3" t="s">
        <v>1836</v>
      </c>
      <c r="J1356" s="3" t="s">
        <v>1943</v>
      </c>
      <c r="K1356" s="3" t="s">
        <v>35</v>
      </c>
      <c r="L1356" s="3" t="s">
        <v>15</v>
      </c>
      <c r="M1356" s="3" t="s">
        <v>16</v>
      </c>
      <c r="N1356" s="11" t="s">
        <v>2554</v>
      </c>
      <c r="O1356" s="3" t="s">
        <v>2553</v>
      </c>
      <c r="P1356" s="3" t="str">
        <f>MID(Tabla1[[#This Row],[Aplicación]],14,1)</f>
        <v>2</v>
      </c>
      <c r="Q1356" s="3" t="s">
        <v>2530</v>
      </c>
      <c r="R1356" s="3" t="str">
        <f>MID(Tabla1[[#This Row],[Aplicación]],6,2)</f>
        <v>08</v>
      </c>
      <c r="S1356" s="3" t="str">
        <f>VLOOKUP(Tabla1[[#This Row],[AREA]],Hoja1!A:B,2,FALSE)</f>
        <v>08. Seguridad y movilidad</v>
      </c>
      <c r="T1356" s="3" t="str">
        <f>MID(Tabla1[[#This Row],[Aplicación]],9,4)</f>
        <v>1321</v>
      </c>
      <c r="U1356" s="3" t="str">
        <f>VLOOKUP(Tabla1[[#This Row],[PROGRAMA]],Hoja1!A:B,2,FALSE)</f>
        <v>1321. Policía municipal</v>
      </c>
      <c r="V1356" s="3" t="str">
        <f>MID(Tabla1[[#This Row],[Aplicación]],14,2)</f>
        <v>22</v>
      </c>
      <c r="W1356" s="3" t="str">
        <f>MID(Tabla1[[#This Row],[Aplicación]],14,6)</f>
        <v>22104</v>
      </c>
    </row>
    <row r="1357" spans="1:23" hidden="1" x14ac:dyDescent="0.25">
      <c r="A1357" s="1">
        <v>220189000648</v>
      </c>
      <c r="B1357" s="3" t="s">
        <v>9</v>
      </c>
      <c r="C1357" s="2">
        <v>43467</v>
      </c>
      <c r="D1357" s="3">
        <v>22019000543</v>
      </c>
      <c r="E1357" s="3" t="s">
        <v>58</v>
      </c>
      <c r="F1357" s="4">
        <v>31191.78</v>
      </c>
      <c r="G1357" s="3" t="s">
        <v>1845</v>
      </c>
      <c r="H1357" s="3" t="s">
        <v>487</v>
      </c>
      <c r="I1357" s="3" t="s">
        <v>1836</v>
      </c>
      <c r="J1357" s="3" t="s">
        <v>1838</v>
      </c>
      <c r="K1357" s="3" t="s">
        <v>14</v>
      </c>
      <c r="L1357" s="3" t="s">
        <v>15</v>
      </c>
      <c r="M1357" s="3" t="s">
        <v>16</v>
      </c>
      <c r="N1357" s="11" t="s">
        <v>2554</v>
      </c>
      <c r="O1357" s="3" t="s">
        <v>2553</v>
      </c>
      <c r="P1357" s="3" t="str">
        <f>MID(Tabla1[[#This Row],[Aplicación]],14,1)</f>
        <v>2</v>
      </c>
      <c r="Q1357" s="3" t="s">
        <v>2530</v>
      </c>
      <c r="R1357" s="3" t="str">
        <f>MID(Tabla1[[#This Row],[Aplicación]],6,2)</f>
        <v>03</v>
      </c>
      <c r="S1357" s="3" t="str">
        <f>VLOOKUP(Tabla1[[#This Row],[AREA]],Hoja1!A:B,2,FALSE)</f>
        <v>03. Participación ciudadana, juventud y deportes</v>
      </c>
      <c r="T1357" s="3" t="str">
        <f>MID(Tabla1[[#This Row],[Aplicación]],9,4)</f>
        <v>9204</v>
      </c>
      <c r="U1357" s="3" t="str">
        <f>VLOOKUP(Tabla1[[#This Row],[PROGRAMA]],Hoja1!A:B,2,FALSE)</f>
        <v>9204. Tecnologías de la información y comunicación</v>
      </c>
      <c r="V1357" s="3" t="str">
        <f>MID(Tabla1[[#This Row],[Aplicación]],14,2)</f>
        <v>21</v>
      </c>
      <c r="W1357" s="3" t="str">
        <f>MID(Tabla1[[#This Row],[Aplicación]],14,6)</f>
        <v>216</v>
      </c>
    </row>
    <row r="1358" spans="1:23" hidden="1" x14ac:dyDescent="0.25">
      <c r="A1358" s="1">
        <v>220190001264</v>
      </c>
      <c r="B1358" s="3" t="s">
        <v>9</v>
      </c>
      <c r="C1358" s="2">
        <v>43504</v>
      </c>
      <c r="D1358" s="3">
        <v>22019001695</v>
      </c>
      <c r="E1358" s="3" t="s">
        <v>577</v>
      </c>
      <c r="F1358" s="4">
        <v>2200</v>
      </c>
      <c r="G1358" s="3" t="s">
        <v>1736</v>
      </c>
      <c r="H1358" s="3" t="s">
        <v>653</v>
      </c>
      <c r="I1358" s="3" t="s">
        <v>1836</v>
      </c>
      <c r="J1358" s="3" t="s">
        <v>1838</v>
      </c>
      <c r="K1358" s="3" t="s">
        <v>14</v>
      </c>
      <c r="L1358" s="3" t="s">
        <v>10</v>
      </c>
      <c r="M1358" s="3" t="s">
        <v>11</v>
      </c>
      <c r="N1358" s="11" t="s">
        <v>2556</v>
      </c>
      <c r="O1358" s="3" t="s">
        <v>2553</v>
      </c>
      <c r="P1358" s="3" t="str">
        <f>MID(Tabla1[[#This Row],[Aplicación]],14,1)</f>
        <v>2</v>
      </c>
      <c r="Q1358" s="3" t="s">
        <v>2530</v>
      </c>
      <c r="R1358" s="3" t="str">
        <f>MID(Tabla1[[#This Row],[Aplicación]],6,2)</f>
        <v>03</v>
      </c>
      <c r="S1358" s="3" t="str">
        <f>VLOOKUP(Tabla1[[#This Row],[AREA]],Hoja1!A:B,2,FALSE)</f>
        <v>03. Participación ciudadana, juventud y deportes</v>
      </c>
      <c r="T1358" s="3" t="str">
        <f>MID(Tabla1[[#This Row],[Aplicación]],9,4)</f>
        <v>9241</v>
      </c>
      <c r="U1358" s="3" t="str">
        <f>VLOOKUP(Tabla1[[#This Row],[PROGRAMA]],Hoja1!A:B,2,FALSE)</f>
        <v>9241. Participación ciudadana</v>
      </c>
      <c r="V1358" s="3" t="str">
        <f>MID(Tabla1[[#This Row],[Aplicación]],14,2)</f>
        <v>22</v>
      </c>
      <c r="W1358" s="3" t="str">
        <f>MID(Tabla1[[#This Row],[Aplicación]],14,6)</f>
        <v>22609</v>
      </c>
    </row>
    <row r="1359" spans="1:23" hidden="1" x14ac:dyDescent="0.25">
      <c r="A1359" s="1">
        <v>220190002148</v>
      </c>
      <c r="B1359" s="3" t="s">
        <v>9</v>
      </c>
      <c r="C1359" s="2">
        <v>43514</v>
      </c>
      <c r="D1359" s="3">
        <v>22019001740</v>
      </c>
      <c r="E1359" s="3" t="s">
        <v>527</v>
      </c>
      <c r="F1359" s="4">
        <v>12500</v>
      </c>
      <c r="G1359" s="3" t="s">
        <v>1768</v>
      </c>
      <c r="H1359" s="3" t="s">
        <v>859</v>
      </c>
      <c r="I1359" s="3" t="s">
        <v>1836</v>
      </c>
      <c r="J1359" s="3" t="s">
        <v>1838</v>
      </c>
      <c r="K1359" s="3" t="s">
        <v>35</v>
      </c>
      <c r="L1359" s="3" t="s">
        <v>10</v>
      </c>
      <c r="M1359" s="3" t="s">
        <v>11</v>
      </c>
      <c r="N1359" s="11" t="s">
        <v>2556</v>
      </c>
      <c r="O1359" s="3" t="s">
        <v>2553</v>
      </c>
      <c r="P1359" s="3" t="str">
        <f>MID(Tabla1[[#This Row],[Aplicación]],14,1)</f>
        <v>2</v>
      </c>
      <c r="Q1359" s="3" t="s">
        <v>2530</v>
      </c>
      <c r="R1359" s="3" t="str">
        <f>MID(Tabla1[[#This Row],[Aplicación]],6,2)</f>
        <v>06</v>
      </c>
      <c r="S1359" s="3" t="str">
        <f>VLOOKUP(Tabla1[[#This Row],[AREA]],Hoja1!A:B,2,FALSE)</f>
        <v>06. Educación, infancia e igualdad</v>
      </c>
      <c r="T1359" s="3" t="str">
        <f>MID(Tabla1[[#This Row],[Aplicación]],9,4)</f>
        <v>3232</v>
      </c>
      <c r="U1359" s="3" t="str">
        <f>VLOOKUP(Tabla1[[#This Row],[PROGRAMA]],Hoja1!A:B,2,FALSE)</f>
        <v>3232. Conservación y mantenimiento centros educación infantil y primaria</v>
      </c>
      <c r="V1359" s="3" t="str">
        <f>MID(Tabla1[[#This Row],[Aplicación]],14,2)</f>
        <v>21</v>
      </c>
      <c r="W1359" s="3" t="str">
        <f>MID(Tabla1[[#This Row],[Aplicación]],14,6)</f>
        <v>212</v>
      </c>
    </row>
    <row r="1360" spans="1:23" hidden="1" x14ac:dyDescent="0.25">
      <c r="A1360" s="1">
        <v>220190003930</v>
      </c>
      <c r="B1360" s="3" t="s">
        <v>9</v>
      </c>
      <c r="C1360" s="2">
        <v>43523</v>
      </c>
      <c r="D1360" s="3">
        <v>22019001614</v>
      </c>
      <c r="E1360" s="3" t="s">
        <v>1141</v>
      </c>
      <c r="F1360" s="4">
        <v>10500</v>
      </c>
      <c r="G1360" s="3" t="s">
        <v>1768</v>
      </c>
      <c r="H1360" s="3" t="s">
        <v>1142</v>
      </c>
      <c r="I1360" s="3" t="s">
        <v>1836</v>
      </c>
      <c r="J1360" s="3" t="s">
        <v>1838</v>
      </c>
      <c r="K1360" s="3" t="s">
        <v>35</v>
      </c>
      <c r="L1360" s="3" t="s">
        <v>15</v>
      </c>
      <c r="M1360" s="3" t="s">
        <v>16</v>
      </c>
      <c r="N1360" s="11" t="s">
        <v>2554</v>
      </c>
      <c r="O1360" s="3" t="s">
        <v>2553</v>
      </c>
      <c r="P1360" s="3" t="str">
        <f>MID(Tabla1[[#This Row],[Aplicación]],14,1)</f>
        <v>2</v>
      </c>
      <c r="Q1360" s="3" t="s">
        <v>2530</v>
      </c>
      <c r="R1360" s="3" t="str">
        <f>MID(Tabla1[[#This Row],[Aplicación]],6,2)</f>
        <v>10</v>
      </c>
      <c r="S1360" s="3" t="str">
        <f>VLOOKUP(Tabla1[[#This Row],[AREA]],Hoja1!A:B,2,FALSE)</f>
        <v>10. Servicios sociales</v>
      </c>
      <c r="T1360" s="3" t="str">
        <f>MID(Tabla1[[#This Row],[Aplicación]],9,4)</f>
        <v>2412</v>
      </c>
      <c r="U1360" s="3" t="str">
        <f>VLOOKUP(Tabla1[[#This Row],[PROGRAMA]],Hoja1!A:B,2,FALSE)</f>
        <v>2412. Formación para el empleo</v>
      </c>
      <c r="V1360" s="3" t="str">
        <f>MID(Tabla1[[#This Row],[Aplicación]],14,2)</f>
        <v>22</v>
      </c>
      <c r="W1360" s="3" t="str">
        <f>MID(Tabla1[[#This Row],[Aplicación]],14,6)</f>
        <v>22199</v>
      </c>
    </row>
    <row r="1361" spans="1:23" hidden="1" x14ac:dyDescent="0.25">
      <c r="A1361" s="1">
        <v>220189000646</v>
      </c>
      <c r="B1361" s="3" t="s">
        <v>9</v>
      </c>
      <c r="C1361" s="2">
        <v>43467</v>
      </c>
      <c r="D1361" s="3">
        <v>22019000167</v>
      </c>
      <c r="E1361" s="3" t="s">
        <v>58</v>
      </c>
      <c r="F1361" s="4">
        <v>513224.56</v>
      </c>
      <c r="G1361" s="3" t="s">
        <v>1961</v>
      </c>
      <c r="H1361" s="3" t="s">
        <v>486</v>
      </c>
      <c r="I1361" s="3" t="s">
        <v>1836</v>
      </c>
      <c r="J1361" s="3" t="s">
        <v>1838</v>
      </c>
      <c r="K1361" s="3" t="s">
        <v>14</v>
      </c>
      <c r="L1361" s="3" t="s">
        <v>15</v>
      </c>
      <c r="M1361" s="3" t="s">
        <v>16</v>
      </c>
      <c r="N1361" s="11" t="s">
        <v>2554</v>
      </c>
      <c r="O1361" s="3" t="s">
        <v>2553</v>
      </c>
      <c r="P1361" s="3" t="str">
        <f>MID(Tabla1[[#This Row],[Aplicación]],14,1)</f>
        <v>2</v>
      </c>
      <c r="Q1361" s="3" t="s">
        <v>2530</v>
      </c>
      <c r="R1361" s="3" t="str">
        <f>MID(Tabla1[[#This Row],[Aplicación]],6,2)</f>
        <v>03</v>
      </c>
      <c r="S1361" s="3" t="str">
        <f>VLOOKUP(Tabla1[[#This Row],[AREA]],Hoja1!A:B,2,FALSE)</f>
        <v>03. Participación ciudadana, juventud y deportes</v>
      </c>
      <c r="T1361" s="3" t="str">
        <f>MID(Tabla1[[#This Row],[Aplicación]],9,4)</f>
        <v>9204</v>
      </c>
      <c r="U1361" s="3" t="str">
        <f>VLOOKUP(Tabla1[[#This Row],[PROGRAMA]],Hoja1!A:B,2,FALSE)</f>
        <v>9204. Tecnologías de la información y comunicación</v>
      </c>
      <c r="V1361" s="3" t="str">
        <f>MID(Tabla1[[#This Row],[Aplicación]],14,2)</f>
        <v>21</v>
      </c>
      <c r="W1361" s="3" t="str">
        <f>MID(Tabla1[[#This Row],[Aplicación]],14,6)</f>
        <v>216</v>
      </c>
    </row>
    <row r="1362" spans="1:23" hidden="1" x14ac:dyDescent="0.25">
      <c r="A1362" s="1">
        <v>220190006955</v>
      </c>
      <c r="B1362" s="3" t="s">
        <v>9</v>
      </c>
      <c r="C1362" s="2">
        <v>43549</v>
      </c>
      <c r="D1362" s="3">
        <v>22019002512</v>
      </c>
      <c r="E1362" s="3" t="s">
        <v>895</v>
      </c>
      <c r="F1362" s="4">
        <v>5000</v>
      </c>
      <c r="G1362" s="3" t="s">
        <v>1768</v>
      </c>
      <c r="H1362" s="3" t="s">
        <v>1496</v>
      </c>
      <c r="I1362" s="3" t="s">
        <v>1836</v>
      </c>
      <c r="J1362" s="3" t="s">
        <v>1838</v>
      </c>
      <c r="K1362" s="3" t="s">
        <v>35</v>
      </c>
      <c r="L1362" s="3" t="s">
        <v>10</v>
      </c>
      <c r="M1362" s="3" t="s">
        <v>11</v>
      </c>
      <c r="N1362" s="11" t="s">
        <v>2556</v>
      </c>
      <c r="O1362" s="3" t="s">
        <v>2553</v>
      </c>
      <c r="P1362" s="3" t="str">
        <f>MID(Tabla1[[#This Row],[Aplicación]],14,1)</f>
        <v>2</v>
      </c>
      <c r="Q1362" s="3" t="s">
        <v>2530</v>
      </c>
      <c r="R1362" s="3" t="str">
        <f>MID(Tabla1[[#This Row],[Aplicación]],6,2)</f>
        <v>07</v>
      </c>
      <c r="S1362" s="3" t="str">
        <f>VLOOKUP(Tabla1[[#This Row],[AREA]],Hoja1!A:B,2,FALSE)</f>
        <v>07. Medio Ambiente sostenibilidad</v>
      </c>
      <c r="T1362" s="3" t="str">
        <f>MID(Tabla1[[#This Row],[Aplicación]],9,4)</f>
        <v>1621</v>
      </c>
      <c r="U1362" s="3" t="str">
        <f>VLOOKUP(Tabla1[[#This Row],[PROGRAMA]],Hoja1!A:B,2,FALSE)</f>
        <v>1621. Servicio de limpieza</v>
      </c>
      <c r="V1362" s="3" t="str">
        <f>MID(Tabla1[[#This Row],[Aplicación]],14,2)</f>
        <v>22</v>
      </c>
      <c r="W1362" s="3" t="str">
        <f>MID(Tabla1[[#This Row],[Aplicación]],14,6)</f>
        <v>22199</v>
      </c>
    </row>
    <row r="1363" spans="1:23" hidden="1" x14ac:dyDescent="0.25">
      <c r="A1363" s="1">
        <v>220190002571</v>
      </c>
      <c r="B1363" s="3" t="s">
        <v>9</v>
      </c>
      <c r="C1363" s="2">
        <v>43516</v>
      </c>
      <c r="D1363" s="3">
        <v>22019001813</v>
      </c>
      <c r="E1363" s="3" t="s">
        <v>519</v>
      </c>
      <c r="F1363" s="4">
        <v>3872</v>
      </c>
      <c r="G1363" s="3" t="s">
        <v>1768</v>
      </c>
      <c r="H1363" s="3" t="s">
        <v>948</v>
      </c>
      <c r="I1363" s="3" t="s">
        <v>1836</v>
      </c>
      <c r="J1363" s="3" t="s">
        <v>1838</v>
      </c>
      <c r="K1363" s="3" t="s">
        <v>35</v>
      </c>
      <c r="L1363" s="3" t="s">
        <v>10</v>
      </c>
      <c r="M1363" s="3" t="s">
        <v>11</v>
      </c>
      <c r="N1363" s="11" t="s">
        <v>2556</v>
      </c>
      <c r="O1363" s="3" t="s">
        <v>2553</v>
      </c>
      <c r="P1363" s="3" t="str">
        <f>MID(Tabla1[[#This Row],[Aplicación]],14,1)</f>
        <v>2</v>
      </c>
      <c r="Q1363" s="3" t="s">
        <v>2530</v>
      </c>
      <c r="R1363" s="3" t="str">
        <f>MID(Tabla1[[#This Row],[Aplicación]],6,2)</f>
        <v>02</v>
      </c>
      <c r="S1363" s="3" t="str">
        <f>VLOOKUP(Tabla1[[#This Row],[AREA]],Hoja1!A:B,2,FALSE)</f>
        <v>02. Urbanismo, infraestructura y vivienda</v>
      </c>
      <c r="T1363" s="3" t="str">
        <f>MID(Tabla1[[#This Row],[Aplicación]],9,4)</f>
        <v>9332</v>
      </c>
      <c r="U1363" s="3" t="str">
        <f>VLOOKUP(Tabla1[[#This Row],[PROGRAMA]],Hoja1!A:B,2,FALSE)</f>
        <v>9332. Mantenimiento de edificios e instalaciones municipales</v>
      </c>
      <c r="V1363" s="3" t="str">
        <f>MID(Tabla1[[#This Row],[Aplicación]],14,2)</f>
        <v>21</v>
      </c>
      <c r="W1363" s="3" t="str">
        <f>MID(Tabla1[[#This Row],[Aplicación]],14,6)</f>
        <v>212</v>
      </c>
    </row>
    <row r="1364" spans="1:23" hidden="1" x14ac:dyDescent="0.25">
      <c r="A1364" s="1">
        <v>220189000563</v>
      </c>
      <c r="B1364" s="3" t="s">
        <v>9</v>
      </c>
      <c r="C1364" s="2">
        <v>43467</v>
      </c>
      <c r="D1364" s="3">
        <v>22019000362</v>
      </c>
      <c r="E1364" s="3" t="s">
        <v>456</v>
      </c>
      <c r="F1364" s="4">
        <v>248749</v>
      </c>
      <c r="G1364" s="3" t="s">
        <v>1951</v>
      </c>
      <c r="H1364" s="3" t="s">
        <v>457</v>
      </c>
      <c r="I1364" s="3" t="s">
        <v>1836</v>
      </c>
      <c r="J1364" s="3" t="s">
        <v>1837</v>
      </c>
      <c r="K1364" s="3" t="s">
        <v>14</v>
      </c>
      <c r="L1364" s="3" t="s">
        <v>15</v>
      </c>
      <c r="M1364" s="3" t="s">
        <v>16</v>
      </c>
      <c r="N1364" s="11" t="s">
        <v>2554</v>
      </c>
      <c r="O1364" s="3" t="s">
        <v>2553</v>
      </c>
      <c r="P1364" s="3" t="str">
        <f>MID(Tabla1[[#This Row],[Aplicación]],14,1)</f>
        <v>2</v>
      </c>
      <c r="Q1364" s="3" t="s">
        <v>2530</v>
      </c>
      <c r="R1364" s="3" t="str">
        <f>MID(Tabla1[[#This Row],[Aplicación]],6,2)</f>
        <v>08</v>
      </c>
      <c r="S1364" s="3" t="str">
        <f>VLOOKUP(Tabla1[[#This Row],[AREA]],Hoja1!A:B,2,FALSE)</f>
        <v>08. Seguridad y movilidad</v>
      </c>
      <c r="T1364" s="3" t="str">
        <f>MID(Tabla1[[#This Row],[Aplicación]],9,4)</f>
        <v>1321</v>
      </c>
      <c r="U1364" s="3" t="str">
        <f>VLOOKUP(Tabla1[[#This Row],[PROGRAMA]],Hoja1!A:B,2,FALSE)</f>
        <v>1321. Policía municipal</v>
      </c>
      <c r="V1364" s="3" t="str">
        <f>MID(Tabla1[[#This Row],[Aplicación]],14,2)</f>
        <v>22</v>
      </c>
      <c r="W1364" s="3" t="str">
        <f>MID(Tabla1[[#This Row],[Aplicación]],14,6)</f>
        <v>22701</v>
      </c>
    </row>
    <row r="1365" spans="1:23" hidden="1" x14ac:dyDescent="0.25">
      <c r="A1365" s="1">
        <v>220190001265</v>
      </c>
      <c r="B1365" s="3" t="s">
        <v>9</v>
      </c>
      <c r="C1365" s="2">
        <v>43504</v>
      </c>
      <c r="D1365" s="3">
        <v>22019001700</v>
      </c>
      <c r="E1365" s="3" t="s">
        <v>99</v>
      </c>
      <c r="F1365" s="4">
        <v>2020.46</v>
      </c>
      <c r="G1365" s="3" t="s">
        <v>1737</v>
      </c>
      <c r="H1365" s="3" t="s">
        <v>654</v>
      </c>
      <c r="I1365" s="3" t="s">
        <v>1836</v>
      </c>
      <c r="J1365" s="3" t="s">
        <v>1838</v>
      </c>
      <c r="K1365" s="3" t="s">
        <v>14</v>
      </c>
      <c r="L1365" s="3" t="s">
        <v>10</v>
      </c>
      <c r="M1365" s="3" t="s">
        <v>11</v>
      </c>
      <c r="N1365" s="11" t="s">
        <v>2556</v>
      </c>
      <c r="O1365" s="3" t="s">
        <v>2553</v>
      </c>
      <c r="P1365" s="3" t="str">
        <f>MID(Tabla1[[#This Row],[Aplicación]],14,1)</f>
        <v>2</v>
      </c>
      <c r="Q1365" s="3" t="s">
        <v>2530</v>
      </c>
      <c r="R1365" s="3" t="str">
        <f>MID(Tabla1[[#This Row],[Aplicación]],6,2)</f>
        <v>08</v>
      </c>
      <c r="S1365" s="3" t="str">
        <f>VLOOKUP(Tabla1[[#This Row],[AREA]],Hoja1!A:B,2,FALSE)</f>
        <v>08. Seguridad y movilidad</v>
      </c>
      <c r="T1365" s="3" t="str">
        <f>MID(Tabla1[[#This Row],[Aplicación]],9,4)</f>
        <v>1321</v>
      </c>
      <c r="U1365" s="3" t="str">
        <f>VLOOKUP(Tabla1[[#This Row],[PROGRAMA]],Hoja1!A:B,2,FALSE)</f>
        <v>1321. Policía municipal</v>
      </c>
      <c r="V1365" s="3" t="str">
        <f>MID(Tabla1[[#This Row],[Aplicación]],14,2)</f>
        <v>21</v>
      </c>
      <c r="W1365" s="3" t="str">
        <f>MID(Tabla1[[#This Row],[Aplicación]],14,6)</f>
        <v>213</v>
      </c>
    </row>
    <row r="1366" spans="1:23" hidden="1" x14ac:dyDescent="0.25">
      <c r="A1366" s="1">
        <v>220190001680</v>
      </c>
      <c r="B1366" s="3" t="s">
        <v>9</v>
      </c>
      <c r="C1366" s="2">
        <v>43511</v>
      </c>
      <c r="D1366" s="3">
        <v>22019001735</v>
      </c>
      <c r="E1366" s="3" t="s">
        <v>705</v>
      </c>
      <c r="F1366" s="4">
        <v>2589.94</v>
      </c>
      <c r="G1366" s="3" t="s">
        <v>1737</v>
      </c>
      <c r="H1366" s="3" t="s">
        <v>810</v>
      </c>
      <c r="I1366" s="3" t="s">
        <v>1836</v>
      </c>
      <c r="J1366" s="3" t="s">
        <v>1838</v>
      </c>
      <c r="K1366" s="3" t="s">
        <v>14</v>
      </c>
      <c r="L1366" s="3" t="s">
        <v>10</v>
      </c>
      <c r="M1366" s="3" t="s">
        <v>11</v>
      </c>
      <c r="N1366" s="11" t="s">
        <v>2556</v>
      </c>
      <c r="O1366" s="3" t="s">
        <v>2553</v>
      </c>
      <c r="P1366" s="3" t="str">
        <f>MID(Tabla1[[#This Row],[Aplicación]],14,1)</f>
        <v>2</v>
      </c>
      <c r="Q1366" s="3" t="s">
        <v>2530</v>
      </c>
      <c r="R1366" s="3" t="str">
        <f>MID(Tabla1[[#This Row],[Aplicación]],6,2)</f>
        <v>07</v>
      </c>
      <c r="S1366" s="3" t="str">
        <f>VLOOKUP(Tabla1[[#This Row],[AREA]],Hoja1!A:B,2,FALSE)</f>
        <v>07. Medio Ambiente sostenibilidad</v>
      </c>
      <c r="T1366" s="3" t="str">
        <f>MID(Tabla1[[#This Row],[Aplicación]],9,4)</f>
        <v>1621</v>
      </c>
      <c r="U1366" s="3" t="str">
        <f>VLOOKUP(Tabla1[[#This Row],[PROGRAMA]],Hoja1!A:B,2,FALSE)</f>
        <v>1621. Servicio de limpieza</v>
      </c>
      <c r="V1366" s="3" t="str">
        <f>MID(Tabla1[[#This Row],[Aplicación]],14,2)</f>
        <v>21</v>
      </c>
      <c r="W1366" s="3" t="str">
        <f>MID(Tabla1[[#This Row],[Aplicación]],14,6)</f>
        <v>213</v>
      </c>
    </row>
    <row r="1367" spans="1:23" hidden="1" x14ac:dyDescent="0.25">
      <c r="A1367" s="1">
        <v>220179000576</v>
      </c>
      <c r="B1367" s="3" t="s">
        <v>9</v>
      </c>
      <c r="C1367" s="2">
        <v>43467</v>
      </c>
      <c r="D1367" s="3">
        <v>22019000470</v>
      </c>
      <c r="E1367" s="3" t="s">
        <v>142</v>
      </c>
      <c r="F1367" s="4">
        <v>179726.04</v>
      </c>
      <c r="G1367" s="3" t="s">
        <v>1924</v>
      </c>
      <c r="H1367" s="3" t="s">
        <v>143</v>
      </c>
      <c r="I1367" s="3" t="s">
        <v>1836</v>
      </c>
      <c r="J1367" s="3" t="s">
        <v>1838</v>
      </c>
      <c r="K1367" s="3" t="s">
        <v>14</v>
      </c>
      <c r="L1367" s="3" t="s">
        <v>15</v>
      </c>
      <c r="M1367" s="3" t="s">
        <v>16</v>
      </c>
      <c r="N1367" s="11" t="s">
        <v>2554</v>
      </c>
      <c r="O1367" s="3" t="s">
        <v>2553</v>
      </c>
      <c r="P1367" s="3" t="str">
        <f>MID(Tabla1[[#This Row],[Aplicación]],14,1)</f>
        <v>6</v>
      </c>
      <c r="Q1367" s="3" t="s">
        <v>2531</v>
      </c>
      <c r="R1367" s="3" t="str">
        <f>MID(Tabla1[[#This Row],[Aplicación]],6,2)</f>
        <v>07</v>
      </c>
      <c r="S1367" s="3" t="str">
        <f>VLOOKUP(Tabla1[[#This Row],[AREA]],Hoja1!A:B,2,FALSE)</f>
        <v>07. Medio Ambiente sostenibilidad</v>
      </c>
      <c r="T1367" s="3" t="str">
        <f>MID(Tabla1[[#This Row],[Aplicación]],9,4)</f>
        <v>1711</v>
      </c>
      <c r="U1367" s="3" t="str">
        <f>VLOOKUP(Tabla1[[#This Row],[PROGRAMA]],Hoja1!A:B,2,FALSE)</f>
        <v>1711. Parques y jardines</v>
      </c>
      <c r="V1367" s="3" t="str">
        <f>MID(Tabla1[[#This Row],[Aplicación]],14,2)</f>
        <v>61</v>
      </c>
      <c r="W1367" s="3" t="str">
        <f>MID(Tabla1[[#This Row],[Aplicación]],14,6)</f>
        <v>619</v>
      </c>
    </row>
    <row r="1368" spans="1:23" hidden="1" x14ac:dyDescent="0.25">
      <c r="A1368" s="1">
        <v>220190006715</v>
      </c>
      <c r="B1368" s="3" t="s">
        <v>9</v>
      </c>
      <c r="C1368" s="2">
        <v>43545</v>
      </c>
      <c r="D1368" s="3">
        <v>22019001979</v>
      </c>
      <c r="E1368" s="3" t="s">
        <v>1490</v>
      </c>
      <c r="F1368" s="4">
        <v>551.76</v>
      </c>
      <c r="G1368" s="3" t="s">
        <v>1825</v>
      </c>
      <c r="H1368" s="3" t="s">
        <v>1491</v>
      </c>
      <c r="I1368" s="3" t="s">
        <v>1836</v>
      </c>
      <c r="J1368" s="3" t="s">
        <v>1838</v>
      </c>
      <c r="K1368" s="3" t="s">
        <v>14</v>
      </c>
      <c r="L1368" s="3" t="s">
        <v>10</v>
      </c>
      <c r="M1368" s="3" t="s">
        <v>11</v>
      </c>
      <c r="N1368" s="11" t="s">
        <v>2556</v>
      </c>
      <c r="O1368" s="3" t="s">
        <v>2553</v>
      </c>
      <c r="P1368" s="3" t="str">
        <f>MID(Tabla1[[#This Row],[Aplicación]],14,1)</f>
        <v>2</v>
      </c>
      <c r="Q1368" s="3" t="s">
        <v>2530</v>
      </c>
      <c r="R1368" s="3" t="str">
        <f>MID(Tabla1[[#This Row],[Aplicación]],6,2)</f>
        <v>04</v>
      </c>
      <c r="S1368" s="3" t="str">
        <f>VLOOKUP(Tabla1[[#This Row],[AREA]],Hoja1!A:B,2,FALSE)</f>
        <v>04. Hacienda, función pública y promoción económica</v>
      </c>
      <c r="T1368" s="3" t="str">
        <f>MID(Tabla1[[#This Row],[Aplicación]],9,4)</f>
        <v>4314</v>
      </c>
      <c r="U1368" s="3" t="str">
        <f>VLOOKUP(Tabla1[[#This Row],[PROGRAMA]],Hoja1!A:B,2,FALSE)</f>
        <v>4314. Fomento del comercio</v>
      </c>
      <c r="V1368" s="3" t="str">
        <f>MID(Tabla1[[#This Row],[Aplicación]],14,2)</f>
        <v>22</v>
      </c>
      <c r="W1368" s="3" t="str">
        <f>MID(Tabla1[[#This Row],[Aplicación]],14,6)</f>
        <v>22799</v>
      </c>
    </row>
    <row r="1369" spans="1:23" hidden="1" x14ac:dyDescent="0.25">
      <c r="A1369" s="1">
        <v>220190004109</v>
      </c>
      <c r="B1369" s="3" t="s">
        <v>9</v>
      </c>
      <c r="C1369" s="2">
        <v>43525</v>
      </c>
      <c r="D1369" s="3">
        <v>22019002133</v>
      </c>
      <c r="E1369" s="3" t="s">
        <v>1190</v>
      </c>
      <c r="F1369" s="4">
        <v>738.1</v>
      </c>
      <c r="G1369" s="3" t="s">
        <v>1790</v>
      </c>
      <c r="H1369" s="3" t="s">
        <v>1191</v>
      </c>
      <c r="I1369" s="3" t="s">
        <v>1836</v>
      </c>
      <c r="J1369" s="3" t="s">
        <v>1838</v>
      </c>
      <c r="K1369" s="3" t="s">
        <v>35</v>
      </c>
      <c r="L1369" s="3" t="s">
        <v>10</v>
      </c>
      <c r="M1369" s="3" t="s">
        <v>11</v>
      </c>
      <c r="N1369" s="11" t="s">
        <v>2556</v>
      </c>
      <c r="O1369" s="3" t="s">
        <v>2553</v>
      </c>
      <c r="P1369" s="3" t="str">
        <f>MID(Tabla1[[#This Row],[Aplicación]],14,1)</f>
        <v>2</v>
      </c>
      <c r="Q1369" s="3" t="s">
        <v>2530</v>
      </c>
      <c r="R1369" s="3" t="str">
        <f>MID(Tabla1[[#This Row],[Aplicación]],6,2)</f>
        <v>04</v>
      </c>
      <c r="S1369" s="3" t="str">
        <f>VLOOKUP(Tabla1[[#This Row],[AREA]],Hoja1!A:B,2,FALSE)</f>
        <v>04. Hacienda, función pública y promoción económica</v>
      </c>
      <c r="T1369" s="3" t="str">
        <f>MID(Tabla1[[#This Row],[Aplicación]],9,4)</f>
        <v>9321</v>
      </c>
      <c r="U1369" s="3" t="str">
        <f>VLOOKUP(Tabla1[[#This Row],[PROGRAMA]],Hoja1!A:B,2,FALSE)</f>
        <v>9321. Gestión de ingresos e inspección</v>
      </c>
      <c r="V1369" s="3" t="str">
        <f>MID(Tabla1[[#This Row],[Aplicación]],14,2)</f>
        <v>22</v>
      </c>
      <c r="W1369" s="3" t="str">
        <f>MID(Tabla1[[#This Row],[Aplicación]],14,6)</f>
        <v>22000</v>
      </c>
    </row>
    <row r="1370" spans="1:23" hidden="1" x14ac:dyDescent="0.25">
      <c r="A1370" s="1">
        <v>220190005215</v>
      </c>
      <c r="B1370" s="3" t="s">
        <v>9</v>
      </c>
      <c r="C1370" s="2">
        <v>43536</v>
      </c>
      <c r="D1370" s="3">
        <v>22019001781</v>
      </c>
      <c r="E1370" s="3" t="s">
        <v>875</v>
      </c>
      <c r="F1370" s="4">
        <v>6000</v>
      </c>
      <c r="G1370" s="3" t="s">
        <v>1804</v>
      </c>
      <c r="H1370" s="3" t="s">
        <v>1299</v>
      </c>
      <c r="I1370" s="3" t="s">
        <v>1836</v>
      </c>
      <c r="J1370" s="3" t="s">
        <v>1837</v>
      </c>
      <c r="K1370" s="3" t="s">
        <v>35</v>
      </c>
      <c r="L1370" s="3" t="s">
        <v>10</v>
      </c>
      <c r="M1370" s="3" t="s">
        <v>11</v>
      </c>
      <c r="N1370" s="11" t="s">
        <v>2556</v>
      </c>
      <c r="O1370" s="3" t="s">
        <v>2553</v>
      </c>
      <c r="P1370" s="3" t="str">
        <f>MID(Tabla1[[#This Row],[Aplicación]],14,1)</f>
        <v>2</v>
      </c>
      <c r="Q1370" s="3" t="s">
        <v>2530</v>
      </c>
      <c r="R1370" s="3" t="str">
        <f>MID(Tabla1[[#This Row],[Aplicación]],6,2)</f>
        <v>07</v>
      </c>
      <c r="S1370" s="3" t="str">
        <f>VLOOKUP(Tabla1[[#This Row],[AREA]],Hoja1!A:B,2,FALSE)</f>
        <v>07. Medio Ambiente sostenibilidad</v>
      </c>
      <c r="T1370" s="3" t="str">
        <f>MID(Tabla1[[#This Row],[Aplicación]],9,4)</f>
        <v>1631</v>
      </c>
      <c r="U1370" s="3" t="str">
        <f>VLOOKUP(Tabla1[[#This Row],[PROGRAMA]],Hoja1!A:B,2,FALSE)</f>
        <v>1631. Limpieza viaria</v>
      </c>
      <c r="V1370" s="3" t="str">
        <f>MID(Tabla1[[#This Row],[Aplicación]],14,2)</f>
        <v>21</v>
      </c>
      <c r="W1370" s="3" t="str">
        <f>MID(Tabla1[[#This Row],[Aplicación]],14,6)</f>
        <v>214</v>
      </c>
    </row>
    <row r="1371" spans="1:23" hidden="1" x14ac:dyDescent="0.25">
      <c r="A1371" s="1">
        <v>220189000453</v>
      </c>
      <c r="B1371" s="3" t="s">
        <v>9</v>
      </c>
      <c r="C1371" s="2">
        <v>43467</v>
      </c>
      <c r="D1371" s="3">
        <v>22019000275</v>
      </c>
      <c r="E1371" s="3" t="s">
        <v>200</v>
      </c>
      <c r="F1371" s="4">
        <v>38720</v>
      </c>
      <c r="G1371" s="3" t="s">
        <v>1939</v>
      </c>
      <c r="H1371" s="3" t="s">
        <v>412</v>
      </c>
      <c r="I1371" s="3" t="s">
        <v>1836</v>
      </c>
      <c r="J1371" s="3" t="s">
        <v>1940</v>
      </c>
      <c r="K1371" s="3" t="s">
        <v>14</v>
      </c>
      <c r="L1371" s="3" t="s">
        <v>15</v>
      </c>
      <c r="M1371" s="3" t="s">
        <v>39</v>
      </c>
      <c r="N1371" s="11" t="s">
        <v>2554</v>
      </c>
      <c r="O1371" s="3" t="s">
        <v>2553</v>
      </c>
      <c r="P1371" s="3" t="str">
        <f>MID(Tabla1[[#This Row],[Aplicación]],14,1)</f>
        <v>2</v>
      </c>
      <c r="Q1371" s="3" t="s">
        <v>2530</v>
      </c>
      <c r="R1371" s="3" t="str">
        <f>MID(Tabla1[[#This Row],[Aplicación]],6,2)</f>
        <v>06</v>
      </c>
      <c r="S1371" s="3" t="str">
        <f>VLOOKUP(Tabla1[[#This Row],[AREA]],Hoja1!A:B,2,FALSE)</f>
        <v>06. Educación, infancia e igualdad</v>
      </c>
      <c r="T1371" s="3" t="str">
        <f>MID(Tabla1[[#This Row],[Aplicación]],9,4)</f>
        <v>3232</v>
      </c>
      <c r="U1371" s="3" t="str">
        <f>VLOOKUP(Tabla1[[#This Row],[PROGRAMA]],Hoja1!A:B,2,FALSE)</f>
        <v>3232. Conservación y mantenimiento centros educación infantil y primaria</v>
      </c>
      <c r="V1371" s="3" t="str">
        <f>MID(Tabla1[[#This Row],[Aplicación]],14,2)</f>
        <v>22</v>
      </c>
      <c r="W1371" s="3" t="str">
        <f>MID(Tabla1[[#This Row],[Aplicación]],14,6)</f>
        <v>22799</v>
      </c>
    </row>
    <row r="1372" spans="1:23" hidden="1" x14ac:dyDescent="0.25">
      <c r="A1372" s="1">
        <v>220179000578</v>
      </c>
      <c r="B1372" s="3" t="s">
        <v>9</v>
      </c>
      <c r="C1372" s="2">
        <v>43467</v>
      </c>
      <c r="D1372" s="3">
        <v>22019000472</v>
      </c>
      <c r="E1372" s="3" t="s">
        <v>142</v>
      </c>
      <c r="F1372" s="4">
        <v>173236.96</v>
      </c>
      <c r="G1372" s="3" t="s">
        <v>1809</v>
      </c>
      <c r="H1372" s="3" t="s">
        <v>145</v>
      </c>
      <c r="I1372" s="3" t="s">
        <v>1836</v>
      </c>
      <c r="J1372" s="3" t="s">
        <v>1838</v>
      </c>
      <c r="K1372" s="3" t="s">
        <v>14</v>
      </c>
      <c r="L1372" s="3" t="s">
        <v>15</v>
      </c>
      <c r="M1372" s="3" t="s">
        <v>16</v>
      </c>
      <c r="N1372" s="11" t="s">
        <v>2554</v>
      </c>
      <c r="O1372" s="3" t="s">
        <v>2553</v>
      </c>
      <c r="P1372" s="3" t="str">
        <f>MID(Tabla1[[#This Row],[Aplicación]],14,1)</f>
        <v>6</v>
      </c>
      <c r="Q1372" s="3" t="s">
        <v>2531</v>
      </c>
      <c r="R1372" s="3" t="str">
        <f>MID(Tabla1[[#This Row],[Aplicación]],6,2)</f>
        <v>07</v>
      </c>
      <c r="S1372" s="3" t="str">
        <f>VLOOKUP(Tabla1[[#This Row],[AREA]],Hoja1!A:B,2,FALSE)</f>
        <v>07. Medio Ambiente sostenibilidad</v>
      </c>
      <c r="T1372" s="3" t="str">
        <f>MID(Tabla1[[#This Row],[Aplicación]],9,4)</f>
        <v>1711</v>
      </c>
      <c r="U1372" s="3" t="str">
        <f>VLOOKUP(Tabla1[[#This Row],[PROGRAMA]],Hoja1!A:B,2,FALSE)</f>
        <v>1711. Parques y jardines</v>
      </c>
      <c r="V1372" s="3" t="str">
        <f>MID(Tabla1[[#This Row],[Aplicación]],14,2)</f>
        <v>61</v>
      </c>
      <c r="W1372" s="3" t="str">
        <f>MID(Tabla1[[#This Row],[Aplicación]],14,6)</f>
        <v>619</v>
      </c>
    </row>
    <row r="1373" spans="1:23" hidden="1" x14ac:dyDescent="0.25">
      <c r="A1373" s="1">
        <v>220179000461</v>
      </c>
      <c r="B1373" s="3" t="s">
        <v>9</v>
      </c>
      <c r="C1373" s="2">
        <v>43467</v>
      </c>
      <c r="D1373" s="3">
        <v>22019000081</v>
      </c>
      <c r="E1373" s="3" t="s">
        <v>111</v>
      </c>
      <c r="F1373" s="4">
        <v>2700</v>
      </c>
      <c r="G1373" s="3" t="s">
        <v>1684</v>
      </c>
      <c r="H1373" s="3" t="s">
        <v>112</v>
      </c>
      <c r="I1373" s="3" t="s">
        <v>1836</v>
      </c>
      <c r="J1373" s="3" t="s">
        <v>1837</v>
      </c>
      <c r="K1373" s="3" t="s">
        <v>35</v>
      </c>
      <c r="L1373" s="3" t="s">
        <v>15</v>
      </c>
      <c r="M1373" s="3" t="s">
        <v>39</v>
      </c>
      <c r="N1373" s="11" t="s">
        <v>2554</v>
      </c>
      <c r="O1373" s="3" t="s">
        <v>2553</v>
      </c>
      <c r="P1373" s="3" t="str">
        <f>MID(Tabla1[[#This Row],[Aplicación]],14,1)</f>
        <v>2</v>
      </c>
      <c r="Q1373" s="3" t="s">
        <v>2530</v>
      </c>
      <c r="R1373" s="3" t="str">
        <f>MID(Tabla1[[#This Row],[Aplicación]],6,2)</f>
        <v>07</v>
      </c>
      <c r="S1373" s="3" t="str">
        <f>VLOOKUP(Tabla1[[#This Row],[AREA]],Hoja1!A:B,2,FALSE)</f>
        <v>07. Medio Ambiente sostenibilidad</v>
      </c>
      <c r="T1373" s="3" t="str">
        <f>MID(Tabla1[[#This Row],[Aplicación]],9,4)</f>
        <v>3111</v>
      </c>
      <c r="U1373" s="3" t="str">
        <f>VLOOKUP(Tabla1[[#This Row],[PROGRAMA]],Hoja1!A:B,2,FALSE)</f>
        <v>3111. Protección de la salubridad pública</v>
      </c>
      <c r="V1373" s="3" t="str">
        <f>MID(Tabla1[[#This Row],[Aplicación]],14,2)</f>
        <v>22</v>
      </c>
      <c r="W1373" s="3" t="str">
        <f>MID(Tabla1[[#This Row],[Aplicación]],14,6)</f>
        <v>22103</v>
      </c>
    </row>
    <row r="1374" spans="1:23" hidden="1" x14ac:dyDescent="0.25">
      <c r="A1374" s="1">
        <v>220179000501</v>
      </c>
      <c r="B1374" s="3" t="s">
        <v>9</v>
      </c>
      <c r="C1374" s="2">
        <v>43467</v>
      </c>
      <c r="D1374" s="3">
        <v>22019000106</v>
      </c>
      <c r="E1374" s="3" t="s">
        <v>122</v>
      </c>
      <c r="F1374" s="4">
        <v>115000</v>
      </c>
      <c r="G1374" s="3" t="s">
        <v>1684</v>
      </c>
      <c r="H1374" s="3" t="s">
        <v>123</v>
      </c>
      <c r="I1374" s="3" t="s">
        <v>1836</v>
      </c>
      <c r="J1374" s="3" t="s">
        <v>1837</v>
      </c>
      <c r="K1374" s="3" t="s">
        <v>35</v>
      </c>
      <c r="L1374" s="3" t="s">
        <v>15</v>
      </c>
      <c r="M1374" s="3" t="s">
        <v>16</v>
      </c>
      <c r="N1374" s="11" t="s">
        <v>2554</v>
      </c>
      <c r="O1374" s="3" t="s">
        <v>2553</v>
      </c>
      <c r="P1374" s="3" t="str">
        <f>MID(Tabla1[[#This Row],[Aplicación]],14,1)</f>
        <v>2</v>
      </c>
      <c r="Q1374" s="3" t="s">
        <v>2530</v>
      </c>
      <c r="R1374" s="3" t="str">
        <f>MID(Tabla1[[#This Row],[Aplicación]],6,2)</f>
        <v>08</v>
      </c>
      <c r="S1374" s="3" t="str">
        <f>VLOOKUP(Tabla1[[#This Row],[AREA]],Hoja1!A:B,2,FALSE)</f>
        <v>08. Seguridad y movilidad</v>
      </c>
      <c r="T1374" s="3" t="str">
        <f>MID(Tabla1[[#This Row],[Aplicación]],9,4)</f>
        <v>1321</v>
      </c>
      <c r="U1374" s="3" t="str">
        <f>VLOOKUP(Tabla1[[#This Row],[PROGRAMA]],Hoja1!A:B,2,FALSE)</f>
        <v>1321. Policía municipal</v>
      </c>
      <c r="V1374" s="3" t="str">
        <f>MID(Tabla1[[#This Row],[Aplicación]],14,2)</f>
        <v>22</v>
      </c>
      <c r="W1374" s="3" t="str">
        <f>MID(Tabla1[[#This Row],[Aplicación]],14,6)</f>
        <v>22103</v>
      </c>
    </row>
    <row r="1375" spans="1:23" hidden="1" x14ac:dyDescent="0.25">
      <c r="A1375" s="1">
        <v>220179000504</v>
      </c>
      <c r="B1375" s="3" t="s">
        <v>9</v>
      </c>
      <c r="C1375" s="2">
        <v>43467</v>
      </c>
      <c r="D1375" s="3">
        <v>22019000107</v>
      </c>
      <c r="E1375" s="3" t="s">
        <v>124</v>
      </c>
      <c r="F1375" s="4">
        <v>7000</v>
      </c>
      <c r="G1375" s="3" t="s">
        <v>1684</v>
      </c>
      <c r="H1375" s="3" t="s">
        <v>125</v>
      </c>
      <c r="I1375" s="3" t="s">
        <v>1836</v>
      </c>
      <c r="J1375" s="3" t="s">
        <v>1837</v>
      </c>
      <c r="K1375" s="3" t="s">
        <v>35</v>
      </c>
      <c r="L1375" s="3" t="s">
        <v>15</v>
      </c>
      <c r="M1375" s="3" t="s">
        <v>16</v>
      </c>
      <c r="N1375" s="11" t="s">
        <v>2554</v>
      </c>
      <c r="O1375" s="3" t="s">
        <v>2553</v>
      </c>
      <c r="P1375" s="3" t="str">
        <f>MID(Tabla1[[#This Row],[Aplicación]],14,1)</f>
        <v>2</v>
      </c>
      <c r="Q1375" s="3" t="s">
        <v>2530</v>
      </c>
      <c r="R1375" s="3" t="str">
        <f>MID(Tabla1[[#This Row],[Aplicación]],6,2)</f>
        <v>02</v>
      </c>
      <c r="S1375" s="3" t="str">
        <f>VLOOKUP(Tabla1[[#This Row],[AREA]],Hoja1!A:B,2,FALSE)</f>
        <v>02. Urbanismo, infraestructura y vivienda</v>
      </c>
      <c r="T1375" s="3" t="str">
        <f>MID(Tabla1[[#This Row],[Aplicación]],9,4)</f>
        <v>1501</v>
      </c>
      <c r="U1375" s="3" t="str">
        <f>VLOOKUP(Tabla1[[#This Row],[PROGRAMA]],Hoja1!A:B,2,FALSE)</f>
        <v>1501. Dirección del área de urbanismo</v>
      </c>
      <c r="V1375" s="3" t="str">
        <f>MID(Tabla1[[#This Row],[Aplicación]],14,2)</f>
        <v>22</v>
      </c>
      <c r="W1375" s="3" t="str">
        <f>MID(Tabla1[[#This Row],[Aplicación]],14,6)</f>
        <v>22103</v>
      </c>
    </row>
    <row r="1376" spans="1:23" hidden="1" x14ac:dyDescent="0.25">
      <c r="A1376" s="1">
        <v>220190005214</v>
      </c>
      <c r="B1376" s="3" t="s">
        <v>9</v>
      </c>
      <c r="C1376" s="2">
        <v>43536</v>
      </c>
      <c r="D1376" s="3">
        <v>22019001775</v>
      </c>
      <c r="E1376" s="3" t="s">
        <v>871</v>
      </c>
      <c r="F1376" s="4">
        <v>4000</v>
      </c>
      <c r="G1376" s="3" t="s">
        <v>1803</v>
      </c>
      <c r="H1376" s="3" t="s">
        <v>1298</v>
      </c>
      <c r="I1376" s="3" t="s">
        <v>1836</v>
      </c>
      <c r="J1376" s="3" t="s">
        <v>1838</v>
      </c>
      <c r="K1376" s="3" t="s">
        <v>14</v>
      </c>
      <c r="L1376" s="3" t="s">
        <v>10</v>
      </c>
      <c r="M1376" s="3" t="s">
        <v>11</v>
      </c>
      <c r="N1376" s="11" t="s">
        <v>2556</v>
      </c>
      <c r="O1376" s="3" t="s">
        <v>2553</v>
      </c>
      <c r="P1376" s="3" t="str">
        <f>MID(Tabla1[[#This Row],[Aplicación]],14,1)</f>
        <v>2</v>
      </c>
      <c r="Q1376" s="3" t="s">
        <v>2530</v>
      </c>
      <c r="R1376" s="3" t="str">
        <f>MID(Tabla1[[#This Row],[Aplicación]],6,2)</f>
        <v>07</v>
      </c>
      <c r="S1376" s="3" t="str">
        <f>VLOOKUP(Tabla1[[#This Row],[AREA]],Hoja1!A:B,2,FALSE)</f>
        <v>07. Medio Ambiente sostenibilidad</v>
      </c>
      <c r="T1376" s="3" t="str">
        <f>MID(Tabla1[[#This Row],[Aplicación]],9,4)</f>
        <v>1621</v>
      </c>
      <c r="U1376" s="3" t="str">
        <f>VLOOKUP(Tabla1[[#This Row],[PROGRAMA]],Hoja1!A:B,2,FALSE)</f>
        <v>1621. Servicio de limpieza</v>
      </c>
      <c r="V1376" s="3" t="str">
        <f>MID(Tabla1[[#This Row],[Aplicación]],14,2)</f>
        <v>21</v>
      </c>
      <c r="W1376" s="3" t="str">
        <f>MID(Tabla1[[#This Row],[Aplicación]],14,6)</f>
        <v>214</v>
      </c>
    </row>
    <row r="1377" spans="1:23" hidden="1" x14ac:dyDescent="0.25">
      <c r="A1377" s="1">
        <v>220190003058</v>
      </c>
      <c r="B1377" s="3" t="s">
        <v>9</v>
      </c>
      <c r="C1377" s="2">
        <v>43521</v>
      </c>
      <c r="D1377" s="3">
        <v>22019001915</v>
      </c>
      <c r="E1377" s="3" t="s">
        <v>693</v>
      </c>
      <c r="F1377" s="4">
        <v>5100</v>
      </c>
      <c r="G1377" s="3" t="s">
        <v>1781</v>
      </c>
      <c r="H1377" s="3" t="s">
        <v>1063</v>
      </c>
      <c r="I1377" s="3" t="s">
        <v>1836</v>
      </c>
      <c r="J1377" s="3" t="s">
        <v>1838</v>
      </c>
      <c r="K1377" s="3" t="s">
        <v>14</v>
      </c>
      <c r="L1377" s="3" t="s">
        <v>10</v>
      </c>
      <c r="M1377" s="3" t="s">
        <v>11</v>
      </c>
      <c r="N1377" s="11" t="s">
        <v>2556</v>
      </c>
      <c r="O1377" s="3" t="s">
        <v>2553</v>
      </c>
      <c r="P1377" s="3" t="str">
        <f>MID(Tabla1[[#This Row],[Aplicación]],14,1)</f>
        <v>2</v>
      </c>
      <c r="Q1377" s="3" t="s">
        <v>2530</v>
      </c>
      <c r="R1377" s="3" t="str">
        <f>MID(Tabla1[[#This Row],[Aplicación]],6,2)</f>
        <v>04</v>
      </c>
      <c r="S1377" s="3" t="str">
        <f>VLOOKUP(Tabla1[[#This Row],[AREA]],Hoja1!A:B,2,FALSE)</f>
        <v>04. Hacienda, función pública y promoción económica</v>
      </c>
      <c r="T1377" s="3" t="str">
        <f>MID(Tabla1[[#This Row],[Aplicación]],9,4)</f>
        <v>2411</v>
      </c>
      <c r="U1377" s="3" t="str">
        <f>VLOOKUP(Tabla1[[#This Row],[PROGRAMA]],Hoja1!A:B,2,FALSE)</f>
        <v>2411. Agencia de innovación y desarrollo económico</v>
      </c>
      <c r="V1377" s="3" t="str">
        <f>MID(Tabla1[[#This Row],[Aplicación]],14,2)</f>
        <v>22</v>
      </c>
      <c r="W1377" s="3" t="str">
        <f>MID(Tabla1[[#This Row],[Aplicación]],14,6)</f>
        <v>22699</v>
      </c>
    </row>
    <row r="1378" spans="1:23" hidden="1" x14ac:dyDescent="0.25">
      <c r="A1378" s="1">
        <v>220190001022</v>
      </c>
      <c r="B1378" s="3" t="s">
        <v>9</v>
      </c>
      <c r="C1378" s="2">
        <v>43502</v>
      </c>
      <c r="D1378" s="3">
        <v>22019000788</v>
      </c>
      <c r="E1378" s="3" t="s">
        <v>562</v>
      </c>
      <c r="F1378" s="4">
        <v>8331.5400000000009</v>
      </c>
      <c r="G1378" s="3" t="s">
        <v>2050</v>
      </c>
      <c r="H1378" s="3" t="s">
        <v>574</v>
      </c>
      <c r="I1378" s="3" t="s">
        <v>2024</v>
      </c>
      <c r="J1378" s="3" t="s">
        <v>1838</v>
      </c>
      <c r="K1378" s="3" t="s">
        <v>14</v>
      </c>
      <c r="L1378" s="3" t="s">
        <v>10</v>
      </c>
      <c r="M1378" s="3" t="s">
        <v>16</v>
      </c>
      <c r="N1378" s="3" t="s">
        <v>2555</v>
      </c>
      <c r="O1378" s="3" t="s">
        <v>2553</v>
      </c>
      <c r="P1378" s="3" t="str">
        <f>MID(Tabla1[[#This Row],[Aplicación]],14,1)</f>
        <v>6</v>
      </c>
      <c r="Q1378" s="3" t="s">
        <v>2531</v>
      </c>
      <c r="R1378" s="3" t="str">
        <f>MID(Tabla1[[#This Row],[Aplicación]],6,2)</f>
        <v>07</v>
      </c>
      <c r="S1378" s="3" t="str">
        <f>VLOOKUP(Tabla1[[#This Row],[AREA]],Hoja1!A:B,2,FALSE)</f>
        <v>07. Medio Ambiente sostenibilidad</v>
      </c>
      <c r="T1378" s="3" t="str">
        <f>MID(Tabla1[[#This Row],[Aplicación]],9,4)</f>
        <v>1621</v>
      </c>
      <c r="U1378" s="3" t="str">
        <f>VLOOKUP(Tabla1[[#This Row],[PROGRAMA]],Hoja1!A:B,2,FALSE)</f>
        <v>1621. Servicio de limpieza</v>
      </c>
      <c r="V1378" s="3" t="str">
        <f>MID(Tabla1[[#This Row],[Aplicación]],14,2)</f>
        <v>63</v>
      </c>
      <c r="W1378" s="3" t="str">
        <f>MID(Tabla1[[#This Row],[Aplicación]],14,6)</f>
        <v>634</v>
      </c>
    </row>
    <row r="1379" spans="1:23" hidden="1" x14ac:dyDescent="0.25">
      <c r="A1379" s="1">
        <v>220190001038</v>
      </c>
      <c r="B1379" s="3" t="s">
        <v>9</v>
      </c>
      <c r="C1379" s="2">
        <v>43502</v>
      </c>
      <c r="D1379" s="3">
        <v>22019001537</v>
      </c>
      <c r="E1379" s="3" t="s">
        <v>585</v>
      </c>
      <c r="F1379" s="4">
        <v>3448.5</v>
      </c>
      <c r="G1379" s="3" t="s">
        <v>1734</v>
      </c>
      <c r="H1379" s="3" t="s">
        <v>586</v>
      </c>
      <c r="I1379" s="3" t="s">
        <v>1836</v>
      </c>
      <c r="J1379" s="3" t="s">
        <v>1838</v>
      </c>
      <c r="K1379" s="3" t="s">
        <v>14</v>
      </c>
      <c r="L1379" s="3" t="s">
        <v>10</v>
      </c>
      <c r="M1379" s="3" t="s">
        <v>11</v>
      </c>
      <c r="N1379" s="11" t="s">
        <v>2556</v>
      </c>
      <c r="O1379" s="3" t="s">
        <v>2553</v>
      </c>
      <c r="P1379" s="3" t="str">
        <f>MID(Tabla1[[#This Row],[Aplicación]],14,1)</f>
        <v>2</v>
      </c>
      <c r="Q1379" s="3" t="s">
        <v>2530</v>
      </c>
      <c r="R1379" s="3" t="str">
        <f>MID(Tabla1[[#This Row],[Aplicación]],6,2)</f>
        <v>03</v>
      </c>
      <c r="S1379" s="3" t="str">
        <f>VLOOKUP(Tabla1[[#This Row],[AREA]],Hoja1!A:B,2,FALSE)</f>
        <v>03. Participación ciudadana, juventud y deportes</v>
      </c>
      <c r="T1379" s="3" t="str">
        <f>MID(Tabla1[[#This Row],[Aplicación]],9,4)</f>
        <v>2314</v>
      </c>
      <c r="U1379" s="3" t="str">
        <f>VLOOKUP(Tabla1[[#This Row],[PROGRAMA]],Hoja1!A:B,2,FALSE)</f>
        <v>2314. Centro de programas juveniles</v>
      </c>
      <c r="V1379" s="3" t="str">
        <f>MID(Tabla1[[#This Row],[Aplicación]],14,2)</f>
        <v>22</v>
      </c>
      <c r="W1379" s="3" t="str">
        <f>MID(Tabla1[[#This Row],[Aplicación]],14,6)</f>
        <v>22699</v>
      </c>
    </row>
    <row r="1380" spans="1:23" hidden="1" x14ac:dyDescent="0.25">
      <c r="A1380" s="1">
        <v>220189000193</v>
      </c>
      <c r="B1380" s="3" t="s">
        <v>9</v>
      </c>
      <c r="C1380" s="2">
        <v>43467</v>
      </c>
      <c r="D1380" s="3">
        <v>22019000449</v>
      </c>
      <c r="E1380" s="3" t="s">
        <v>67</v>
      </c>
      <c r="F1380" s="4">
        <v>3448.5</v>
      </c>
      <c r="G1380" s="3" t="s">
        <v>1692</v>
      </c>
      <c r="H1380" s="3" t="s">
        <v>233</v>
      </c>
      <c r="I1380" s="3" t="s">
        <v>1836</v>
      </c>
      <c r="J1380" s="3" t="s">
        <v>1838</v>
      </c>
      <c r="K1380" s="3" t="s">
        <v>14</v>
      </c>
      <c r="L1380" s="3" t="s">
        <v>10</v>
      </c>
      <c r="M1380" s="3" t="s">
        <v>11</v>
      </c>
      <c r="N1380" s="11" t="s">
        <v>2556</v>
      </c>
      <c r="O1380" s="3" t="s">
        <v>2553</v>
      </c>
      <c r="P1380" s="3" t="str">
        <f>MID(Tabla1[[#This Row],[Aplicación]],14,1)</f>
        <v>2</v>
      </c>
      <c r="Q1380" s="3" t="s">
        <v>2530</v>
      </c>
      <c r="R1380" s="3" t="str">
        <f>MID(Tabla1[[#This Row],[Aplicación]],6,2)</f>
        <v>06</v>
      </c>
      <c r="S1380" s="3" t="str">
        <f>VLOOKUP(Tabla1[[#This Row],[AREA]],Hoja1!A:B,2,FALSE)</f>
        <v>06. Educación, infancia e igualdad</v>
      </c>
      <c r="T1380" s="3" t="str">
        <f>MID(Tabla1[[#This Row],[Aplicación]],9,4)</f>
        <v>3261</v>
      </c>
      <c r="U1380" s="3" t="str">
        <f>VLOOKUP(Tabla1[[#This Row],[PROGRAMA]],Hoja1!A:B,2,FALSE)</f>
        <v>3261. Servicios complementarios de educación</v>
      </c>
      <c r="V1380" s="3" t="str">
        <f>MID(Tabla1[[#This Row],[Aplicación]],14,2)</f>
        <v>22</v>
      </c>
      <c r="W1380" s="3" t="str">
        <f>MID(Tabla1[[#This Row],[Aplicación]],14,6)</f>
        <v>22799</v>
      </c>
    </row>
    <row r="1381" spans="1:23" hidden="1" x14ac:dyDescent="0.25">
      <c r="A1381" s="1">
        <v>220189000674</v>
      </c>
      <c r="B1381" s="3" t="s">
        <v>9</v>
      </c>
      <c r="C1381" s="2">
        <v>43467</v>
      </c>
      <c r="D1381" s="3">
        <v>22019000608</v>
      </c>
      <c r="E1381" s="3" t="s">
        <v>81</v>
      </c>
      <c r="F1381" s="4">
        <v>2040.06</v>
      </c>
      <c r="G1381" s="3" t="s">
        <v>1711</v>
      </c>
      <c r="H1381" s="3" t="s">
        <v>502</v>
      </c>
      <c r="I1381" s="3" t="s">
        <v>1836</v>
      </c>
      <c r="J1381" s="3" t="s">
        <v>1838</v>
      </c>
      <c r="K1381" s="3" t="s">
        <v>14</v>
      </c>
      <c r="L1381" s="3" t="s">
        <v>10</v>
      </c>
      <c r="M1381" s="3" t="s">
        <v>11</v>
      </c>
      <c r="N1381" s="11" t="s">
        <v>2556</v>
      </c>
      <c r="O1381" s="3" t="s">
        <v>2553</v>
      </c>
      <c r="P1381" s="3" t="str">
        <f>MID(Tabla1[[#This Row],[Aplicación]],14,1)</f>
        <v>2</v>
      </c>
      <c r="Q1381" s="3" t="s">
        <v>2530</v>
      </c>
      <c r="R1381" s="3" t="str">
        <f>MID(Tabla1[[#This Row],[Aplicación]],6,2)</f>
        <v>09</v>
      </c>
      <c r="S1381" s="3" t="str">
        <f>VLOOKUP(Tabla1[[#This Row],[AREA]],Hoja1!A:B,2,FALSE)</f>
        <v>09. Cultura y turismo</v>
      </c>
      <c r="T1381" s="3" t="str">
        <f>MID(Tabla1[[#This Row],[Aplicación]],9,4)</f>
        <v>3341</v>
      </c>
      <c r="U1381" s="3" t="str">
        <f>VLOOKUP(Tabla1[[#This Row],[PROGRAMA]],Hoja1!A:B,2,FALSE)</f>
        <v>3341. Coordinación de políticas culturales</v>
      </c>
      <c r="V1381" s="3" t="str">
        <f>MID(Tabla1[[#This Row],[Aplicación]],14,2)</f>
        <v>22</v>
      </c>
      <c r="W1381" s="3" t="str">
        <f>MID(Tabla1[[#This Row],[Aplicación]],14,6)</f>
        <v>22799</v>
      </c>
    </row>
    <row r="1382" spans="1:23" hidden="1" x14ac:dyDescent="0.25">
      <c r="A1382" s="1">
        <v>220179000531</v>
      </c>
      <c r="B1382" s="3" t="s">
        <v>9</v>
      </c>
      <c r="C1382" s="2">
        <v>43467</v>
      </c>
      <c r="D1382" s="3">
        <v>22019000110</v>
      </c>
      <c r="E1382" s="3" t="s">
        <v>130</v>
      </c>
      <c r="F1382" s="4">
        <v>45000</v>
      </c>
      <c r="G1382" s="3" t="s">
        <v>1684</v>
      </c>
      <c r="H1382" s="3" t="s">
        <v>131</v>
      </c>
      <c r="I1382" s="3" t="s">
        <v>1836</v>
      </c>
      <c r="J1382" s="3" t="s">
        <v>1837</v>
      </c>
      <c r="K1382" s="3" t="s">
        <v>35</v>
      </c>
      <c r="L1382" s="3" t="s">
        <v>15</v>
      </c>
      <c r="M1382" s="3" t="s">
        <v>16</v>
      </c>
      <c r="N1382" s="11" t="s">
        <v>2554</v>
      </c>
      <c r="O1382" s="3" t="s">
        <v>2553</v>
      </c>
      <c r="P1382" s="3" t="str">
        <f>MID(Tabla1[[#This Row],[Aplicación]],14,1)</f>
        <v>2</v>
      </c>
      <c r="Q1382" s="3" t="s">
        <v>2530</v>
      </c>
      <c r="R1382" s="3" t="str">
        <f>MID(Tabla1[[#This Row],[Aplicación]],6,2)</f>
        <v>07</v>
      </c>
      <c r="S1382" s="3" t="str">
        <f>VLOOKUP(Tabla1[[#This Row],[AREA]],Hoja1!A:B,2,FALSE)</f>
        <v>07. Medio Ambiente sostenibilidad</v>
      </c>
      <c r="T1382" s="3" t="str">
        <f>MID(Tabla1[[#This Row],[Aplicación]],9,4)</f>
        <v>1711</v>
      </c>
      <c r="U1382" s="3" t="str">
        <f>VLOOKUP(Tabla1[[#This Row],[PROGRAMA]],Hoja1!A:B,2,FALSE)</f>
        <v>1711. Parques y jardines</v>
      </c>
      <c r="V1382" s="3" t="str">
        <f>MID(Tabla1[[#This Row],[Aplicación]],14,2)</f>
        <v>22</v>
      </c>
      <c r="W1382" s="3" t="str">
        <f>MID(Tabla1[[#This Row],[Aplicación]],14,6)</f>
        <v>22103</v>
      </c>
    </row>
    <row r="1383" spans="1:23" hidden="1" x14ac:dyDescent="0.25">
      <c r="A1383" s="1">
        <v>220179000575</v>
      </c>
      <c r="B1383" s="3" t="s">
        <v>9</v>
      </c>
      <c r="C1383" s="2">
        <v>43467</v>
      </c>
      <c r="D1383" s="3">
        <v>22019000124</v>
      </c>
      <c r="E1383" s="3" t="s">
        <v>140</v>
      </c>
      <c r="F1383" s="4">
        <v>3000</v>
      </c>
      <c r="G1383" s="3" t="s">
        <v>1684</v>
      </c>
      <c r="H1383" s="3" t="s">
        <v>141</v>
      </c>
      <c r="I1383" s="3" t="s">
        <v>1836</v>
      </c>
      <c r="J1383" s="3" t="s">
        <v>1837</v>
      </c>
      <c r="K1383" s="3" t="s">
        <v>35</v>
      </c>
      <c r="L1383" s="3" t="s">
        <v>15</v>
      </c>
      <c r="M1383" s="3" t="s">
        <v>11</v>
      </c>
      <c r="N1383" s="11" t="s">
        <v>2554</v>
      </c>
      <c r="O1383" s="3" t="s">
        <v>2553</v>
      </c>
      <c r="P1383" s="3" t="str">
        <f>MID(Tabla1[[#This Row],[Aplicación]],14,1)</f>
        <v>2</v>
      </c>
      <c r="Q1383" s="3" t="s">
        <v>2530</v>
      </c>
      <c r="R1383" s="3" t="str">
        <f>MID(Tabla1[[#This Row],[Aplicación]],6,2)</f>
        <v>01</v>
      </c>
      <c r="S1383" s="3" t="str">
        <f>VLOOKUP(Tabla1[[#This Row],[AREA]],Hoja1!A:B,2,FALSE)</f>
        <v>01. Alcaldía</v>
      </c>
      <c r="T1383" s="3" t="str">
        <f>MID(Tabla1[[#This Row],[Aplicación]],9,4)</f>
        <v>9203</v>
      </c>
      <c r="U1383" s="3" t="str">
        <f>VLOOKUP(Tabla1[[#This Row],[PROGRAMA]],Hoja1!A:B,2,FALSE)</f>
        <v>9203. Unidad de régimen interior</v>
      </c>
      <c r="V1383" s="3" t="str">
        <f>MID(Tabla1[[#This Row],[Aplicación]],14,2)</f>
        <v>22</v>
      </c>
      <c r="W1383" s="3" t="str">
        <f>MID(Tabla1[[#This Row],[Aplicación]],14,6)</f>
        <v>22103</v>
      </c>
    </row>
    <row r="1384" spans="1:23" hidden="1" x14ac:dyDescent="0.25">
      <c r="A1384" s="1">
        <v>220190000011</v>
      </c>
      <c r="B1384" s="3" t="s">
        <v>1968</v>
      </c>
      <c r="C1384" s="2">
        <v>43486</v>
      </c>
      <c r="D1384" s="3">
        <v>22019000425</v>
      </c>
      <c r="E1384" s="3" t="s">
        <v>415</v>
      </c>
      <c r="F1384" s="4">
        <v>2574.37</v>
      </c>
      <c r="G1384" s="3" t="s">
        <v>1970</v>
      </c>
      <c r="H1384" s="3" t="s">
        <v>419</v>
      </c>
      <c r="I1384" s="3" t="s">
        <v>1969</v>
      </c>
      <c r="J1384" s="3" t="s">
        <v>1838</v>
      </c>
      <c r="K1384" s="3" t="s">
        <v>14</v>
      </c>
      <c r="L1384" s="3" t="s">
        <v>15</v>
      </c>
      <c r="M1384" s="3" t="s">
        <v>39</v>
      </c>
      <c r="N1384" s="11" t="s">
        <v>2554</v>
      </c>
      <c r="O1384" s="3" t="s">
        <v>2553</v>
      </c>
      <c r="P1384" s="3" t="str">
        <f>MID(Tabla1[[#This Row],[Aplicación]],14,1)</f>
        <v>2</v>
      </c>
      <c r="Q1384" s="3" t="s">
        <v>2530</v>
      </c>
      <c r="R1384" s="3" t="str">
        <f>MID(Tabla1[[#This Row],[Aplicación]],6,2)</f>
        <v>03</v>
      </c>
      <c r="S1384" s="3" t="str">
        <f>VLOOKUP(Tabla1[[#This Row],[AREA]],Hoja1!A:B,2,FALSE)</f>
        <v>03. Participación ciudadana, juventud y deportes</v>
      </c>
      <c r="T1384" s="3" t="str">
        <f>MID(Tabla1[[#This Row],[Aplicación]],9,4)</f>
        <v>9241</v>
      </c>
      <c r="U1384" s="3" t="str">
        <f>VLOOKUP(Tabla1[[#This Row],[PROGRAMA]],Hoja1!A:B,2,FALSE)</f>
        <v>9241. Participación ciudadana</v>
      </c>
      <c r="V1384" s="3" t="str">
        <f>MID(Tabla1[[#This Row],[Aplicación]],14,2)</f>
        <v>21</v>
      </c>
      <c r="W1384" s="3" t="str">
        <f>MID(Tabla1[[#This Row],[Aplicación]],14,6)</f>
        <v>213</v>
      </c>
    </row>
    <row r="1385" spans="1:23" hidden="1" x14ac:dyDescent="0.25">
      <c r="A1385" s="1">
        <v>220190004006</v>
      </c>
      <c r="B1385" s="3" t="s">
        <v>9</v>
      </c>
      <c r="C1385" s="2">
        <v>43524</v>
      </c>
      <c r="D1385" s="3">
        <v>22019001768</v>
      </c>
      <c r="E1385" s="3" t="s">
        <v>1149</v>
      </c>
      <c r="F1385" s="4">
        <v>13929.52</v>
      </c>
      <c r="G1385" s="3" t="s">
        <v>2019</v>
      </c>
      <c r="H1385" s="3" t="s">
        <v>1150</v>
      </c>
      <c r="I1385" s="3" t="s">
        <v>1836</v>
      </c>
      <c r="J1385" s="3" t="s">
        <v>1838</v>
      </c>
      <c r="K1385" s="3" t="s">
        <v>14</v>
      </c>
      <c r="L1385" s="3" t="s">
        <v>15</v>
      </c>
      <c r="M1385" s="3" t="s">
        <v>16</v>
      </c>
      <c r="N1385" s="11" t="s">
        <v>2554</v>
      </c>
      <c r="O1385" s="3" t="s">
        <v>2553</v>
      </c>
      <c r="P1385" s="3" t="str">
        <f>MID(Tabla1[[#This Row],[Aplicación]],14,1)</f>
        <v>2</v>
      </c>
      <c r="Q1385" s="3" t="s">
        <v>2530</v>
      </c>
      <c r="R1385" s="3" t="str">
        <f>MID(Tabla1[[#This Row],[Aplicación]],6,2)</f>
        <v>02</v>
      </c>
      <c r="S1385" s="3" t="str">
        <f>VLOOKUP(Tabla1[[#This Row],[AREA]],Hoja1!A:B,2,FALSE)</f>
        <v>02. Urbanismo, infraestructura y vivienda</v>
      </c>
      <c r="T1385" s="3" t="str">
        <f>MID(Tabla1[[#This Row],[Aplicación]],9,4)</f>
        <v>1501</v>
      </c>
      <c r="U1385" s="3" t="str">
        <f>VLOOKUP(Tabla1[[#This Row],[PROGRAMA]],Hoja1!A:B,2,FALSE)</f>
        <v>1501. Dirección del área de urbanismo</v>
      </c>
      <c r="V1385" s="3" t="str">
        <f>MID(Tabla1[[#This Row],[Aplicación]],14,2)</f>
        <v>22</v>
      </c>
      <c r="W1385" s="3" t="str">
        <f>MID(Tabla1[[#This Row],[Aplicación]],14,6)</f>
        <v>22706</v>
      </c>
    </row>
    <row r="1386" spans="1:23" hidden="1" x14ac:dyDescent="0.25">
      <c r="A1386" s="1">
        <v>220189000349</v>
      </c>
      <c r="B1386" s="3" t="s">
        <v>9</v>
      </c>
      <c r="C1386" s="2">
        <v>43467</v>
      </c>
      <c r="D1386" s="3">
        <v>22019000137</v>
      </c>
      <c r="E1386" s="3" t="s">
        <v>288</v>
      </c>
      <c r="F1386" s="4">
        <v>16285.84</v>
      </c>
      <c r="G1386" s="3" t="s">
        <v>1926</v>
      </c>
      <c r="H1386" s="3" t="s">
        <v>289</v>
      </c>
      <c r="I1386" s="3" t="s">
        <v>1836</v>
      </c>
      <c r="J1386" s="3" t="s">
        <v>1838</v>
      </c>
      <c r="K1386" s="3" t="s">
        <v>14</v>
      </c>
      <c r="L1386" s="3" t="s">
        <v>15</v>
      </c>
      <c r="M1386" s="3" t="s">
        <v>39</v>
      </c>
      <c r="N1386" s="11" t="s">
        <v>2554</v>
      </c>
      <c r="O1386" s="3" t="s">
        <v>2553</v>
      </c>
      <c r="P1386" s="3" t="str">
        <f>MID(Tabla1[[#This Row],[Aplicación]],14,1)</f>
        <v>2</v>
      </c>
      <c r="Q1386" s="3" t="s">
        <v>2530</v>
      </c>
      <c r="R1386" s="3" t="str">
        <f>MID(Tabla1[[#This Row],[Aplicación]],6,2)</f>
        <v>06</v>
      </c>
      <c r="S1386" s="3" t="str">
        <f>VLOOKUP(Tabla1[[#This Row],[AREA]],Hoja1!A:B,2,FALSE)</f>
        <v>06. Educación, infancia e igualdad</v>
      </c>
      <c r="T1386" s="3" t="str">
        <f>MID(Tabla1[[#This Row],[Aplicación]],9,4)</f>
        <v>3321</v>
      </c>
      <c r="U1386" s="3" t="str">
        <f>VLOOKUP(Tabla1[[#This Row],[PROGRAMA]],Hoja1!A:B,2,FALSE)</f>
        <v>3321. Bibliotecas públicas</v>
      </c>
      <c r="V1386" s="3" t="str">
        <f>MID(Tabla1[[#This Row],[Aplicación]],14,2)</f>
        <v>22</v>
      </c>
      <c r="W1386" s="3" t="str">
        <f>MID(Tabla1[[#This Row],[Aplicación]],14,6)</f>
        <v>22700</v>
      </c>
    </row>
    <row r="1387" spans="1:23" hidden="1" x14ac:dyDescent="0.25">
      <c r="A1387" s="1">
        <v>220189000350</v>
      </c>
      <c r="B1387" s="3" t="s">
        <v>9</v>
      </c>
      <c r="C1387" s="2">
        <v>43467</v>
      </c>
      <c r="D1387" s="3">
        <v>22019000138</v>
      </c>
      <c r="E1387" s="3" t="s">
        <v>290</v>
      </c>
      <c r="F1387" s="4">
        <v>9704.9599999999991</v>
      </c>
      <c r="G1387" s="3" t="s">
        <v>1926</v>
      </c>
      <c r="H1387" s="3" t="s">
        <v>291</v>
      </c>
      <c r="I1387" s="3" t="s">
        <v>1836</v>
      </c>
      <c r="J1387" s="3" t="s">
        <v>1838</v>
      </c>
      <c r="K1387" s="3" t="s">
        <v>14</v>
      </c>
      <c r="L1387" s="3" t="s">
        <v>15</v>
      </c>
      <c r="M1387" s="3" t="s">
        <v>39</v>
      </c>
      <c r="N1387" s="11" t="s">
        <v>2554</v>
      </c>
      <c r="O1387" s="3" t="s">
        <v>2553</v>
      </c>
      <c r="P1387" s="3" t="str">
        <f>MID(Tabla1[[#This Row],[Aplicación]],14,1)</f>
        <v>2</v>
      </c>
      <c r="Q1387" s="3" t="s">
        <v>2530</v>
      </c>
      <c r="R1387" s="3" t="str">
        <f>MID(Tabla1[[#This Row],[Aplicación]],6,2)</f>
        <v>06</v>
      </c>
      <c r="S1387" s="3" t="str">
        <f>VLOOKUP(Tabla1[[#This Row],[AREA]],Hoja1!A:B,2,FALSE)</f>
        <v>06. Educación, infancia e igualdad</v>
      </c>
      <c r="T1387" s="3" t="str">
        <f>MID(Tabla1[[#This Row],[Aplicación]],9,4)</f>
        <v>3261</v>
      </c>
      <c r="U1387" s="3" t="str">
        <f>VLOOKUP(Tabla1[[#This Row],[PROGRAMA]],Hoja1!A:B,2,FALSE)</f>
        <v>3261. Servicios complementarios de educación</v>
      </c>
      <c r="V1387" s="3" t="str">
        <f>MID(Tabla1[[#This Row],[Aplicación]],14,2)</f>
        <v>22</v>
      </c>
      <c r="W1387" s="3" t="str">
        <f>MID(Tabla1[[#This Row],[Aplicación]],14,6)</f>
        <v>22700</v>
      </c>
    </row>
    <row r="1388" spans="1:23" hidden="1" x14ac:dyDescent="0.25">
      <c r="A1388" s="1">
        <v>220179000551</v>
      </c>
      <c r="B1388" s="3" t="s">
        <v>9</v>
      </c>
      <c r="C1388" s="2">
        <v>43467</v>
      </c>
      <c r="D1388" s="3">
        <v>22019000111</v>
      </c>
      <c r="E1388" s="3" t="s">
        <v>132</v>
      </c>
      <c r="F1388" s="4">
        <v>1300</v>
      </c>
      <c r="G1388" s="3" t="s">
        <v>1684</v>
      </c>
      <c r="H1388" s="3" t="s">
        <v>133</v>
      </c>
      <c r="I1388" s="3" t="s">
        <v>1836</v>
      </c>
      <c r="J1388" s="3" t="s">
        <v>1837</v>
      </c>
      <c r="K1388" s="3" t="s">
        <v>35</v>
      </c>
      <c r="L1388" s="3" t="s">
        <v>15</v>
      </c>
      <c r="M1388" s="3" t="s">
        <v>39</v>
      </c>
      <c r="N1388" s="11" t="s">
        <v>2554</v>
      </c>
      <c r="O1388" s="3" t="s">
        <v>2553</v>
      </c>
      <c r="P1388" s="3" t="str">
        <f>MID(Tabla1[[#This Row],[Aplicación]],14,1)</f>
        <v>2</v>
      </c>
      <c r="Q1388" s="3" t="s">
        <v>2530</v>
      </c>
      <c r="R1388" s="3" t="str">
        <f>MID(Tabla1[[#This Row],[Aplicación]],6,2)</f>
        <v>06</v>
      </c>
      <c r="S1388" s="3" t="str">
        <f>VLOOKUP(Tabla1[[#This Row],[AREA]],Hoja1!A:B,2,FALSE)</f>
        <v>06. Educación, infancia e igualdad</v>
      </c>
      <c r="T1388" s="3" t="str">
        <f>MID(Tabla1[[#This Row],[Aplicación]],9,4)</f>
        <v>3261</v>
      </c>
      <c r="U1388" s="3" t="str">
        <f>VLOOKUP(Tabla1[[#This Row],[PROGRAMA]],Hoja1!A:B,2,FALSE)</f>
        <v>3261. Servicios complementarios de educación</v>
      </c>
      <c r="V1388" s="3" t="str">
        <f>MID(Tabla1[[#This Row],[Aplicación]],14,2)</f>
        <v>22</v>
      </c>
      <c r="W1388" s="3" t="str">
        <f>MID(Tabla1[[#This Row],[Aplicación]],14,6)</f>
        <v>22103</v>
      </c>
    </row>
    <row r="1389" spans="1:23" hidden="1" x14ac:dyDescent="0.25">
      <c r="A1389" s="1">
        <v>220190001689</v>
      </c>
      <c r="B1389" s="3" t="s">
        <v>9</v>
      </c>
      <c r="C1389" s="2">
        <v>43511</v>
      </c>
      <c r="D1389" s="3">
        <v>22019001761</v>
      </c>
      <c r="E1389" s="3" t="s">
        <v>820</v>
      </c>
      <c r="F1389" s="4">
        <v>464.64</v>
      </c>
      <c r="G1389" s="3" t="s">
        <v>1758</v>
      </c>
      <c r="H1389" s="3" t="s">
        <v>821</v>
      </c>
      <c r="I1389" s="3" t="s">
        <v>1836</v>
      </c>
      <c r="J1389" s="3" t="s">
        <v>1838</v>
      </c>
      <c r="K1389" s="3" t="s">
        <v>14</v>
      </c>
      <c r="L1389" s="3" t="s">
        <v>10</v>
      </c>
      <c r="M1389" s="3" t="s">
        <v>11</v>
      </c>
      <c r="N1389" s="11" t="s">
        <v>2556</v>
      </c>
      <c r="O1389" s="3" t="s">
        <v>2553</v>
      </c>
      <c r="P1389" s="3" t="str">
        <f>MID(Tabla1[[#This Row],[Aplicación]],14,1)</f>
        <v>2</v>
      </c>
      <c r="Q1389" s="3" t="s">
        <v>2530</v>
      </c>
      <c r="R1389" s="3" t="str">
        <f>MID(Tabla1[[#This Row],[Aplicación]],6,2)</f>
        <v>09</v>
      </c>
      <c r="S1389" s="3" t="str">
        <f>VLOOKUP(Tabla1[[#This Row],[AREA]],Hoja1!A:B,2,FALSE)</f>
        <v>09. Cultura y turismo</v>
      </c>
      <c r="T1389" s="3" t="str">
        <f>MID(Tabla1[[#This Row],[Aplicación]],9,4)</f>
        <v>3341</v>
      </c>
      <c r="U1389" s="3" t="str">
        <f>VLOOKUP(Tabla1[[#This Row],[PROGRAMA]],Hoja1!A:B,2,FALSE)</f>
        <v>3341. Coordinación de políticas culturales</v>
      </c>
      <c r="V1389" s="3" t="str">
        <f>MID(Tabla1[[#This Row],[Aplicación]],14,2)</f>
        <v>22</v>
      </c>
      <c r="W1389" s="3" t="str">
        <f>MID(Tabla1[[#This Row],[Aplicación]],14,6)</f>
        <v>22699</v>
      </c>
    </row>
    <row r="1390" spans="1:23" hidden="1" x14ac:dyDescent="0.25">
      <c r="A1390" s="1">
        <v>220190001679</v>
      </c>
      <c r="B1390" s="3" t="s">
        <v>9</v>
      </c>
      <c r="C1390" s="2">
        <v>43511</v>
      </c>
      <c r="D1390" s="3">
        <v>22019001734</v>
      </c>
      <c r="E1390" s="3" t="s">
        <v>705</v>
      </c>
      <c r="F1390" s="4">
        <v>1408.54</v>
      </c>
      <c r="G1390" s="3" t="s">
        <v>1751</v>
      </c>
      <c r="H1390" s="3" t="s">
        <v>809</v>
      </c>
      <c r="I1390" s="3" t="s">
        <v>1836</v>
      </c>
      <c r="J1390" s="3" t="s">
        <v>1837</v>
      </c>
      <c r="K1390" s="3" t="s">
        <v>14</v>
      </c>
      <c r="L1390" s="3" t="s">
        <v>10</v>
      </c>
      <c r="M1390" s="3" t="s">
        <v>11</v>
      </c>
      <c r="N1390" s="11" t="s">
        <v>2556</v>
      </c>
      <c r="O1390" s="3" t="s">
        <v>2553</v>
      </c>
      <c r="P1390" s="3" t="str">
        <f>MID(Tabla1[[#This Row],[Aplicación]],14,1)</f>
        <v>2</v>
      </c>
      <c r="Q1390" s="3" t="s">
        <v>2530</v>
      </c>
      <c r="R1390" s="3" t="str">
        <f>MID(Tabla1[[#This Row],[Aplicación]],6,2)</f>
        <v>07</v>
      </c>
      <c r="S1390" s="3" t="str">
        <f>VLOOKUP(Tabla1[[#This Row],[AREA]],Hoja1!A:B,2,FALSE)</f>
        <v>07. Medio Ambiente sostenibilidad</v>
      </c>
      <c r="T1390" s="3" t="str">
        <f>MID(Tabla1[[#This Row],[Aplicación]],9,4)</f>
        <v>1621</v>
      </c>
      <c r="U1390" s="3" t="str">
        <f>VLOOKUP(Tabla1[[#This Row],[PROGRAMA]],Hoja1!A:B,2,FALSE)</f>
        <v>1621. Servicio de limpieza</v>
      </c>
      <c r="V1390" s="3" t="str">
        <f>MID(Tabla1[[#This Row],[Aplicación]],14,2)</f>
        <v>21</v>
      </c>
      <c r="W1390" s="3" t="str">
        <f>MID(Tabla1[[#This Row],[Aplicación]],14,6)</f>
        <v>213</v>
      </c>
    </row>
    <row r="1391" spans="1:23" hidden="1" x14ac:dyDescent="0.25">
      <c r="A1391" s="1">
        <v>220179000558</v>
      </c>
      <c r="B1391" s="3" t="s">
        <v>9</v>
      </c>
      <c r="C1391" s="2">
        <v>43467</v>
      </c>
      <c r="D1391" s="3">
        <v>22019000123</v>
      </c>
      <c r="E1391" s="3" t="s">
        <v>138</v>
      </c>
      <c r="F1391" s="4">
        <v>50</v>
      </c>
      <c r="G1391" s="3" t="s">
        <v>1684</v>
      </c>
      <c r="H1391" s="3" t="s">
        <v>139</v>
      </c>
      <c r="I1391" s="3" t="s">
        <v>1836</v>
      </c>
      <c r="J1391" s="3" t="s">
        <v>1837</v>
      </c>
      <c r="K1391" s="3" t="s">
        <v>35</v>
      </c>
      <c r="L1391" s="3" t="s">
        <v>15</v>
      </c>
      <c r="M1391" s="3" t="s">
        <v>39</v>
      </c>
      <c r="N1391" s="11" t="s">
        <v>2554</v>
      </c>
      <c r="O1391" s="3" t="s">
        <v>2553</v>
      </c>
      <c r="P1391" s="3" t="str">
        <f>MID(Tabla1[[#This Row],[Aplicación]],14,1)</f>
        <v>2</v>
      </c>
      <c r="Q1391" s="3" t="s">
        <v>2530</v>
      </c>
      <c r="R1391" s="3" t="str">
        <f>MID(Tabla1[[#This Row],[Aplicación]],6,2)</f>
        <v>07</v>
      </c>
      <c r="S1391" s="3" t="str">
        <f>VLOOKUP(Tabla1[[#This Row],[AREA]],Hoja1!A:B,2,FALSE)</f>
        <v>07. Medio Ambiente sostenibilidad</v>
      </c>
      <c r="T1391" s="3" t="str">
        <f>MID(Tabla1[[#This Row],[Aplicación]],9,4)</f>
        <v>1721</v>
      </c>
      <c r="U1391" s="3" t="str">
        <f>VLOOKUP(Tabla1[[#This Row],[PROGRAMA]],Hoja1!A:B,2,FALSE)</f>
        <v>1721. Protección del medio ambiente</v>
      </c>
      <c r="V1391" s="3" t="str">
        <f>MID(Tabla1[[#This Row],[Aplicación]],14,2)</f>
        <v>22</v>
      </c>
      <c r="W1391" s="3" t="str">
        <f>MID(Tabla1[[#This Row],[Aplicación]],14,6)</f>
        <v>22103</v>
      </c>
    </row>
    <row r="1392" spans="1:23" hidden="1" x14ac:dyDescent="0.25">
      <c r="A1392" s="1">
        <v>220189000312</v>
      </c>
      <c r="B1392" s="3" t="s">
        <v>9</v>
      </c>
      <c r="C1392" s="2">
        <v>43467</v>
      </c>
      <c r="D1392" s="3">
        <v>22019000508</v>
      </c>
      <c r="E1392" s="3" t="s">
        <v>250</v>
      </c>
      <c r="F1392" s="4">
        <v>2505</v>
      </c>
      <c r="G1392" s="3" t="s">
        <v>1923</v>
      </c>
      <c r="H1392" s="3" t="s">
        <v>263</v>
      </c>
      <c r="I1392" s="3" t="s">
        <v>1836</v>
      </c>
      <c r="J1392" s="3" t="s">
        <v>1838</v>
      </c>
      <c r="K1392" s="3" t="s">
        <v>14</v>
      </c>
      <c r="L1392" s="3" t="s">
        <v>15</v>
      </c>
      <c r="M1392" s="3" t="s">
        <v>16</v>
      </c>
      <c r="N1392" s="11" t="s">
        <v>2554</v>
      </c>
      <c r="O1392" s="3" t="s">
        <v>2553</v>
      </c>
      <c r="P1392" s="3" t="str">
        <f>MID(Tabla1[[#This Row],[Aplicación]],14,1)</f>
        <v>2</v>
      </c>
      <c r="Q1392" s="3" t="s">
        <v>2530</v>
      </c>
      <c r="R1392" s="3" t="str">
        <f>MID(Tabla1[[#This Row],[Aplicación]],6,2)</f>
        <v>04</v>
      </c>
      <c r="S1392" s="3" t="str">
        <f>VLOOKUP(Tabla1[[#This Row],[AREA]],Hoja1!A:B,2,FALSE)</f>
        <v>04. Hacienda, función pública y promoción económica</v>
      </c>
      <c r="T1392" s="3" t="str">
        <f>MID(Tabla1[[#This Row],[Aplicación]],9,4)</f>
        <v>2411</v>
      </c>
      <c r="U1392" s="3" t="str">
        <f>VLOOKUP(Tabla1[[#This Row],[PROGRAMA]],Hoja1!A:B,2,FALSE)</f>
        <v>2411. Agencia de innovación y desarrollo económico</v>
      </c>
      <c r="V1392" s="3" t="str">
        <f>MID(Tabla1[[#This Row],[Aplicación]],14,2)</f>
        <v>22</v>
      </c>
      <c r="W1392" s="3" t="str">
        <f>MID(Tabla1[[#This Row],[Aplicación]],14,6)</f>
        <v>22799</v>
      </c>
    </row>
    <row r="1393" spans="1:23" hidden="1" x14ac:dyDescent="0.25">
      <c r="A1393" s="1">
        <v>220179000431</v>
      </c>
      <c r="B1393" s="3" t="s">
        <v>9</v>
      </c>
      <c r="C1393" s="2">
        <v>43467</v>
      </c>
      <c r="D1393" s="3">
        <v>22019000084</v>
      </c>
      <c r="E1393" s="3" t="s">
        <v>93</v>
      </c>
      <c r="F1393" s="4">
        <v>3260.95</v>
      </c>
      <c r="G1393" s="3" t="s">
        <v>1870</v>
      </c>
      <c r="H1393" s="3" t="s">
        <v>105</v>
      </c>
      <c r="I1393" s="3" t="s">
        <v>1836</v>
      </c>
      <c r="J1393" s="3" t="s">
        <v>1838</v>
      </c>
      <c r="K1393" s="3" t="s">
        <v>14</v>
      </c>
      <c r="L1393" s="3" t="s">
        <v>15</v>
      </c>
      <c r="M1393" s="3" t="s">
        <v>16</v>
      </c>
      <c r="N1393" s="11" t="s">
        <v>2554</v>
      </c>
      <c r="O1393" s="3" t="s">
        <v>2553</v>
      </c>
      <c r="P1393" s="3" t="str">
        <f>MID(Tabla1[[#This Row],[Aplicación]],14,1)</f>
        <v>2</v>
      </c>
      <c r="Q1393" s="3" t="s">
        <v>2530</v>
      </c>
      <c r="R1393" s="3" t="str">
        <f>MID(Tabla1[[#This Row],[Aplicación]],6,2)</f>
        <v>09</v>
      </c>
      <c r="S1393" s="3" t="str">
        <f>VLOOKUP(Tabla1[[#This Row],[AREA]],Hoja1!A:B,2,FALSE)</f>
        <v>09. Cultura y turismo</v>
      </c>
      <c r="T1393" s="3" t="str">
        <f>MID(Tabla1[[#This Row],[Aplicación]],9,4)</f>
        <v>4321</v>
      </c>
      <c r="U1393" s="3" t="str">
        <f>VLOOKUP(Tabla1[[#This Row],[PROGRAMA]],Hoja1!A:B,2,FALSE)</f>
        <v>4321. Turismo</v>
      </c>
      <c r="V1393" s="3" t="str">
        <f>MID(Tabla1[[#This Row],[Aplicación]],14,2)</f>
        <v>22</v>
      </c>
      <c r="W1393" s="3" t="str">
        <f>MID(Tabla1[[#This Row],[Aplicación]],14,6)</f>
        <v>22799</v>
      </c>
    </row>
    <row r="1394" spans="1:23" hidden="1" x14ac:dyDescent="0.25">
      <c r="A1394" s="1">
        <v>220179000203</v>
      </c>
      <c r="B1394" s="3" t="s">
        <v>9</v>
      </c>
      <c r="C1394" s="2">
        <v>43467</v>
      </c>
      <c r="D1394" s="3">
        <v>22019000062</v>
      </c>
      <c r="E1394" s="3" t="s">
        <v>76</v>
      </c>
      <c r="F1394" s="4">
        <v>0.01</v>
      </c>
      <c r="G1394" s="3" t="s">
        <v>1855</v>
      </c>
      <c r="H1394" s="3" t="s">
        <v>80</v>
      </c>
      <c r="I1394" s="3" t="s">
        <v>1836</v>
      </c>
      <c r="J1394" s="3" t="s">
        <v>1838</v>
      </c>
      <c r="K1394" s="3" t="s">
        <v>14</v>
      </c>
      <c r="L1394" s="3" t="s">
        <v>15</v>
      </c>
      <c r="M1394" s="3" t="s">
        <v>16</v>
      </c>
      <c r="N1394" s="11" t="s">
        <v>2554</v>
      </c>
      <c r="O1394" s="3" t="s">
        <v>2553</v>
      </c>
      <c r="P1394" s="3" t="str">
        <f>MID(Tabla1[[#This Row],[Aplicación]],14,1)</f>
        <v>2</v>
      </c>
      <c r="Q1394" s="3" t="s">
        <v>2530</v>
      </c>
      <c r="R1394" s="3" t="str">
        <f>MID(Tabla1[[#This Row],[Aplicación]],6,2)</f>
        <v>02</v>
      </c>
      <c r="S1394" s="3" t="str">
        <f>VLOOKUP(Tabla1[[#This Row],[AREA]],Hoja1!A:B,2,FALSE)</f>
        <v>02. Urbanismo, infraestructura y vivienda</v>
      </c>
      <c r="T1394" s="3" t="str">
        <f>MID(Tabla1[[#This Row],[Aplicación]],9,4)</f>
        <v>9332</v>
      </c>
      <c r="U1394" s="3" t="str">
        <f>VLOOKUP(Tabla1[[#This Row],[PROGRAMA]],Hoja1!A:B,2,FALSE)</f>
        <v>9332. Mantenimiento de edificios e instalaciones municipales</v>
      </c>
      <c r="V1394" s="3" t="str">
        <f>MID(Tabla1[[#This Row],[Aplicación]],14,2)</f>
        <v>21</v>
      </c>
      <c r="W1394" s="3" t="str">
        <f>MID(Tabla1[[#This Row],[Aplicación]],14,6)</f>
        <v>213</v>
      </c>
    </row>
    <row r="1395" spans="1:23" hidden="1" x14ac:dyDescent="0.25">
      <c r="A1395" s="1">
        <v>220189000118</v>
      </c>
      <c r="B1395" s="3" t="s">
        <v>9</v>
      </c>
      <c r="C1395" s="2">
        <v>43467</v>
      </c>
      <c r="D1395" s="3">
        <v>22019001177</v>
      </c>
      <c r="E1395" s="3" t="s">
        <v>76</v>
      </c>
      <c r="F1395" s="4">
        <v>509.43</v>
      </c>
      <c r="G1395" s="3" t="s">
        <v>1855</v>
      </c>
      <c r="H1395" s="3" t="s">
        <v>193</v>
      </c>
      <c r="I1395" s="3" t="s">
        <v>1836</v>
      </c>
      <c r="J1395" s="3" t="s">
        <v>1838</v>
      </c>
      <c r="K1395" s="3" t="s">
        <v>14</v>
      </c>
      <c r="L1395" s="3" t="s">
        <v>15</v>
      </c>
      <c r="M1395" s="3" t="s">
        <v>16</v>
      </c>
      <c r="N1395" s="11" t="s">
        <v>2554</v>
      </c>
      <c r="O1395" s="3" t="s">
        <v>2553</v>
      </c>
      <c r="P1395" s="3" t="str">
        <f>MID(Tabla1[[#This Row],[Aplicación]],14,1)</f>
        <v>2</v>
      </c>
      <c r="Q1395" s="3" t="s">
        <v>2530</v>
      </c>
      <c r="R1395" s="3" t="str">
        <f>MID(Tabla1[[#This Row],[Aplicación]],6,2)</f>
        <v>02</v>
      </c>
      <c r="S1395" s="3" t="str">
        <f>VLOOKUP(Tabla1[[#This Row],[AREA]],Hoja1!A:B,2,FALSE)</f>
        <v>02. Urbanismo, infraestructura y vivienda</v>
      </c>
      <c r="T1395" s="3" t="str">
        <f>MID(Tabla1[[#This Row],[Aplicación]],9,4)</f>
        <v>9332</v>
      </c>
      <c r="U1395" s="3" t="str">
        <f>VLOOKUP(Tabla1[[#This Row],[PROGRAMA]],Hoja1!A:B,2,FALSE)</f>
        <v>9332. Mantenimiento de edificios e instalaciones municipales</v>
      </c>
      <c r="V1395" s="3" t="str">
        <f>MID(Tabla1[[#This Row],[Aplicación]],14,2)</f>
        <v>21</v>
      </c>
      <c r="W1395" s="3" t="str">
        <f>MID(Tabla1[[#This Row],[Aplicación]],14,6)</f>
        <v>213</v>
      </c>
    </row>
    <row r="1396" spans="1:23" hidden="1" x14ac:dyDescent="0.25">
      <c r="A1396" s="1">
        <v>220189000060</v>
      </c>
      <c r="B1396" s="3" t="s">
        <v>9</v>
      </c>
      <c r="C1396" s="2">
        <v>43467</v>
      </c>
      <c r="D1396" s="3">
        <v>22019000191</v>
      </c>
      <c r="E1396" s="3" t="s">
        <v>159</v>
      </c>
      <c r="F1396" s="4">
        <v>90221.24</v>
      </c>
      <c r="G1396" s="3" t="s">
        <v>1686</v>
      </c>
      <c r="H1396" s="3" t="s">
        <v>160</v>
      </c>
      <c r="I1396" s="3" t="s">
        <v>1836</v>
      </c>
      <c r="J1396" s="3" t="s">
        <v>1863</v>
      </c>
      <c r="K1396" s="3" t="s">
        <v>14</v>
      </c>
      <c r="L1396" s="3" t="s">
        <v>15</v>
      </c>
      <c r="M1396" s="3" t="s">
        <v>11</v>
      </c>
      <c r="N1396" s="11" t="s">
        <v>2554</v>
      </c>
      <c r="O1396" s="3" t="s">
        <v>2553</v>
      </c>
      <c r="P1396" s="3" t="str">
        <f>MID(Tabla1[[#This Row],[Aplicación]],14,1)</f>
        <v>2</v>
      </c>
      <c r="Q1396" s="3" t="s">
        <v>2530</v>
      </c>
      <c r="R1396" s="3" t="str">
        <f>MID(Tabla1[[#This Row],[Aplicación]],6,2)</f>
        <v>08</v>
      </c>
      <c r="S1396" s="3" t="str">
        <f>VLOOKUP(Tabla1[[#This Row],[AREA]],Hoja1!A:B,2,FALSE)</f>
        <v>08. Seguridad y movilidad</v>
      </c>
      <c r="T1396" s="3" t="str">
        <f>MID(Tabla1[[#This Row],[Aplicación]],9,4)</f>
        <v>1321</v>
      </c>
      <c r="U1396" s="3" t="str">
        <f>VLOOKUP(Tabla1[[#This Row],[PROGRAMA]],Hoja1!A:B,2,FALSE)</f>
        <v>1321. Policía municipal</v>
      </c>
      <c r="V1396" s="3" t="str">
        <f>MID(Tabla1[[#This Row],[Aplicación]],14,2)</f>
        <v>22</v>
      </c>
      <c r="W1396" s="3" t="str">
        <f>MID(Tabla1[[#This Row],[Aplicación]],14,6)</f>
        <v>22799</v>
      </c>
    </row>
    <row r="1397" spans="1:23" hidden="1" x14ac:dyDescent="0.25">
      <c r="A1397" s="1">
        <v>220189000106</v>
      </c>
      <c r="B1397" s="3" t="s">
        <v>9</v>
      </c>
      <c r="C1397" s="2">
        <v>43467</v>
      </c>
      <c r="D1397" s="3">
        <v>22019000458</v>
      </c>
      <c r="E1397" s="3" t="s">
        <v>186</v>
      </c>
      <c r="F1397" s="4">
        <v>4000</v>
      </c>
      <c r="G1397" s="3" t="s">
        <v>1684</v>
      </c>
      <c r="H1397" s="3" t="s">
        <v>187</v>
      </c>
      <c r="I1397" s="3" t="s">
        <v>1836</v>
      </c>
      <c r="J1397" s="3" t="s">
        <v>1837</v>
      </c>
      <c r="K1397" s="3" t="s">
        <v>35</v>
      </c>
      <c r="L1397" s="3" t="s">
        <v>15</v>
      </c>
      <c r="M1397" s="3" t="s">
        <v>16</v>
      </c>
      <c r="N1397" s="11" t="s">
        <v>2554</v>
      </c>
      <c r="O1397" s="3" t="s">
        <v>2553</v>
      </c>
      <c r="P1397" s="3" t="str">
        <f>MID(Tabla1[[#This Row],[Aplicación]],14,1)</f>
        <v>2</v>
      </c>
      <c r="Q1397" s="3" t="s">
        <v>2530</v>
      </c>
      <c r="R1397" s="3" t="str">
        <f>MID(Tabla1[[#This Row],[Aplicación]],6,2)</f>
        <v>10</v>
      </c>
      <c r="S1397" s="3" t="str">
        <f>VLOOKUP(Tabla1[[#This Row],[AREA]],Hoja1!A:B,2,FALSE)</f>
        <v>10. Servicios sociales</v>
      </c>
      <c r="T1397" s="3" t="str">
        <f>MID(Tabla1[[#This Row],[Aplicación]],9,4)</f>
        <v>2412</v>
      </c>
      <c r="U1397" s="3" t="str">
        <f>VLOOKUP(Tabla1[[#This Row],[PROGRAMA]],Hoja1!A:B,2,FALSE)</f>
        <v>2412. Formación para el empleo</v>
      </c>
      <c r="V1397" s="3" t="str">
        <f>MID(Tabla1[[#This Row],[Aplicación]],14,2)</f>
        <v>22</v>
      </c>
      <c r="W1397" s="3" t="str">
        <f>MID(Tabla1[[#This Row],[Aplicación]],14,6)</f>
        <v>22103</v>
      </c>
    </row>
    <row r="1398" spans="1:23" hidden="1" x14ac:dyDescent="0.25">
      <c r="A1398" s="1">
        <v>220190000724</v>
      </c>
      <c r="B1398" s="3" t="s">
        <v>9</v>
      </c>
      <c r="C1398" s="2">
        <v>43497</v>
      </c>
      <c r="D1398" s="3">
        <v>22019000573</v>
      </c>
      <c r="E1398" s="3" t="s">
        <v>186</v>
      </c>
      <c r="F1398" s="4">
        <v>1848.49</v>
      </c>
      <c r="G1398" s="3" t="s">
        <v>1684</v>
      </c>
      <c r="H1398" s="3" t="s">
        <v>1978</v>
      </c>
      <c r="I1398" s="3" t="s">
        <v>1836</v>
      </c>
      <c r="J1398" s="3" t="s">
        <v>1837</v>
      </c>
      <c r="K1398" s="3" t="s">
        <v>35</v>
      </c>
      <c r="L1398" s="3" t="s">
        <v>15</v>
      </c>
      <c r="M1398" s="3" t="s">
        <v>16</v>
      </c>
      <c r="N1398" s="11" t="s">
        <v>2554</v>
      </c>
      <c r="O1398" s="3" t="s">
        <v>2553</v>
      </c>
      <c r="P1398" s="3" t="str">
        <f>MID(Tabla1[[#This Row],[Aplicación]],14,1)</f>
        <v>2</v>
      </c>
      <c r="Q1398" s="3" t="s">
        <v>2530</v>
      </c>
      <c r="R1398" s="3" t="str">
        <f>MID(Tabla1[[#This Row],[Aplicación]],6,2)</f>
        <v>10</v>
      </c>
      <c r="S1398" s="3" t="str">
        <f>VLOOKUP(Tabla1[[#This Row],[AREA]],Hoja1!A:B,2,FALSE)</f>
        <v>10. Servicios sociales</v>
      </c>
      <c r="T1398" s="3" t="str">
        <f>MID(Tabla1[[#This Row],[Aplicación]],9,4)</f>
        <v>2412</v>
      </c>
      <c r="U1398" s="3" t="str">
        <f>VLOOKUP(Tabla1[[#This Row],[PROGRAMA]],Hoja1!A:B,2,FALSE)</f>
        <v>2412. Formación para el empleo</v>
      </c>
      <c r="V1398" s="3" t="str">
        <f>MID(Tabla1[[#This Row],[Aplicación]],14,2)</f>
        <v>22</v>
      </c>
      <c r="W1398" s="3" t="str">
        <f>MID(Tabla1[[#This Row],[Aplicación]],14,6)</f>
        <v>22103</v>
      </c>
    </row>
    <row r="1399" spans="1:23" hidden="1" x14ac:dyDescent="0.25">
      <c r="A1399" s="1">
        <v>220190000724</v>
      </c>
      <c r="B1399" s="3" t="s">
        <v>9</v>
      </c>
      <c r="C1399" s="2">
        <v>43497</v>
      </c>
      <c r="D1399" s="3">
        <v>22019000574</v>
      </c>
      <c r="E1399" s="3" t="s">
        <v>186</v>
      </c>
      <c r="F1399" s="4">
        <v>848.48</v>
      </c>
      <c r="G1399" s="3" t="s">
        <v>1684</v>
      </c>
      <c r="H1399" s="3" t="s">
        <v>1978</v>
      </c>
      <c r="I1399" s="3" t="s">
        <v>1836</v>
      </c>
      <c r="J1399" s="3" t="s">
        <v>1837</v>
      </c>
      <c r="K1399" s="3" t="s">
        <v>35</v>
      </c>
      <c r="L1399" s="3" t="s">
        <v>15</v>
      </c>
      <c r="M1399" s="3" t="s">
        <v>16</v>
      </c>
      <c r="N1399" s="11" t="s">
        <v>2554</v>
      </c>
      <c r="O1399" s="3" t="s">
        <v>2553</v>
      </c>
      <c r="P1399" s="3" t="str">
        <f>MID(Tabla1[[#This Row],[Aplicación]],14,1)</f>
        <v>2</v>
      </c>
      <c r="Q1399" s="3" t="s">
        <v>2530</v>
      </c>
      <c r="R1399" s="3" t="str">
        <f>MID(Tabla1[[#This Row],[Aplicación]],6,2)</f>
        <v>10</v>
      </c>
      <c r="S1399" s="3" t="str">
        <f>VLOOKUP(Tabla1[[#This Row],[AREA]],Hoja1!A:B,2,FALSE)</f>
        <v>10. Servicios sociales</v>
      </c>
      <c r="T1399" s="3" t="str">
        <f>MID(Tabla1[[#This Row],[Aplicación]],9,4)</f>
        <v>2412</v>
      </c>
      <c r="U1399" s="3" t="str">
        <f>VLOOKUP(Tabla1[[#This Row],[PROGRAMA]],Hoja1!A:B,2,FALSE)</f>
        <v>2412. Formación para el empleo</v>
      </c>
      <c r="V1399" s="3" t="str">
        <f>MID(Tabla1[[#This Row],[Aplicación]],14,2)</f>
        <v>22</v>
      </c>
      <c r="W1399" s="3" t="str">
        <f>MID(Tabla1[[#This Row],[Aplicación]],14,6)</f>
        <v>22103</v>
      </c>
    </row>
    <row r="1400" spans="1:23" hidden="1" x14ac:dyDescent="0.25">
      <c r="A1400" s="1">
        <v>220190000724</v>
      </c>
      <c r="B1400" s="3" t="s">
        <v>9</v>
      </c>
      <c r="C1400" s="2">
        <v>43497</v>
      </c>
      <c r="D1400" s="3">
        <v>22019000575</v>
      </c>
      <c r="E1400" s="3" t="s">
        <v>186</v>
      </c>
      <c r="F1400" s="4">
        <v>636.36</v>
      </c>
      <c r="G1400" s="3" t="s">
        <v>1684</v>
      </c>
      <c r="H1400" s="3" t="s">
        <v>1978</v>
      </c>
      <c r="I1400" s="3" t="s">
        <v>1836</v>
      </c>
      <c r="J1400" s="3" t="s">
        <v>1837</v>
      </c>
      <c r="K1400" s="3" t="s">
        <v>35</v>
      </c>
      <c r="L1400" s="3" t="s">
        <v>15</v>
      </c>
      <c r="M1400" s="3" t="s">
        <v>16</v>
      </c>
      <c r="N1400" s="11" t="s">
        <v>2554</v>
      </c>
      <c r="O1400" s="3" t="s">
        <v>2553</v>
      </c>
      <c r="P1400" s="3" t="str">
        <f>MID(Tabla1[[#This Row],[Aplicación]],14,1)</f>
        <v>2</v>
      </c>
      <c r="Q1400" s="3" t="s">
        <v>2530</v>
      </c>
      <c r="R1400" s="3" t="str">
        <f>MID(Tabla1[[#This Row],[Aplicación]],6,2)</f>
        <v>10</v>
      </c>
      <c r="S1400" s="3" t="str">
        <f>VLOOKUP(Tabla1[[#This Row],[AREA]],Hoja1!A:B,2,FALSE)</f>
        <v>10. Servicios sociales</v>
      </c>
      <c r="T1400" s="3" t="str">
        <f>MID(Tabla1[[#This Row],[Aplicación]],9,4)</f>
        <v>2412</v>
      </c>
      <c r="U1400" s="3" t="str">
        <f>VLOOKUP(Tabla1[[#This Row],[PROGRAMA]],Hoja1!A:B,2,FALSE)</f>
        <v>2412. Formación para el empleo</v>
      </c>
      <c r="V1400" s="3" t="str">
        <f>MID(Tabla1[[#This Row],[Aplicación]],14,2)</f>
        <v>22</v>
      </c>
      <c r="W1400" s="3" t="str">
        <f>MID(Tabla1[[#This Row],[Aplicación]],14,6)</f>
        <v>22103</v>
      </c>
    </row>
    <row r="1401" spans="1:23" hidden="1" x14ac:dyDescent="0.25">
      <c r="A1401" s="1">
        <v>220179000195</v>
      </c>
      <c r="B1401" s="3" t="s">
        <v>9</v>
      </c>
      <c r="C1401" s="2">
        <v>43467</v>
      </c>
      <c r="D1401" s="3">
        <v>22019000058</v>
      </c>
      <c r="E1401" s="3" t="s">
        <v>69</v>
      </c>
      <c r="F1401" s="4">
        <v>89813.33</v>
      </c>
      <c r="G1401" s="3" t="s">
        <v>1854</v>
      </c>
      <c r="H1401" s="3" t="s">
        <v>75</v>
      </c>
      <c r="I1401" s="3" t="s">
        <v>1836</v>
      </c>
      <c r="J1401" s="3" t="s">
        <v>1838</v>
      </c>
      <c r="K1401" s="3" t="s">
        <v>14</v>
      </c>
      <c r="L1401" s="3" t="s">
        <v>15</v>
      </c>
      <c r="M1401" s="3" t="s">
        <v>16</v>
      </c>
      <c r="N1401" s="11" t="s">
        <v>2554</v>
      </c>
      <c r="O1401" s="3" t="s">
        <v>2553</v>
      </c>
      <c r="P1401" s="3" t="str">
        <f>MID(Tabla1[[#This Row],[Aplicación]],14,1)</f>
        <v>2</v>
      </c>
      <c r="Q1401" s="3" t="s">
        <v>2530</v>
      </c>
      <c r="R1401" s="3" t="str">
        <f>MID(Tabla1[[#This Row],[Aplicación]],6,2)</f>
        <v>06</v>
      </c>
      <c r="S1401" s="3" t="str">
        <f>VLOOKUP(Tabla1[[#This Row],[AREA]],Hoja1!A:B,2,FALSE)</f>
        <v>06. Educación, infancia e igualdad</v>
      </c>
      <c r="T1401" s="3" t="str">
        <f>MID(Tabla1[[#This Row],[Aplicación]],9,4)</f>
        <v>3231</v>
      </c>
      <c r="U1401" s="3" t="str">
        <f>VLOOKUP(Tabla1[[#This Row],[PROGRAMA]],Hoja1!A:B,2,FALSE)</f>
        <v>3231. Escuelas infantiles</v>
      </c>
      <c r="V1401" s="3" t="str">
        <f>MID(Tabla1[[#This Row],[Aplicación]],14,2)</f>
        <v>22</v>
      </c>
      <c r="W1401" s="3" t="str">
        <f>MID(Tabla1[[#This Row],[Aplicación]],14,6)</f>
        <v>22799</v>
      </c>
    </row>
    <row r="1402" spans="1:23" hidden="1" x14ac:dyDescent="0.25">
      <c r="A1402" s="1">
        <v>220189000384</v>
      </c>
      <c r="B1402" s="3" t="s">
        <v>9</v>
      </c>
      <c r="C1402" s="2">
        <v>43467</v>
      </c>
      <c r="D1402" s="3">
        <v>22019000303</v>
      </c>
      <c r="E1402" s="3" t="s">
        <v>339</v>
      </c>
      <c r="F1402" s="4">
        <v>16032.5</v>
      </c>
      <c r="G1402" s="3" t="s">
        <v>1715</v>
      </c>
      <c r="H1402" s="3" t="s">
        <v>340</v>
      </c>
      <c r="I1402" s="3" t="s">
        <v>1836</v>
      </c>
      <c r="J1402" s="3" t="s">
        <v>1838</v>
      </c>
      <c r="K1402" s="3" t="s">
        <v>14</v>
      </c>
      <c r="L1402" s="3" t="s">
        <v>15</v>
      </c>
      <c r="M1402" s="3" t="s">
        <v>16</v>
      </c>
      <c r="N1402" s="11" t="s">
        <v>2554</v>
      </c>
      <c r="O1402" s="3" t="s">
        <v>2553</v>
      </c>
      <c r="P1402" s="3" t="str">
        <f>MID(Tabla1[[#This Row],[Aplicación]],14,1)</f>
        <v>2</v>
      </c>
      <c r="Q1402" s="3" t="s">
        <v>2530</v>
      </c>
      <c r="R1402" s="3" t="str">
        <f>MID(Tabla1[[#This Row],[Aplicación]],6,2)</f>
        <v>07</v>
      </c>
      <c r="S1402" s="3" t="str">
        <f>VLOOKUP(Tabla1[[#This Row],[AREA]],Hoja1!A:B,2,FALSE)</f>
        <v>07. Medio Ambiente sostenibilidad</v>
      </c>
      <c r="T1402" s="3" t="str">
        <f>MID(Tabla1[[#This Row],[Aplicación]],9,4)</f>
        <v>1711</v>
      </c>
      <c r="U1402" s="3" t="str">
        <f>VLOOKUP(Tabla1[[#This Row],[PROGRAMA]],Hoja1!A:B,2,FALSE)</f>
        <v>1711. Parques y jardines</v>
      </c>
      <c r="V1402" s="3" t="str">
        <f>MID(Tabla1[[#This Row],[Aplicación]],14,2)</f>
        <v>22</v>
      </c>
      <c r="W1402" s="3" t="str">
        <f>MID(Tabla1[[#This Row],[Aplicación]],14,6)</f>
        <v>22700</v>
      </c>
    </row>
    <row r="1403" spans="1:23" hidden="1" x14ac:dyDescent="0.25">
      <c r="A1403" s="1">
        <v>220190000238</v>
      </c>
      <c r="B1403" s="3" t="s">
        <v>9</v>
      </c>
      <c r="C1403" s="2">
        <v>43489</v>
      </c>
      <c r="D1403" s="3">
        <v>22019000603</v>
      </c>
      <c r="E1403" s="3" t="s">
        <v>532</v>
      </c>
      <c r="F1403" s="4">
        <v>4770</v>
      </c>
      <c r="G1403" s="3" t="s">
        <v>1715</v>
      </c>
      <c r="H1403" s="3" t="s">
        <v>533</v>
      </c>
      <c r="I1403" s="3" t="s">
        <v>1836</v>
      </c>
      <c r="J1403" s="3" t="s">
        <v>1838</v>
      </c>
      <c r="K1403" s="3" t="s">
        <v>14</v>
      </c>
      <c r="L1403" s="3" t="s">
        <v>10</v>
      </c>
      <c r="M1403" s="3" t="s">
        <v>11</v>
      </c>
      <c r="N1403" s="11" t="s">
        <v>2556</v>
      </c>
      <c r="O1403" s="3" t="s">
        <v>2553</v>
      </c>
      <c r="P1403" s="3" t="str">
        <f>MID(Tabla1[[#This Row],[Aplicación]],14,1)</f>
        <v>2</v>
      </c>
      <c r="Q1403" s="3" t="s">
        <v>2530</v>
      </c>
      <c r="R1403" s="3" t="str">
        <f>MID(Tabla1[[#This Row],[Aplicación]],6,2)</f>
        <v>04</v>
      </c>
      <c r="S1403" s="3" t="str">
        <f>VLOOKUP(Tabla1[[#This Row],[AREA]],Hoja1!A:B,2,FALSE)</f>
        <v>04. Hacienda, función pública y promoción económica</v>
      </c>
      <c r="T1403" s="3" t="str">
        <f>MID(Tabla1[[#This Row],[Aplicación]],9,4)</f>
        <v>9321</v>
      </c>
      <c r="U1403" s="3" t="str">
        <f>VLOOKUP(Tabla1[[#This Row],[PROGRAMA]],Hoja1!A:B,2,FALSE)</f>
        <v>9321. Gestión de ingresos e inspección</v>
      </c>
      <c r="V1403" s="3" t="str">
        <f>MID(Tabla1[[#This Row],[Aplicación]],14,2)</f>
        <v>22</v>
      </c>
      <c r="W1403" s="3" t="str">
        <f>MID(Tabla1[[#This Row],[Aplicación]],14,6)</f>
        <v>22799</v>
      </c>
    </row>
    <row r="1404" spans="1:23" hidden="1" x14ac:dyDescent="0.25">
      <c r="A1404" s="1">
        <v>220189000345</v>
      </c>
      <c r="B1404" s="3" t="s">
        <v>9</v>
      </c>
      <c r="C1404" s="2">
        <v>43467</v>
      </c>
      <c r="D1404" s="3">
        <v>22019000133</v>
      </c>
      <c r="E1404" s="3" t="s">
        <v>282</v>
      </c>
      <c r="F1404" s="4">
        <v>474259.5</v>
      </c>
      <c r="G1404" s="3" t="s">
        <v>1924</v>
      </c>
      <c r="H1404" s="3" t="s">
        <v>283</v>
      </c>
      <c r="I1404" s="3" t="s">
        <v>1836</v>
      </c>
      <c r="J1404" s="3" t="s">
        <v>1838</v>
      </c>
      <c r="K1404" s="3" t="s">
        <v>14</v>
      </c>
      <c r="L1404" s="3" t="s">
        <v>15</v>
      </c>
      <c r="M1404" s="3" t="s">
        <v>39</v>
      </c>
      <c r="N1404" s="11" t="s">
        <v>2554</v>
      </c>
      <c r="O1404" s="3" t="s">
        <v>2553</v>
      </c>
      <c r="P1404" s="3" t="str">
        <f>MID(Tabla1[[#This Row],[Aplicación]],14,1)</f>
        <v>2</v>
      </c>
      <c r="Q1404" s="3" t="s">
        <v>2530</v>
      </c>
      <c r="R1404" s="3" t="str">
        <f>MID(Tabla1[[#This Row],[Aplicación]],6,2)</f>
        <v>06</v>
      </c>
      <c r="S1404" s="3" t="str">
        <f>VLOOKUP(Tabla1[[#This Row],[AREA]],Hoja1!A:B,2,FALSE)</f>
        <v>06. Educación, infancia e igualdad</v>
      </c>
      <c r="T1404" s="3" t="str">
        <f>MID(Tabla1[[#This Row],[Aplicación]],9,4)</f>
        <v>3232</v>
      </c>
      <c r="U1404" s="3" t="str">
        <f>VLOOKUP(Tabla1[[#This Row],[PROGRAMA]],Hoja1!A:B,2,FALSE)</f>
        <v>3232. Conservación y mantenimiento centros educación infantil y primaria</v>
      </c>
      <c r="V1404" s="3" t="str">
        <f>MID(Tabla1[[#This Row],[Aplicación]],14,2)</f>
        <v>22</v>
      </c>
      <c r="W1404" s="3" t="str">
        <f>MID(Tabla1[[#This Row],[Aplicación]],14,6)</f>
        <v>22700</v>
      </c>
    </row>
    <row r="1405" spans="1:23" hidden="1" x14ac:dyDescent="0.25">
      <c r="A1405" s="1">
        <v>220189000347</v>
      </c>
      <c r="B1405" s="3" t="s">
        <v>9</v>
      </c>
      <c r="C1405" s="2">
        <v>43467</v>
      </c>
      <c r="D1405" s="3">
        <v>22019000135</v>
      </c>
      <c r="E1405" s="3" t="s">
        <v>282</v>
      </c>
      <c r="F1405" s="4">
        <v>353864.5</v>
      </c>
      <c r="G1405" s="3" t="s">
        <v>1924</v>
      </c>
      <c r="H1405" s="3" t="s">
        <v>285</v>
      </c>
      <c r="I1405" s="3" t="s">
        <v>1836</v>
      </c>
      <c r="J1405" s="3" t="s">
        <v>1838</v>
      </c>
      <c r="K1405" s="3" t="s">
        <v>14</v>
      </c>
      <c r="L1405" s="3" t="s">
        <v>15</v>
      </c>
      <c r="M1405" s="3" t="s">
        <v>39</v>
      </c>
      <c r="N1405" s="11" t="s">
        <v>2554</v>
      </c>
      <c r="O1405" s="3" t="s">
        <v>2553</v>
      </c>
      <c r="P1405" s="3" t="str">
        <f>MID(Tabla1[[#This Row],[Aplicación]],14,1)</f>
        <v>2</v>
      </c>
      <c r="Q1405" s="3" t="s">
        <v>2530</v>
      </c>
      <c r="R1405" s="3" t="str">
        <f>MID(Tabla1[[#This Row],[Aplicación]],6,2)</f>
        <v>06</v>
      </c>
      <c r="S1405" s="3" t="str">
        <f>VLOOKUP(Tabla1[[#This Row],[AREA]],Hoja1!A:B,2,FALSE)</f>
        <v>06. Educación, infancia e igualdad</v>
      </c>
      <c r="T1405" s="3" t="str">
        <f>MID(Tabla1[[#This Row],[Aplicación]],9,4)</f>
        <v>3232</v>
      </c>
      <c r="U1405" s="3" t="str">
        <f>VLOOKUP(Tabla1[[#This Row],[PROGRAMA]],Hoja1!A:B,2,FALSE)</f>
        <v>3232. Conservación y mantenimiento centros educación infantil y primaria</v>
      </c>
      <c r="V1405" s="3" t="str">
        <f>MID(Tabla1[[#This Row],[Aplicación]],14,2)</f>
        <v>22</v>
      </c>
      <c r="W1405" s="3" t="str">
        <f>MID(Tabla1[[#This Row],[Aplicación]],14,6)</f>
        <v>22700</v>
      </c>
    </row>
    <row r="1406" spans="1:23" hidden="1" x14ac:dyDescent="0.25">
      <c r="A1406" s="1">
        <v>220189000348</v>
      </c>
      <c r="B1406" s="3" t="s">
        <v>9</v>
      </c>
      <c r="C1406" s="2">
        <v>43467</v>
      </c>
      <c r="D1406" s="3">
        <v>22019000136</v>
      </c>
      <c r="E1406" s="3" t="s">
        <v>286</v>
      </c>
      <c r="F1406" s="4">
        <v>234679.5</v>
      </c>
      <c r="G1406" s="3" t="s">
        <v>1924</v>
      </c>
      <c r="H1406" s="3" t="s">
        <v>287</v>
      </c>
      <c r="I1406" s="3" t="s">
        <v>1836</v>
      </c>
      <c r="J1406" s="3" t="s">
        <v>1838</v>
      </c>
      <c r="K1406" s="3" t="s">
        <v>14</v>
      </c>
      <c r="L1406" s="3" t="s">
        <v>15</v>
      </c>
      <c r="M1406" s="3" t="s">
        <v>39</v>
      </c>
      <c r="N1406" s="11" t="s">
        <v>2554</v>
      </c>
      <c r="O1406" s="3" t="s">
        <v>2553</v>
      </c>
      <c r="P1406" s="3" t="str">
        <f>MID(Tabla1[[#This Row],[Aplicación]],14,1)</f>
        <v>2</v>
      </c>
      <c r="Q1406" s="3" t="s">
        <v>2530</v>
      </c>
      <c r="R1406" s="3" t="str">
        <f>MID(Tabla1[[#This Row],[Aplicación]],6,2)</f>
        <v>06</v>
      </c>
      <c r="S1406" s="3" t="str">
        <f>VLOOKUP(Tabla1[[#This Row],[AREA]],Hoja1!A:B,2,FALSE)</f>
        <v>06. Educación, infancia e igualdad</v>
      </c>
      <c r="T1406" s="3" t="str">
        <f>MID(Tabla1[[#This Row],[Aplicación]],9,4)</f>
        <v>3231</v>
      </c>
      <c r="U1406" s="3" t="str">
        <f>VLOOKUP(Tabla1[[#This Row],[PROGRAMA]],Hoja1!A:B,2,FALSE)</f>
        <v>3231. Escuelas infantiles</v>
      </c>
      <c r="V1406" s="3" t="str">
        <f>MID(Tabla1[[#This Row],[Aplicación]],14,2)</f>
        <v>22</v>
      </c>
      <c r="W1406" s="3" t="str">
        <f>MID(Tabla1[[#This Row],[Aplicación]],14,6)</f>
        <v>22700</v>
      </c>
    </row>
    <row r="1407" spans="1:23" hidden="1" x14ac:dyDescent="0.25">
      <c r="A1407" s="1">
        <v>220190001552</v>
      </c>
      <c r="B1407" s="3" t="s">
        <v>9</v>
      </c>
      <c r="C1407" s="2">
        <v>43509</v>
      </c>
      <c r="D1407" s="3">
        <v>22019001019</v>
      </c>
      <c r="E1407" s="3" t="s">
        <v>282</v>
      </c>
      <c r="F1407" s="4">
        <v>18022.95</v>
      </c>
      <c r="G1407" s="3" t="s">
        <v>1924</v>
      </c>
      <c r="H1407" s="3" t="s">
        <v>772</v>
      </c>
      <c r="I1407" s="3" t="s">
        <v>1836</v>
      </c>
      <c r="J1407" s="3" t="s">
        <v>1838</v>
      </c>
      <c r="K1407" s="3" t="s">
        <v>14</v>
      </c>
      <c r="L1407" s="3" t="s">
        <v>10</v>
      </c>
      <c r="M1407" s="3" t="s">
        <v>39</v>
      </c>
      <c r="N1407" s="11" t="s">
        <v>2556</v>
      </c>
      <c r="O1407" s="3" t="s">
        <v>2553</v>
      </c>
      <c r="P1407" s="3" t="str">
        <f>MID(Tabla1[[#This Row],[Aplicación]],14,1)</f>
        <v>2</v>
      </c>
      <c r="Q1407" s="3" t="s">
        <v>2530</v>
      </c>
      <c r="R1407" s="3" t="str">
        <f>MID(Tabla1[[#This Row],[Aplicación]],6,2)</f>
        <v>06</v>
      </c>
      <c r="S1407" s="3" t="str">
        <f>VLOOKUP(Tabla1[[#This Row],[AREA]],Hoja1!A:B,2,FALSE)</f>
        <v>06. Educación, infancia e igualdad</v>
      </c>
      <c r="T1407" s="3" t="str">
        <f>MID(Tabla1[[#This Row],[Aplicación]],9,4)</f>
        <v>3232</v>
      </c>
      <c r="U1407" s="3" t="str">
        <f>VLOOKUP(Tabla1[[#This Row],[PROGRAMA]],Hoja1!A:B,2,FALSE)</f>
        <v>3232. Conservación y mantenimiento centros educación infantil y primaria</v>
      </c>
      <c r="V1407" s="3" t="str">
        <f>MID(Tabla1[[#This Row],[Aplicación]],14,2)</f>
        <v>22</v>
      </c>
      <c r="W1407" s="3" t="str">
        <f>MID(Tabla1[[#This Row],[Aplicación]],14,6)</f>
        <v>22700</v>
      </c>
    </row>
    <row r="1408" spans="1:23" hidden="1" x14ac:dyDescent="0.25">
      <c r="A1408" s="1">
        <v>220189000019</v>
      </c>
      <c r="B1408" s="3" t="s">
        <v>9</v>
      </c>
      <c r="C1408" s="2">
        <v>43467</v>
      </c>
      <c r="D1408" s="3">
        <v>22019000407</v>
      </c>
      <c r="E1408" s="3" t="s">
        <v>151</v>
      </c>
      <c r="F1408" s="4">
        <v>275000</v>
      </c>
      <c r="G1408" s="3" t="s">
        <v>1876</v>
      </c>
      <c r="H1408" s="3" t="s">
        <v>152</v>
      </c>
      <c r="I1408" s="3" t="s">
        <v>1836</v>
      </c>
      <c r="J1408" s="3" t="s">
        <v>1877</v>
      </c>
      <c r="K1408" s="3" t="s">
        <v>14</v>
      </c>
      <c r="L1408" s="3" t="s">
        <v>15</v>
      </c>
      <c r="M1408" s="3" t="s">
        <v>16</v>
      </c>
      <c r="N1408" s="11" t="s">
        <v>2554</v>
      </c>
      <c r="O1408" s="3" t="s">
        <v>2553</v>
      </c>
      <c r="P1408" s="3" t="str">
        <f>MID(Tabla1[[#This Row],[Aplicación]],14,1)</f>
        <v>2</v>
      </c>
      <c r="Q1408" s="3" t="s">
        <v>2530</v>
      </c>
      <c r="R1408" s="3" t="str">
        <f>MID(Tabla1[[#This Row],[Aplicación]],6,2)</f>
        <v>10</v>
      </c>
      <c r="S1408" s="3" t="str">
        <f>VLOOKUP(Tabla1[[#This Row],[AREA]],Hoja1!A:B,2,FALSE)</f>
        <v>10. Servicios sociales</v>
      </c>
      <c r="T1408" s="3" t="str">
        <f>MID(Tabla1[[#This Row],[Aplicación]],9,4)</f>
        <v>2311</v>
      </c>
      <c r="U1408" s="3" t="str">
        <f>VLOOKUP(Tabla1[[#This Row],[PROGRAMA]],Hoja1!A:B,2,FALSE)</f>
        <v>2311. Intervención social</v>
      </c>
      <c r="V1408" s="3" t="str">
        <f>MID(Tabla1[[#This Row],[Aplicación]],14,2)</f>
        <v>22</v>
      </c>
      <c r="W1408" s="3" t="str">
        <f>MID(Tabla1[[#This Row],[Aplicación]],14,6)</f>
        <v>22799</v>
      </c>
    </row>
    <row r="1409" spans="1:23" hidden="1" x14ac:dyDescent="0.25">
      <c r="A1409" s="1">
        <v>220190000761</v>
      </c>
      <c r="B1409" s="3" t="s">
        <v>9</v>
      </c>
      <c r="C1409" s="2">
        <v>43500</v>
      </c>
      <c r="D1409" s="3">
        <v>22019000704</v>
      </c>
      <c r="E1409" s="3" t="s">
        <v>151</v>
      </c>
      <c r="F1409" s="4">
        <v>100000</v>
      </c>
      <c r="G1409" s="3" t="s">
        <v>1876</v>
      </c>
      <c r="H1409" s="3" t="s">
        <v>1991</v>
      </c>
      <c r="I1409" s="3" t="s">
        <v>1836</v>
      </c>
      <c r="J1409" s="3" t="s">
        <v>1877</v>
      </c>
      <c r="K1409" s="3" t="s">
        <v>14</v>
      </c>
      <c r="L1409" s="3" t="s">
        <v>15</v>
      </c>
      <c r="M1409" s="3" t="s">
        <v>16</v>
      </c>
      <c r="N1409" s="11" t="s">
        <v>2554</v>
      </c>
      <c r="O1409" s="3" t="s">
        <v>2553</v>
      </c>
      <c r="P1409" s="3" t="str">
        <f>MID(Tabla1[[#This Row],[Aplicación]],14,1)</f>
        <v>2</v>
      </c>
      <c r="Q1409" s="3" t="s">
        <v>2530</v>
      </c>
      <c r="R1409" s="3" t="str">
        <f>MID(Tabla1[[#This Row],[Aplicación]],6,2)</f>
        <v>10</v>
      </c>
      <c r="S1409" s="3" t="str">
        <f>VLOOKUP(Tabla1[[#This Row],[AREA]],Hoja1!A:B,2,FALSE)</f>
        <v>10. Servicios sociales</v>
      </c>
      <c r="T1409" s="3" t="str">
        <f>MID(Tabla1[[#This Row],[Aplicación]],9,4)</f>
        <v>2311</v>
      </c>
      <c r="U1409" s="3" t="str">
        <f>VLOOKUP(Tabla1[[#This Row],[PROGRAMA]],Hoja1!A:B,2,FALSE)</f>
        <v>2311. Intervención social</v>
      </c>
      <c r="V1409" s="3" t="str">
        <f>MID(Tabla1[[#This Row],[Aplicación]],14,2)</f>
        <v>22</v>
      </c>
      <c r="W1409" s="3" t="str">
        <f>MID(Tabla1[[#This Row],[Aplicación]],14,6)</f>
        <v>22799</v>
      </c>
    </row>
    <row r="1410" spans="1:23" hidden="1" x14ac:dyDescent="0.25">
      <c r="A1410" s="1">
        <v>220190000761</v>
      </c>
      <c r="B1410" s="3" t="s">
        <v>9</v>
      </c>
      <c r="C1410" s="2">
        <v>43500</v>
      </c>
      <c r="D1410" s="3">
        <v>22019000705</v>
      </c>
      <c r="E1410" s="3" t="s">
        <v>151</v>
      </c>
      <c r="F1410" s="4">
        <v>175000</v>
      </c>
      <c r="G1410" s="3" t="s">
        <v>1876</v>
      </c>
      <c r="H1410" s="3" t="s">
        <v>1991</v>
      </c>
      <c r="I1410" s="3" t="s">
        <v>1836</v>
      </c>
      <c r="J1410" s="3" t="s">
        <v>1877</v>
      </c>
      <c r="K1410" s="3" t="s">
        <v>14</v>
      </c>
      <c r="L1410" s="3" t="s">
        <v>15</v>
      </c>
      <c r="M1410" s="3" t="s">
        <v>16</v>
      </c>
      <c r="N1410" s="11" t="s">
        <v>2554</v>
      </c>
      <c r="O1410" s="3" t="s">
        <v>2553</v>
      </c>
      <c r="P1410" s="3" t="str">
        <f>MID(Tabla1[[#This Row],[Aplicación]],14,1)</f>
        <v>2</v>
      </c>
      <c r="Q1410" s="3" t="s">
        <v>2530</v>
      </c>
      <c r="R1410" s="3" t="str">
        <f>MID(Tabla1[[#This Row],[Aplicación]],6,2)</f>
        <v>10</v>
      </c>
      <c r="S1410" s="3" t="str">
        <f>VLOOKUP(Tabla1[[#This Row],[AREA]],Hoja1!A:B,2,FALSE)</f>
        <v>10. Servicios sociales</v>
      </c>
      <c r="T1410" s="3" t="str">
        <f>MID(Tabla1[[#This Row],[Aplicación]],9,4)</f>
        <v>2311</v>
      </c>
      <c r="U1410" s="3" t="str">
        <f>VLOOKUP(Tabla1[[#This Row],[PROGRAMA]],Hoja1!A:B,2,FALSE)</f>
        <v>2311. Intervención social</v>
      </c>
      <c r="V1410" s="3" t="str">
        <f>MID(Tabla1[[#This Row],[Aplicación]],14,2)</f>
        <v>22</v>
      </c>
      <c r="W1410" s="3" t="str">
        <f>MID(Tabla1[[#This Row],[Aplicación]],14,6)</f>
        <v>22799</v>
      </c>
    </row>
    <row r="1411" spans="1:23" hidden="1" x14ac:dyDescent="0.25">
      <c r="A1411" s="1">
        <v>220190002149</v>
      </c>
      <c r="B1411" s="3" t="s">
        <v>9</v>
      </c>
      <c r="C1411" s="2">
        <v>43514</v>
      </c>
      <c r="D1411" s="3">
        <v>22019001623</v>
      </c>
      <c r="E1411" s="3" t="s">
        <v>860</v>
      </c>
      <c r="F1411" s="4">
        <v>500</v>
      </c>
      <c r="G1411" s="3" t="s">
        <v>1769</v>
      </c>
      <c r="H1411" s="3" t="s">
        <v>861</v>
      </c>
      <c r="I1411" s="3" t="s">
        <v>1836</v>
      </c>
      <c r="J1411" s="3" t="s">
        <v>1838</v>
      </c>
      <c r="K1411" s="3" t="s">
        <v>14</v>
      </c>
      <c r="L1411" s="3" t="s">
        <v>10</v>
      </c>
      <c r="M1411" s="3" t="s">
        <v>11</v>
      </c>
      <c r="N1411" s="11" t="s">
        <v>2556</v>
      </c>
      <c r="O1411" s="3" t="s">
        <v>2553</v>
      </c>
      <c r="P1411" s="3" t="str">
        <f>MID(Tabla1[[#This Row],[Aplicación]],14,1)</f>
        <v>2</v>
      </c>
      <c r="Q1411" s="3" t="s">
        <v>2530</v>
      </c>
      <c r="R1411" s="3" t="str">
        <f>MID(Tabla1[[#This Row],[Aplicación]],6,2)</f>
        <v>07</v>
      </c>
      <c r="S1411" s="3" t="str">
        <f>VLOOKUP(Tabla1[[#This Row],[AREA]],Hoja1!A:B,2,FALSE)</f>
        <v>07. Medio Ambiente sostenibilidad</v>
      </c>
      <c r="T1411" s="3" t="str">
        <f>MID(Tabla1[[#This Row],[Aplicación]],9,4)</f>
        <v>3111</v>
      </c>
      <c r="U1411" s="3" t="str">
        <f>VLOOKUP(Tabla1[[#This Row],[PROGRAMA]],Hoja1!A:B,2,FALSE)</f>
        <v>3111. Protección de la salubridad pública</v>
      </c>
      <c r="V1411" s="3" t="str">
        <f>MID(Tabla1[[#This Row],[Aplicación]],14,2)</f>
        <v>21</v>
      </c>
      <c r="W1411" s="3" t="str">
        <f>MID(Tabla1[[#This Row],[Aplicación]],14,6)</f>
        <v>213</v>
      </c>
    </row>
    <row r="1412" spans="1:23" hidden="1" x14ac:dyDescent="0.25">
      <c r="A1412" s="1">
        <v>220189000416</v>
      </c>
      <c r="B1412" s="3" t="s">
        <v>9</v>
      </c>
      <c r="C1412" s="2">
        <v>43467</v>
      </c>
      <c r="D1412" s="3">
        <v>22019000334</v>
      </c>
      <c r="E1412" s="3" t="s">
        <v>195</v>
      </c>
      <c r="F1412" s="4">
        <v>21780</v>
      </c>
      <c r="G1412" s="3" t="s">
        <v>1933</v>
      </c>
      <c r="H1412" s="3" t="s">
        <v>392</v>
      </c>
      <c r="I1412" s="3" t="s">
        <v>1836</v>
      </c>
      <c r="J1412" s="3" t="s">
        <v>1838</v>
      </c>
      <c r="K1412" s="3" t="s">
        <v>14</v>
      </c>
      <c r="L1412" s="3" t="s">
        <v>15</v>
      </c>
      <c r="M1412" s="3" t="s">
        <v>39</v>
      </c>
      <c r="N1412" s="11" t="s">
        <v>2554</v>
      </c>
      <c r="O1412" s="3" t="s">
        <v>2553</v>
      </c>
      <c r="P1412" s="3" t="str">
        <f>MID(Tabla1[[#This Row],[Aplicación]],14,1)</f>
        <v>2</v>
      </c>
      <c r="Q1412" s="3" t="s">
        <v>2530</v>
      </c>
      <c r="R1412" s="3" t="str">
        <f>MID(Tabla1[[#This Row],[Aplicación]],6,2)</f>
        <v>06</v>
      </c>
      <c r="S1412" s="3" t="str">
        <f>VLOOKUP(Tabla1[[#This Row],[AREA]],Hoja1!A:B,2,FALSE)</f>
        <v>06. Educación, infancia e igualdad</v>
      </c>
      <c r="T1412" s="3" t="str">
        <f>MID(Tabla1[[#This Row],[Aplicación]],9,4)</f>
        <v>2315</v>
      </c>
      <c r="U1412" s="3" t="str">
        <f>VLOOKUP(Tabla1[[#This Row],[PROGRAMA]],Hoja1!A:B,2,FALSE)</f>
        <v>2315. Políticas de Igualdad e infancia</v>
      </c>
      <c r="V1412" s="3" t="str">
        <f>MID(Tabla1[[#This Row],[Aplicación]],14,2)</f>
        <v>22</v>
      </c>
      <c r="W1412" s="3" t="str">
        <f>MID(Tabla1[[#This Row],[Aplicación]],14,6)</f>
        <v>22799</v>
      </c>
    </row>
    <row r="1413" spans="1:23" hidden="1" x14ac:dyDescent="0.25">
      <c r="A1413" s="1">
        <v>220189000685</v>
      </c>
      <c r="B1413" s="3" t="s">
        <v>9</v>
      </c>
      <c r="C1413" s="2">
        <v>43467</v>
      </c>
      <c r="D1413" s="3">
        <v>22019002612</v>
      </c>
      <c r="E1413" s="3" t="s">
        <v>47</v>
      </c>
      <c r="F1413" s="4">
        <v>14625.61</v>
      </c>
      <c r="G1413" s="3" t="s">
        <v>1712</v>
      </c>
      <c r="H1413" s="3" t="s">
        <v>510</v>
      </c>
      <c r="I1413" s="3" t="s">
        <v>1836</v>
      </c>
      <c r="J1413" s="3"/>
      <c r="K1413" s="3" t="s">
        <v>14</v>
      </c>
      <c r="L1413" s="3" t="s">
        <v>10</v>
      </c>
      <c r="M1413" s="3" t="s">
        <v>11</v>
      </c>
      <c r="N1413" s="11" t="s">
        <v>2556</v>
      </c>
      <c r="O1413" s="3" t="s">
        <v>2553</v>
      </c>
      <c r="P1413" s="3" t="str">
        <f>MID(Tabla1[[#This Row],[Aplicación]],14,1)</f>
        <v>2</v>
      </c>
      <c r="Q1413" s="3" t="s">
        <v>2530</v>
      </c>
      <c r="R1413" s="3" t="str">
        <f>MID(Tabla1[[#This Row],[Aplicación]],6,2)</f>
        <v>10</v>
      </c>
      <c r="S1413" s="3" t="str">
        <f>VLOOKUP(Tabla1[[#This Row],[AREA]],Hoja1!A:B,2,FALSE)</f>
        <v>10. Servicios sociales</v>
      </c>
      <c r="T1413" s="3" t="str">
        <f>MID(Tabla1[[#This Row],[Aplicación]],9,4)</f>
        <v>2312</v>
      </c>
      <c r="U1413" s="3" t="str">
        <f>VLOOKUP(Tabla1[[#This Row],[PROGRAMA]],Hoja1!A:B,2,FALSE)</f>
        <v>2312. Iniciativas sociales</v>
      </c>
      <c r="V1413" s="3" t="str">
        <f>MID(Tabla1[[#This Row],[Aplicación]],14,2)</f>
        <v>22</v>
      </c>
      <c r="W1413" s="3" t="str">
        <f>MID(Tabla1[[#This Row],[Aplicación]],14,6)</f>
        <v>22799</v>
      </c>
    </row>
    <row r="1414" spans="1:23" hidden="1" x14ac:dyDescent="0.25">
      <c r="A1414" s="1">
        <v>220189000359</v>
      </c>
      <c r="B1414" s="3" t="s">
        <v>9</v>
      </c>
      <c r="C1414" s="2">
        <v>43467</v>
      </c>
      <c r="D1414" s="3">
        <v>22019000418</v>
      </c>
      <c r="E1414" s="3" t="s">
        <v>301</v>
      </c>
      <c r="F1414" s="4">
        <v>23397.45</v>
      </c>
      <c r="G1414" s="3" t="s">
        <v>1928</v>
      </c>
      <c r="H1414" s="3" t="s">
        <v>302</v>
      </c>
      <c r="I1414" s="3" t="s">
        <v>1836</v>
      </c>
      <c r="J1414" s="3" t="s">
        <v>1929</v>
      </c>
      <c r="K1414" s="3" t="s">
        <v>14</v>
      </c>
      <c r="L1414" s="3" t="s">
        <v>15</v>
      </c>
      <c r="M1414" s="3" t="s">
        <v>16</v>
      </c>
      <c r="N1414" s="11" t="s">
        <v>2554</v>
      </c>
      <c r="O1414" s="3" t="s">
        <v>2553</v>
      </c>
      <c r="P1414" s="3" t="str">
        <f>MID(Tabla1[[#This Row],[Aplicación]],14,1)</f>
        <v>2</v>
      </c>
      <c r="Q1414" s="3" t="s">
        <v>2530</v>
      </c>
      <c r="R1414" s="3" t="str">
        <f>MID(Tabla1[[#This Row],[Aplicación]],6,2)</f>
        <v>10</v>
      </c>
      <c r="S1414" s="3" t="str">
        <f>VLOOKUP(Tabla1[[#This Row],[AREA]],Hoja1!A:B,2,FALSE)</f>
        <v>10. Servicios sociales</v>
      </c>
      <c r="T1414" s="3" t="str">
        <f>MID(Tabla1[[#This Row],[Aplicación]],9,4)</f>
        <v>2412</v>
      </c>
      <c r="U1414" s="3" t="str">
        <f>VLOOKUP(Tabla1[[#This Row],[PROGRAMA]],Hoja1!A:B,2,FALSE)</f>
        <v>2412. Formación para el empleo</v>
      </c>
      <c r="V1414" s="3" t="str">
        <f>MID(Tabla1[[#This Row],[Aplicación]],14,2)</f>
        <v>22</v>
      </c>
      <c r="W1414" s="3" t="str">
        <f>MID(Tabla1[[#This Row],[Aplicación]],14,6)</f>
        <v>22700</v>
      </c>
    </row>
    <row r="1415" spans="1:23" hidden="1" x14ac:dyDescent="0.25">
      <c r="A1415" s="1">
        <v>220190000724</v>
      </c>
      <c r="B1415" s="3" t="s">
        <v>9</v>
      </c>
      <c r="C1415" s="2">
        <v>43497</v>
      </c>
      <c r="D1415" s="3">
        <v>22019000576</v>
      </c>
      <c r="E1415" s="3" t="s">
        <v>186</v>
      </c>
      <c r="F1415" s="4">
        <v>666.67</v>
      </c>
      <c r="G1415" s="3" t="s">
        <v>1684</v>
      </c>
      <c r="H1415" s="3" t="s">
        <v>1978</v>
      </c>
      <c r="I1415" s="3" t="s">
        <v>1836</v>
      </c>
      <c r="J1415" s="3" t="s">
        <v>1837</v>
      </c>
      <c r="K1415" s="3" t="s">
        <v>35</v>
      </c>
      <c r="L1415" s="3" t="s">
        <v>15</v>
      </c>
      <c r="M1415" s="3" t="s">
        <v>16</v>
      </c>
      <c r="N1415" s="11" t="s">
        <v>2554</v>
      </c>
      <c r="O1415" s="3" t="s">
        <v>2553</v>
      </c>
      <c r="P1415" s="3" t="str">
        <f>MID(Tabla1[[#This Row],[Aplicación]],14,1)</f>
        <v>2</v>
      </c>
      <c r="Q1415" s="3" t="s">
        <v>2530</v>
      </c>
      <c r="R1415" s="3" t="str">
        <f>MID(Tabla1[[#This Row],[Aplicación]],6,2)</f>
        <v>10</v>
      </c>
      <c r="S1415" s="3" t="str">
        <f>VLOOKUP(Tabla1[[#This Row],[AREA]],Hoja1!A:B,2,FALSE)</f>
        <v>10. Servicios sociales</v>
      </c>
      <c r="T1415" s="3" t="str">
        <f>MID(Tabla1[[#This Row],[Aplicación]],9,4)</f>
        <v>2412</v>
      </c>
      <c r="U1415" s="3" t="str">
        <f>VLOOKUP(Tabla1[[#This Row],[PROGRAMA]],Hoja1!A:B,2,FALSE)</f>
        <v>2412. Formación para el empleo</v>
      </c>
      <c r="V1415" s="3" t="str">
        <f>MID(Tabla1[[#This Row],[Aplicación]],14,2)</f>
        <v>22</v>
      </c>
      <c r="W1415" s="3" t="str">
        <f>MID(Tabla1[[#This Row],[Aplicación]],14,6)</f>
        <v>22103</v>
      </c>
    </row>
    <row r="1416" spans="1:23" hidden="1" x14ac:dyDescent="0.25">
      <c r="A1416" s="1">
        <v>220190003449</v>
      </c>
      <c r="B1416" s="3" t="s">
        <v>9</v>
      </c>
      <c r="C1416" s="2">
        <v>43522</v>
      </c>
      <c r="D1416" s="3">
        <v>22019001952</v>
      </c>
      <c r="E1416" s="3" t="s">
        <v>111</v>
      </c>
      <c r="F1416" s="4">
        <v>150</v>
      </c>
      <c r="G1416" s="3" t="s">
        <v>1684</v>
      </c>
      <c r="H1416" s="3" t="s">
        <v>1064</v>
      </c>
      <c r="I1416" s="3" t="s">
        <v>1836</v>
      </c>
      <c r="J1416" s="3" t="s">
        <v>1837</v>
      </c>
      <c r="K1416" s="3" t="s">
        <v>35</v>
      </c>
      <c r="L1416" s="3" t="s">
        <v>10</v>
      </c>
      <c r="M1416" s="3" t="s">
        <v>11</v>
      </c>
      <c r="N1416" s="11" t="s">
        <v>2556</v>
      </c>
      <c r="O1416" s="3" t="s">
        <v>2553</v>
      </c>
      <c r="P1416" s="3" t="str">
        <f>MID(Tabla1[[#This Row],[Aplicación]],14,1)</f>
        <v>2</v>
      </c>
      <c r="Q1416" s="3" t="s">
        <v>2530</v>
      </c>
      <c r="R1416" s="3" t="str">
        <f>MID(Tabla1[[#This Row],[Aplicación]],6,2)</f>
        <v>07</v>
      </c>
      <c r="S1416" s="3" t="str">
        <f>VLOOKUP(Tabla1[[#This Row],[AREA]],Hoja1!A:B,2,FALSE)</f>
        <v>07. Medio Ambiente sostenibilidad</v>
      </c>
      <c r="T1416" s="3" t="str">
        <f>MID(Tabla1[[#This Row],[Aplicación]],9,4)</f>
        <v>3111</v>
      </c>
      <c r="U1416" s="3" t="str">
        <f>VLOOKUP(Tabla1[[#This Row],[PROGRAMA]],Hoja1!A:B,2,FALSE)</f>
        <v>3111. Protección de la salubridad pública</v>
      </c>
      <c r="V1416" s="3" t="str">
        <f>MID(Tabla1[[#This Row],[Aplicación]],14,2)</f>
        <v>22</v>
      </c>
      <c r="W1416" s="3" t="str">
        <f>MID(Tabla1[[#This Row],[Aplicación]],14,6)</f>
        <v>22103</v>
      </c>
    </row>
    <row r="1417" spans="1:23" hidden="1" x14ac:dyDescent="0.25">
      <c r="A1417" s="1">
        <v>220189000380</v>
      </c>
      <c r="B1417" s="3" t="s">
        <v>9</v>
      </c>
      <c r="C1417" s="2">
        <v>43467</v>
      </c>
      <c r="D1417" s="3">
        <v>22019000516</v>
      </c>
      <c r="E1417" s="3" t="s">
        <v>333</v>
      </c>
      <c r="F1417" s="4">
        <v>153304.79999999999</v>
      </c>
      <c r="G1417" s="3" t="s">
        <v>1928</v>
      </c>
      <c r="H1417" s="3" t="s">
        <v>334</v>
      </c>
      <c r="I1417" s="3" t="s">
        <v>1836</v>
      </c>
      <c r="J1417" s="3" t="s">
        <v>1929</v>
      </c>
      <c r="K1417" s="3" t="s">
        <v>14</v>
      </c>
      <c r="L1417" s="3" t="s">
        <v>15</v>
      </c>
      <c r="M1417" s="3" t="s">
        <v>16</v>
      </c>
      <c r="N1417" s="11" t="s">
        <v>2554</v>
      </c>
      <c r="O1417" s="3" t="s">
        <v>2553</v>
      </c>
      <c r="P1417" s="3" t="str">
        <f>MID(Tabla1[[#This Row],[Aplicación]],14,1)</f>
        <v>2</v>
      </c>
      <c r="Q1417" s="3" t="s">
        <v>2530</v>
      </c>
      <c r="R1417" s="3" t="str">
        <f>MID(Tabla1[[#This Row],[Aplicación]],6,2)</f>
        <v>10</v>
      </c>
      <c r="S1417" s="3" t="str">
        <f>VLOOKUP(Tabla1[[#This Row],[AREA]],Hoja1!A:B,2,FALSE)</f>
        <v>10. Servicios sociales</v>
      </c>
      <c r="T1417" s="3" t="str">
        <f>MID(Tabla1[[#This Row],[Aplicación]],9,4)</f>
        <v>2312</v>
      </c>
      <c r="U1417" s="3" t="str">
        <f>VLOOKUP(Tabla1[[#This Row],[PROGRAMA]],Hoja1!A:B,2,FALSE)</f>
        <v>2312. Iniciativas sociales</v>
      </c>
      <c r="V1417" s="3" t="str">
        <f>MID(Tabla1[[#This Row],[Aplicación]],14,2)</f>
        <v>22</v>
      </c>
      <c r="W1417" s="3" t="str">
        <f>MID(Tabla1[[#This Row],[Aplicación]],14,6)</f>
        <v>22700</v>
      </c>
    </row>
    <row r="1418" spans="1:23" hidden="1" x14ac:dyDescent="0.25">
      <c r="A1418" s="1">
        <v>220189000556</v>
      </c>
      <c r="B1418" s="3" t="s">
        <v>9</v>
      </c>
      <c r="C1418" s="2">
        <v>43467</v>
      </c>
      <c r="D1418" s="3">
        <v>22019000358</v>
      </c>
      <c r="E1418" s="3" t="s">
        <v>450</v>
      </c>
      <c r="F1418" s="4">
        <v>4705.0200000000004</v>
      </c>
      <c r="G1418" s="3" t="s">
        <v>1948</v>
      </c>
      <c r="H1418" s="3" t="s">
        <v>452</v>
      </c>
      <c r="I1418" s="3" t="s">
        <v>1836</v>
      </c>
      <c r="J1418" s="3" t="s">
        <v>1949</v>
      </c>
      <c r="K1418" s="3" t="s">
        <v>35</v>
      </c>
      <c r="L1418" s="3" t="s">
        <v>15</v>
      </c>
      <c r="M1418" s="3" t="s">
        <v>16</v>
      </c>
      <c r="N1418" s="11" t="s">
        <v>2554</v>
      </c>
      <c r="O1418" s="3" t="s">
        <v>2553</v>
      </c>
      <c r="P1418" s="3" t="str">
        <f>MID(Tabla1[[#This Row],[Aplicación]],14,1)</f>
        <v>2</v>
      </c>
      <c r="Q1418" s="3" t="s">
        <v>2530</v>
      </c>
      <c r="R1418" s="3" t="str">
        <f>MID(Tabla1[[#This Row],[Aplicación]],6,2)</f>
        <v>07</v>
      </c>
      <c r="S1418" s="3" t="str">
        <f>VLOOKUP(Tabla1[[#This Row],[AREA]],Hoja1!A:B,2,FALSE)</f>
        <v>07. Medio Ambiente sostenibilidad</v>
      </c>
      <c r="T1418" s="3" t="str">
        <f>MID(Tabla1[[#This Row],[Aplicación]],9,4)</f>
        <v>1711</v>
      </c>
      <c r="U1418" s="3" t="str">
        <f>VLOOKUP(Tabla1[[#This Row],[PROGRAMA]],Hoja1!A:B,2,FALSE)</f>
        <v>1711. Parques y jardines</v>
      </c>
      <c r="V1418" s="3" t="str">
        <f>MID(Tabla1[[#This Row],[Aplicación]],14,2)</f>
        <v>22</v>
      </c>
      <c r="W1418" s="3" t="str">
        <f>MID(Tabla1[[#This Row],[Aplicación]],14,6)</f>
        <v>22104</v>
      </c>
    </row>
    <row r="1419" spans="1:23" hidden="1" x14ac:dyDescent="0.25">
      <c r="A1419" s="1">
        <v>220190001259</v>
      </c>
      <c r="B1419" s="3" t="s">
        <v>9</v>
      </c>
      <c r="C1419" s="2">
        <v>43504</v>
      </c>
      <c r="D1419" s="3">
        <v>22019000150</v>
      </c>
      <c r="E1419" s="3" t="s">
        <v>87</v>
      </c>
      <c r="F1419" s="4">
        <v>36668.44</v>
      </c>
      <c r="G1419" s="3" t="s">
        <v>1996</v>
      </c>
      <c r="H1419" s="3" t="s">
        <v>647</v>
      </c>
      <c r="I1419" s="3" t="s">
        <v>1836</v>
      </c>
      <c r="J1419" s="3" t="s">
        <v>1997</v>
      </c>
      <c r="K1419" s="3" t="s">
        <v>35</v>
      </c>
      <c r="L1419" s="3" t="s">
        <v>15</v>
      </c>
      <c r="M1419" s="3" t="s">
        <v>16</v>
      </c>
      <c r="N1419" s="11" t="s">
        <v>2554</v>
      </c>
      <c r="O1419" s="3" t="s">
        <v>2553</v>
      </c>
      <c r="P1419" s="3" t="str">
        <f>MID(Tabla1[[#This Row],[Aplicación]],14,1)</f>
        <v>2</v>
      </c>
      <c r="Q1419" s="3" t="s">
        <v>2530</v>
      </c>
      <c r="R1419" s="3" t="str">
        <f>MID(Tabla1[[#This Row],[Aplicación]],6,2)</f>
        <v>08</v>
      </c>
      <c r="S1419" s="3" t="str">
        <f>VLOOKUP(Tabla1[[#This Row],[AREA]],Hoja1!A:B,2,FALSE)</f>
        <v>08. Seguridad y movilidad</v>
      </c>
      <c r="T1419" s="3" t="str">
        <f>MID(Tabla1[[#This Row],[Aplicación]],9,4)</f>
        <v>1321</v>
      </c>
      <c r="U1419" s="3" t="str">
        <f>VLOOKUP(Tabla1[[#This Row],[PROGRAMA]],Hoja1!A:B,2,FALSE)</f>
        <v>1321. Policía municipal</v>
      </c>
      <c r="V1419" s="3" t="str">
        <f>MID(Tabla1[[#This Row],[Aplicación]],14,2)</f>
        <v>22</v>
      </c>
      <c r="W1419" s="3" t="str">
        <f>MID(Tabla1[[#This Row],[Aplicación]],14,6)</f>
        <v>22104</v>
      </c>
    </row>
    <row r="1420" spans="1:23" hidden="1" x14ac:dyDescent="0.25">
      <c r="A1420" s="1">
        <v>220189000383</v>
      </c>
      <c r="B1420" s="3" t="s">
        <v>9</v>
      </c>
      <c r="C1420" s="2">
        <v>43467</v>
      </c>
      <c r="D1420" s="3">
        <v>22019000519</v>
      </c>
      <c r="E1420" s="3" t="s">
        <v>333</v>
      </c>
      <c r="F1420" s="4">
        <v>132264.26999999999</v>
      </c>
      <c r="G1420" s="3" t="s">
        <v>1928</v>
      </c>
      <c r="H1420" s="3" t="s">
        <v>338</v>
      </c>
      <c r="I1420" s="3" t="s">
        <v>1836</v>
      </c>
      <c r="J1420" s="3" t="s">
        <v>1929</v>
      </c>
      <c r="K1420" s="3" t="s">
        <v>14</v>
      </c>
      <c r="L1420" s="3" t="s">
        <v>15</v>
      </c>
      <c r="M1420" s="3" t="s">
        <v>16</v>
      </c>
      <c r="N1420" s="11" t="s">
        <v>2554</v>
      </c>
      <c r="O1420" s="3" t="s">
        <v>2553</v>
      </c>
      <c r="P1420" s="3" t="str">
        <f>MID(Tabla1[[#This Row],[Aplicación]],14,1)</f>
        <v>2</v>
      </c>
      <c r="Q1420" s="3" t="s">
        <v>2530</v>
      </c>
      <c r="R1420" s="3" t="str">
        <f>MID(Tabla1[[#This Row],[Aplicación]],6,2)</f>
        <v>10</v>
      </c>
      <c r="S1420" s="3" t="str">
        <f>VLOOKUP(Tabla1[[#This Row],[AREA]],Hoja1!A:B,2,FALSE)</f>
        <v>10. Servicios sociales</v>
      </c>
      <c r="T1420" s="3" t="str">
        <f>MID(Tabla1[[#This Row],[Aplicación]],9,4)</f>
        <v>2312</v>
      </c>
      <c r="U1420" s="3" t="str">
        <f>VLOOKUP(Tabla1[[#This Row],[PROGRAMA]],Hoja1!A:B,2,FALSE)</f>
        <v>2312. Iniciativas sociales</v>
      </c>
      <c r="V1420" s="3" t="str">
        <f>MID(Tabla1[[#This Row],[Aplicación]],14,2)</f>
        <v>22</v>
      </c>
      <c r="W1420" s="3" t="str">
        <f>MID(Tabla1[[#This Row],[Aplicación]],14,6)</f>
        <v>22700</v>
      </c>
    </row>
    <row r="1421" spans="1:23" hidden="1" x14ac:dyDescent="0.25">
      <c r="A1421" s="1">
        <v>220189000389</v>
      </c>
      <c r="B1421" s="3" t="s">
        <v>9</v>
      </c>
      <c r="C1421" s="2">
        <v>43467</v>
      </c>
      <c r="D1421" s="3">
        <v>22019000308</v>
      </c>
      <c r="E1421" s="3" t="s">
        <v>348</v>
      </c>
      <c r="F1421" s="4">
        <v>155000</v>
      </c>
      <c r="G1421" s="3" t="s">
        <v>1928</v>
      </c>
      <c r="H1421" s="3" t="s">
        <v>349</v>
      </c>
      <c r="I1421" s="3" t="s">
        <v>1836</v>
      </c>
      <c r="J1421" s="3" t="s">
        <v>1929</v>
      </c>
      <c r="K1421" s="3" t="s">
        <v>14</v>
      </c>
      <c r="L1421" s="3" t="s">
        <v>15</v>
      </c>
      <c r="M1421" s="3" t="s">
        <v>16</v>
      </c>
      <c r="N1421" s="11" t="s">
        <v>2554</v>
      </c>
      <c r="O1421" s="3" t="s">
        <v>2553</v>
      </c>
      <c r="P1421" s="3" t="str">
        <f>MID(Tabla1[[#This Row],[Aplicación]],14,1)</f>
        <v>2</v>
      </c>
      <c r="Q1421" s="3" t="s">
        <v>2530</v>
      </c>
      <c r="R1421" s="3" t="str">
        <f>MID(Tabla1[[#This Row],[Aplicación]],6,2)</f>
        <v>08</v>
      </c>
      <c r="S1421" s="3" t="str">
        <f>VLOOKUP(Tabla1[[#This Row],[AREA]],Hoja1!A:B,2,FALSE)</f>
        <v>08. Seguridad y movilidad</v>
      </c>
      <c r="T1421" s="3" t="str">
        <f>MID(Tabla1[[#This Row],[Aplicación]],9,4)</f>
        <v>1321</v>
      </c>
      <c r="U1421" s="3" t="str">
        <f>VLOOKUP(Tabla1[[#This Row],[PROGRAMA]],Hoja1!A:B,2,FALSE)</f>
        <v>1321. Policía municipal</v>
      </c>
      <c r="V1421" s="3" t="str">
        <f>MID(Tabla1[[#This Row],[Aplicación]],14,2)</f>
        <v>22</v>
      </c>
      <c r="W1421" s="3" t="str">
        <f>MID(Tabla1[[#This Row],[Aplicación]],14,6)</f>
        <v>22700</v>
      </c>
    </row>
    <row r="1422" spans="1:23" hidden="1" x14ac:dyDescent="0.25">
      <c r="A1422" s="1">
        <v>220190000725</v>
      </c>
      <c r="B1422" s="3" t="s">
        <v>9</v>
      </c>
      <c r="C1422" s="2">
        <v>43497</v>
      </c>
      <c r="D1422" s="3">
        <v>22019000581</v>
      </c>
      <c r="E1422" s="3" t="s">
        <v>301</v>
      </c>
      <c r="F1422" s="4">
        <v>10812.46</v>
      </c>
      <c r="G1422" s="3" t="s">
        <v>1928</v>
      </c>
      <c r="H1422" s="3" t="s">
        <v>1979</v>
      </c>
      <c r="I1422" s="3" t="s">
        <v>1836</v>
      </c>
      <c r="J1422" s="3" t="s">
        <v>1929</v>
      </c>
      <c r="K1422" s="3" t="s">
        <v>14</v>
      </c>
      <c r="L1422" s="3" t="s">
        <v>15</v>
      </c>
      <c r="M1422" s="3" t="s">
        <v>16</v>
      </c>
      <c r="N1422" s="11" t="s">
        <v>2554</v>
      </c>
      <c r="O1422" s="3" t="s">
        <v>2553</v>
      </c>
      <c r="P1422" s="3" t="str">
        <f>MID(Tabla1[[#This Row],[Aplicación]],14,1)</f>
        <v>2</v>
      </c>
      <c r="Q1422" s="3" t="s">
        <v>2530</v>
      </c>
      <c r="R1422" s="3" t="str">
        <f>MID(Tabla1[[#This Row],[Aplicación]],6,2)</f>
        <v>10</v>
      </c>
      <c r="S1422" s="3" t="str">
        <f>VLOOKUP(Tabla1[[#This Row],[AREA]],Hoja1!A:B,2,FALSE)</f>
        <v>10. Servicios sociales</v>
      </c>
      <c r="T1422" s="3" t="str">
        <f>MID(Tabla1[[#This Row],[Aplicación]],9,4)</f>
        <v>2412</v>
      </c>
      <c r="U1422" s="3" t="str">
        <f>VLOOKUP(Tabla1[[#This Row],[PROGRAMA]],Hoja1!A:B,2,FALSE)</f>
        <v>2412. Formación para el empleo</v>
      </c>
      <c r="V1422" s="3" t="str">
        <f>MID(Tabla1[[#This Row],[Aplicación]],14,2)</f>
        <v>22</v>
      </c>
      <c r="W1422" s="3" t="str">
        <f>MID(Tabla1[[#This Row],[Aplicación]],14,6)</f>
        <v>22700</v>
      </c>
    </row>
    <row r="1423" spans="1:23" hidden="1" x14ac:dyDescent="0.25">
      <c r="A1423" s="1">
        <v>220190000725</v>
      </c>
      <c r="B1423" s="3" t="s">
        <v>9</v>
      </c>
      <c r="C1423" s="2">
        <v>43497</v>
      </c>
      <c r="D1423" s="3">
        <v>22019000582</v>
      </c>
      <c r="E1423" s="3" t="s">
        <v>301</v>
      </c>
      <c r="F1423" s="4">
        <v>4963.1000000000004</v>
      </c>
      <c r="G1423" s="3" t="s">
        <v>1928</v>
      </c>
      <c r="H1423" s="3" t="s">
        <v>1979</v>
      </c>
      <c r="I1423" s="3" t="s">
        <v>1836</v>
      </c>
      <c r="J1423" s="3" t="s">
        <v>1929</v>
      </c>
      <c r="K1423" s="3" t="s">
        <v>14</v>
      </c>
      <c r="L1423" s="3" t="s">
        <v>15</v>
      </c>
      <c r="M1423" s="3" t="s">
        <v>16</v>
      </c>
      <c r="N1423" s="11" t="s">
        <v>2554</v>
      </c>
      <c r="O1423" s="3" t="s">
        <v>2553</v>
      </c>
      <c r="P1423" s="3" t="str">
        <f>MID(Tabla1[[#This Row],[Aplicación]],14,1)</f>
        <v>2</v>
      </c>
      <c r="Q1423" s="3" t="s">
        <v>2530</v>
      </c>
      <c r="R1423" s="3" t="str">
        <f>MID(Tabla1[[#This Row],[Aplicación]],6,2)</f>
        <v>10</v>
      </c>
      <c r="S1423" s="3" t="str">
        <f>VLOOKUP(Tabla1[[#This Row],[AREA]],Hoja1!A:B,2,FALSE)</f>
        <v>10. Servicios sociales</v>
      </c>
      <c r="T1423" s="3" t="str">
        <f>MID(Tabla1[[#This Row],[Aplicación]],9,4)</f>
        <v>2412</v>
      </c>
      <c r="U1423" s="3" t="str">
        <f>VLOOKUP(Tabla1[[#This Row],[PROGRAMA]],Hoja1!A:B,2,FALSE)</f>
        <v>2412. Formación para el empleo</v>
      </c>
      <c r="V1423" s="3" t="str">
        <f>MID(Tabla1[[#This Row],[Aplicación]],14,2)</f>
        <v>22</v>
      </c>
      <c r="W1423" s="3" t="str">
        <f>MID(Tabla1[[#This Row],[Aplicación]],14,6)</f>
        <v>22700</v>
      </c>
    </row>
    <row r="1424" spans="1:23" hidden="1" x14ac:dyDescent="0.25">
      <c r="A1424" s="1">
        <v>220190000725</v>
      </c>
      <c r="B1424" s="3" t="s">
        <v>9</v>
      </c>
      <c r="C1424" s="2">
        <v>43497</v>
      </c>
      <c r="D1424" s="3">
        <v>22019000583</v>
      </c>
      <c r="E1424" s="3" t="s">
        <v>301</v>
      </c>
      <c r="F1424" s="4">
        <v>3722.32</v>
      </c>
      <c r="G1424" s="3" t="s">
        <v>1928</v>
      </c>
      <c r="H1424" s="3" t="s">
        <v>1979</v>
      </c>
      <c r="I1424" s="3" t="s">
        <v>1836</v>
      </c>
      <c r="J1424" s="3" t="s">
        <v>1929</v>
      </c>
      <c r="K1424" s="3" t="s">
        <v>14</v>
      </c>
      <c r="L1424" s="3" t="s">
        <v>15</v>
      </c>
      <c r="M1424" s="3" t="s">
        <v>16</v>
      </c>
      <c r="N1424" s="11" t="s">
        <v>2554</v>
      </c>
      <c r="O1424" s="3" t="s">
        <v>2553</v>
      </c>
      <c r="P1424" s="3" t="str">
        <f>MID(Tabla1[[#This Row],[Aplicación]],14,1)</f>
        <v>2</v>
      </c>
      <c r="Q1424" s="3" t="s">
        <v>2530</v>
      </c>
      <c r="R1424" s="3" t="str">
        <f>MID(Tabla1[[#This Row],[Aplicación]],6,2)</f>
        <v>10</v>
      </c>
      <c r="S1424" s="3" t="str">
        <f>VLOOKUP(Tabla1[[#This Row],[AREA]],Hoja1!A:B,2,FALSE)</f>
        <v>10. Servicios sociales</v>
      </c>
      <c r="T1424" s="3" t="str">
        <f>MID(Tabla1[[#This Row],[Aplicación]],9,4)</f>
        <v>2412</v>
      </c>
      <c r="U1424" s="3" t="str">
        <f>VLOOKUP(Tabla1[[#This Row],[PROGRAMA]],Hoja1!A:B,2,FALSE)</f>
        <v>2412. Formación para el empleo</v>
      </c>
      <c r="V1424" s="3" t="str">
        <f>MID(Tabla1[[#This Row],[Aplicación]],14,2)</f>
        <v>22</v>
      </c>
      <c r="W1424" s="3" t="str">
        <f>MID(Tabla1[[#This Row],[Aplicación]],14,6)</f>
        <v>22700</v>
      </c>
    </row>
    <row r="1425" spans="1:23" hidden="1" x14ac:dyDescent="0.25">
      <c r="A1425" s="1">
        <v>220190000725</v>
      </c>
      <c r="B1425" s="3" t="s">
        <v>9</v>
      </c>
      <c r="C1425" s="2">
        <v>43497</v>
      </c>
      <c r="D1425" s="3">
        <v>22019000584</v>
      </c>
      <c r="E1425" s="3" t="s">
        <v>301</v>
      </c>
      <c r="F1425" s="4">
        <v>3899.57</v>
      </c>
      <c r="G1425" s="3" t="s">
        <v>1928</v>
      </c>
      <c r="H1425" s="3" t="s">
        <v>1979</v>
      </c>
      <c r="I1425" s="3" t="s">
        <v>1836</v>
      </c>
      <c r="J1425" s="3" t="s">
        <v>1929</v>
      </c>
      <c r="K1425" s="3" t="s">
        <v>14</v>
      </c>
      <c r="L1425" s="3" t="s">
        <v>15</v>
      </c>
      <c r="M1425" s="3" t="s">
        <v>16</v>
      </c>
      <c r="N1425" s="11" t="s">
        <v>2554</v>
      </c>
      <c r="O1425" s="3" t="s">
        <v>2553</v>
      </c>
      <c r="P1425" s="3" t="str">
        <f>MID(Tabla1[[#This Row],[Aplicación]],14,1)</f>
        <v>2</v>
      </c>
      <c r="Q1425" s="3" t="s">
        <v>2530</v>
      </c>
      <c r="R1425" s="3" t="str">
        <f>MID(Tabla1[[#This Row],[Aplicación]],6,2)</f>
        <v>10</v>
      </c>
      <c r="S1425" s="3" t="str">
        <f>VLOOKUP(Tabla1[[#This Row],[AREA]],Hoja1!A:B,2,FALSE)</f>
        <v>10. Servicios sociales</v>
      </c>
      <c r="T1425" s="3" t="str">
        <f>MID(Tabla1[[#This Row],[Aplicación]],9,4)</f>
        <v>2412</v>
      </c>
      <c r="U1425" s="3" t="str">
        <f>VLOOKUP(Tabla1[[#This Row],[PROGRAMA]],Hoja1!A:B,2,FALSE)</f>
        <v>2412. Formación para el empleo</v>
      </c>
      <c r="V1425" s="3" t="str">
        <f>MID(Tabla1[[#This Row],[Aplicación]],14,2)</f>
        <v>22</v>
      </c>
      <c r="W1425" s="3" t="str">
        <f>MID(Tabla1[[#This Row],[Aplicación]],14,6)</f>
        <v>22700</v>
      </c>
    </row>
    <row r="1426" spans="1:23" hidden="1" x14ac:dyDescent="0.25">
      <c r="A1426" s="1">
        <v>220189000216</v>
      </c>
      <c r="B1426" s="3" t="s">
        <v>9</v>
      </c>
      <c r="C1426" s="2">
        <v>43467</v>
      </c>
      <c r="D1426" s="3">
        <v>22019000248</v>
      </c>
      <c r="E1426" s="3" t="s">
        <v>159</v>
      </c>
      <c r="F1426" s="4">
        <v>352198.09</v>
      </c>
      <c r="G1426" s="3" t="s">
        <v>1898</v>
      </c>
      <c r="H1426" s="3" t="s">
        <v>241</v>
      </c>
      <c r="I1426" s="3" t="s">
        <v>1836</v>
      </c>
      <c r="J1426" s="3" t="s">
        <v>1899</v>
      </c>
      <c r="K1426" s="3" t="s">
        <v>14</v>
      </c>
      <c r="L1426" s="3" t="s">
        <v>15</v>
      </c>
      <c r="M1426" s="3" t="s">
        <v>39</v>
      </c>
      <c r="N1426" s="11" t="s">
        <v>2554</v>
      </c>
      <c r="O1426" s="3" t="s">
        <v>2553</v>
      </c>
      <c r="P1426" s="3" t="str">
        <f>MID(Tabla1[[#This Row],[Aplicación]],14,1)</f>
        <v>2</v>
      </c>
      <c r="Q1426" s="3" t="s">
        <v>2530</v>
      </c>
      <c r="R1426" s="3" t="str">
        <f>MID(Tabla1[[#This Row],[Aplicación]],6,2)</f>
        <v>08</v>
      </c>
      <c r="S1426" s="3" t="str">
        <f>VLOOKUP(Tabla1[[#This Row],[AREA]],Hoja1!A:B,2,FALSE)</f>
        <v>08. Seguridad y movilidad</v>
      </c>
      <c r="T1426" s="3" t="str">
        <f>MID(Tabla1[[#This Row],[Aplicación]],9,4)</f>
        <v>1321</v>
      </c>
      <c r="U1426" s="3" t="str">
        <f>VLOOKUP(Tabla1[[#This Row],[PROGRAMA]],Hoja1!A:B,2,FALSE)</f>
        <v>1321. Policía municipal</v>
      </c>
      <c r="V1426" s="3" t="str">
        <f>MID(Tabla1[[#This Row],[Aplicación]],14,2)</f>
        <v>22</v>
      </c>
      <c r="W1426" s="3" t="str">
        <f>MID(Tabla1[[#This Row],[Aplicación]],14,6)</f>
        <v>22799</v>
      </c>
    </row>
    <row r="1427" spans="1:23" hidden="1" x14ac:dyDescent="0.25">
      <c r="A1427" s="1">
        <v>220189000379</v>
      </c>
      <c r="B1427" s="3" t="s">
        <v>9</v>
      </c>
      <c r="C1427" s="2">
        <v>43467</v>
      </c>
      <c r="D1427" s="3">
        <v>22019000302</v>
      </c>
      <c r="E1427" s="3" t="s">
        <v>331</v>
      </c>
      <c r="F1427" s="4">
        <v>59970</v>
      </c>
      <c r="G1427" s="3" t="s">
        <v>1783</v>
      </c>
      <c r="H1427" s="3" t="s">
        <v>332</v>
      </c>
      <c r="I1427" s="3" t="s">
        <v>1836</v>
      </c>
      <c r="J1427" s="3" t="s">
        <v>1838</v>
      </c>
      <c r="K1427" s="3" t="s">
        <v>14</v>
      </c>
      <c r="L1427" s="3" t="s">
        <v>15</v>
      </c>
      <c r="M1427" s="3" t="s">
        <v>39</v>
      </c>
      <c r="N1427" s="11" t="s">
        <v>2554</v>
      </c>
      <c r="O1427" s="3" t="s">
        <v>2553</v>
      </c>
      <c r="P1427" s="3" t="str">
        <f>MID(Tabla1[[#This Row],[Aplicación]],14,1)</f>
        <v>2</v>
      </c>
      <c r="Q1427" s="3" t="s">
        <v>2530</v>
      </c>
      <c r="R1427" s="3" t="str">
        <f>MID(Tabla1[[#This Row],[Aplicación]],6,2)</f>
        <v>08</v>
      </c>
      <c r="S1427" s="3" t="str">
        <f>VLOOKUP(Tabla1[[#This Row],[AREA]],Hoja1!A:B,2,FALSE)</f>
        <v>08. Seguridad y movilidad</v>
      </c>
      <c r="T1427" s="3" t="str">
        <f>MID(Tabla1[[#This Row],[Aplicación]],9,4)</f>
        <v>1361</v>
      </c>
      <c r="U1427" s="3" t="str">
        <f>VLOOKUP(Tabla1[[#This Row],[PROGRAMA]],Hoja1!A:B,2,FALSE)</f>
        <v>1361. Prevención y extinción de incencios</v>
      </c>
      <c r="V1427" s="3" t="str">
        <f>MID(Tabla1[[#This Row],[Aplicación]],14,2)</f>
        <v>22</v>
      </c>
      <c r="W1427" s="3" t="str">
        <f>MID(Tabla1[[#This Row],[Aplicación]],14,6)</f>
        <v>22700</v>
      </c>
    </row>
    <row r="1428" spans="1:23" hidden="1" x14ac:dyDescent="0.25">
      <c r="A1428" s="1">
        <v>220190003540</v>
      </c>
      <c r="B1428" s="3" t="s">
        <v>9</v>
      </c>
      <c r="C1428" s="2">
        <v>43523</v>
      </c>
      <c r="D1428" s="3">
        <v>22019001959</v>
      </c>
      <c r="E1428" s="3" t="s">
        <v>1067</v>
      </c>
      <c r="F1428" s="4">
        <v>2471</v>
      </c>
      <c r="G1428" s="3" t="s">
        <v>1783</v>
      </c>
      <c r="H1428" s="3" t="s">
        <v>1068</v>
      </c>
      <c r="I1428" s="3" t="s">
        <v>1836</v>
      </c>
      <c r="J1428" s="3" t="s">
        <v>1838</v>
      </c>
      <c r="K1428" s="3" t="s">
        <v>14</v>
      </c>
      <c r="L1428" s="3" t="s">
        <v>10</v>
      </c>
      <c r="M1428" s="3" t="s">
        <v>11</v>
      </c>
      <c r="N1428" s="11" t="s">
        <v>2556</v>
      </c>
      <c r="O1428" s="3" t="s">
        <v>2553</v>
      </c>
      <c r="P1428" s="3" t="str">
        <f>MID(Tabla1[[#This Row],[Aplicación]],14,1)</f>
        <v>2</v>
      </c>
      <c r="Q1428" s="3" t="s">
        <v>2530</v>
      </c>
      <c r="R1428" s="3" t="str">
        <f>MID(Tabla1[[#This Row],[Aplicación]],6,2)</f>
        <v>06</v>
      </c>
      <c r="S1428" s="3" t="str">
        <f>VLOOKUP(Tabla1[[#This Row],[AREA]],Hoja1!A:B,2,FALSE)</f>
        <v>06. Educación, infancia e igualdad</v>
      </c>
      <c r="T1428" s="3" t="str">
        <f>MID(Tabla1[[#This Row],[Aplicación]],9,4)</f>
        <v>2315</v>
      </c>
      <c r="U1428" s="3" t="str">
        <f>VLOOKUP(Tabla1[[#This Row],[PROGRAMA]],Hoja1!A:B,2,FALSE)</f>
        <v>2315. Políticas de Igualdad e infancia</v>
      </c>
      <c r="V1428" s="3" t="str">
        <f>MID(Tabla1[[#This Row],[Aplicación]],14,2)</f>
        <v>22</v>
      </c>
      <c r="W1428" s="3" t="str">
        <f>MID(Tabla1[[#This Row],[Aplicación]],14,6)</f>
        <v>22700</v>
      </c>
    </row>
    <row r="1429" spans="1:23" hidden="1" x14ac:dyDescent="0.25">
      <c r="A1429" s="1">
        <v>220190000358</v>
      </c>
      <c r="B1429" s="3" t="s">
        <v>9</v>
      </c>
      <c r="C1429" s="2">
        <v>43490</v>
      </c>
      <c r="D1429" s="3">
        <v>22019000148</v>
      </c>
      <c r="E1429" s="3" t="s">
        <v>536</v>
      </c>
      <c r="F1429" s="4">
        <v>6848.6</v>
      </c>
      <c r="G1429" s="3" t="s">
        <v>1975</v>
      </c>
      <c r="H1429" s="3" t="s">
        <v>537</v>
      </c>
      <c r="I1429" s="3" t="s">
        <v>1836</v>
      </c>
      <c r="J1429" s="3" t="s">
        <v>1838</v>
      </c>
      <c r="K1429" s="3" t="s">
        <v>14</v>
      </c>
      <c r="L1429" s="3" t="s">
        <v>15</v>
      </c>
      <c r="M1429" s="3" t="s">
        <v>16</v>
      </c>
      <c r="N1429" s="11" t="s">
        <v>2554</v>
      </c>
      <c r="O1429" s="3" t="s">
        <v>2553</v>
      </c>
      <c r="P1429" s="3" t="str">
        <f>MID(Tabla1[[#This Row],[Aplicación]],14,1)</f>
        <v>2</v>
      </c>
      <c r="Q1429" s="3" t="s">
        <v>2530</v>
      </c>
      <c r="R1429" s="3" t="str">
        <f>MID(Tabla1[[#This Row],[Aplicación]],6,2)</f>
        <v>10</v>
      </c>
      <c r="S1429" s="3" t="str">
        <f>VLOOKUP(Tabla1[[#This Row],[AREA]],Hoja1!A:B,2,FALSE)</f>
        <v>10. Servicios sociales</v>
      </c>
      <c r="T1429" s="3" t="str">
        <f>MID(Tabla1[[#This Row],[Aplicación]],9,4)</f>
        <v>2312</v>
      </c>
      <c r="U1429" s="3" t="str">
        <f>VLOOKUP(Tabla1[[#This Row],[PROGRAMA]],Hoja1!A:B,2,FALSE)</f>
        <v>2312. Iniciativas sociales</v>
      </c>
      <c r="V1429" s="3" t="str">
        <f>MID(Tabla1[[#This Row],[Aplicación]],14,2)</f>
        <v>21</v>
      </c>
      <c r="W1429" s="3" t="str">
        <f>MID(Tabla1[[#This Row],[Aplicación]],14,6)</f>
        <v>216</v>
      </c>
    </row>
    <row r="1430" spans="1:23" hidden="1" x14ac:dyDescent="0.25">
      <c r="A1430" s="1">
        <v>220190001274</v>
      </c>
      <c r="B1430" s="3" t="s">
        <v>9</v>
      </c>
      <c r="C1430" s="2">
        <v>43504</v>
      </c>
      <c r="D1430" s="3">
        <v>22019001487</v>
      </c>
      <c r="E1430" s="3" t="s">
        <v>651</v>
      </c>
      <c r="F1430" s="4">
        <v>30676.52</v>
      </c>
      <c r="G1430" s="3" t="s">
        <v>1996</v>
      </c>
      <c r="H1430" s="3" t="s">
        <v>664</v>
      </c>
      <c r="I1430" s="3" t="s">
        <v>1836</v>
      </c>
      <c r="J1430" s="3" t="s">
        <v>1997</v>
      </c>
      <c r="K1430" s="3" t="s">
        <v>35</v>
      </c>
      <c r="L1430" s="3" t="s">
        <v>15</v>
      </c>
      <c r="M1430" s="3" t="s">
        <v>16</v>
      </c>
      <c r="N1430" s="11" t="s">
        <v>2554</v>
      </c>
      <c r="O1430" s="3" t="s">
        <v>2553</v>
      </c>
      <c r="P1430" s="3" t="str">
        <f>MID(Tabla1[[#This Row],[Aplicación]],14,1)</f>
        <v>2</v>
      </c>
      <c r="Q1430" s="3" t="s">
        <v>2530</v>
      </c>
      <c r="R1430" s="3" t="str">
        <f>MID(Tabla1[[#This Row],[Aplicación]],6,2)</f>
        <v>08</v>
      </c>
      <c r="S1430" s="3" t="str">
        <f>VLOOKUP(Tabla1[[#This Row],[AREA]],Hoja1!A:B,2,FALSE)</f>
        <v>08. Seguridad y movilidad</v>
      </c>
      <c r="T1430" s="3" t="str">
        <f>MID(Tabla1[[#This Row],[Aplicación]],9,4)</f>
        <v>1361</v>
      </c>
      <c r="U1430" s="3" t="str">
        <f>VLOOKUP(Tabla1[[#This Row],[PROGRAMA]],Hoja1!A:B,2,FALSE)</f>
        <v>1361. Prevención y extinción de incencios</v>
      </c>
      <c r="V1430" s="3" t="str">
        <f>MID(Tabla1[[#This Row],[Aplicación]],14,2)</f>
        <v>22</v>
      </c>
      <c r="W1430" s="3" t="str">
        <f>MID(Tabla1[[#This Row],[Aplicación]],14,6)</f>
        <v>22104</v>
      </c>
    </row>
    <row r="1431" spans="1:23" hidden="1" x14ac:dyDescent="0.25">
      <c r="A1431" s="1">
        <v>220190002153</v>
      </c>
      <c r="B1431" s="3" t="s">
        <v>9</v>
      </c>
      <c r="C1431" s="2">
        <v>43514</v>
      </c>
      <c r="D1431" s="3">
        <v>22019001759</v>
      </c>
      <c r="E1431" s="3" t="s">
        <v>862</v>
      </c>
      <c r="F1431" s="4">
        <v>2850</v>
      </c>
      <c r="G1431" s="3" t="s">
        <v>2012</v>
      </c>
      <c r="H1431" s="3" t="s">
        <v>863</v>
      </c>
      <c r="I1431" s="3" t="s">
        <v>1836</v>
      </c>
      <c r="J1431" s="3" t="s">
        <v>1838</v>
      </c>
      <c r="K1431" s="3" t="s">
        <v>35</v>
      </c>
      <c r="L1431" s="3" t="s">
        <v>15</v>
      </c>
      <c r="M1431" s="3" t="s">
        <v>16</v>
      </c>
      <c r="N1431" s="11" t="s">
        <v>2554</v>
      </c>
      <c r="O1431" s="3" t="s">
        <v>2553</v>
      </c>
      <c r="P1431" s="3" t="str">
        <f>MID(Tabla1[[#This Row],[Aplicación]],14,1)</f>
        <v>2</v>
      </c>
      <c r="Q1431" s="3" t="s">
        <v>2530</v>
      </c>
      <c r="R1431" s="3" t="str">
        <f>MID(Tabla1[[#This Row],[Aplicación]],6,2)</f>
        <v>10</v>
      </c>
      <c r="S1431" s="3" t="str">
        <f>VLOOKUP(Tabla1[[#This Row],[AREA]],Hoja1!A:B,2,FALSE)</f>
        <v>10. Servicios sociales</v>
      </c>
      <c r="T1431" s="3" t="str">
        <f>MID(Tabla1[[#This Row],[Aplicación]],9,4)</f>
        <v>2412</v>
      </c>
      <c r="U1431" s="3" t="str">
        <f>VLOOKUP(Tabla1[[#This Row],[PROGRAMA]],Hoja1!A:B,2,FALSE)</f>
        <v>2412. Formación para el empleo</v>
      </c>
      <c r="V1431" s="3" t="str">
        <f>MID(Tabla1[[#This Row],[Aplicación]],14,2)</f>
        <v>22</v>
      </c>
      <c r="W1431" s="3" t="str">
        <f>MID(Tabla1[[#This Row],[Aplicación]],14,6)</f>
        <v>22699</v>
      </c>
    </row>
    <row r="1432" spans="1:23" hidden="1" x14ac:dyDescent="0.25">
      <c r="A1432" s="1">
        <v>220190005220</v>
      </c>
      <c r="B1432" s="3" t="s">
        <v>9</v>
      </c>
      <c r="C1432" s="2">
        <v>43536</v>
      </c>
      <c r="D1432" s="3">
        <v>22019001630</v>
      </c>
      <c r="E1432" s="3" t="s">
        <v>238</v>
      </c>
      <c r="F1432" s="4">
        <v>8496.1200000000008</v>
      </c>
      <c r="G1432" s="3" t="s">
        <v>1809</v>
      </c>
      <c r="H1432" s="3" t="s">
        <v>1304</v>
      </c>
      <c r="I1432" s="3" t="s">
        <v>1836</v>
      </c>
      <c r="J1432" s="3" t="s">
        <v>1838</v>
      </c>
      <c r="K1432" s="3" t="s">
        <v>14</v>
      </c>
      <c r="L1432" s="3" t="s">
        <v>10</v>
      </c>
      <c r="M1432" s="3" t="s">
        <v>11</v>
      </c>
      <c r="N1432" s="11" t="s">
        <v>2556</v>
      </c>
      <c r="O1432" s="3" t="s">
        <v>2553</v>
      </c>
      <c r="P1432" s="3" t="str">
        <f>MID(Tabla1[[#This Row],[Aplicación]],14,1)</f>
        <v>2</v>
      </c>
      <c r="Q1432" s="3" t="s">
        <v>2530</v>
      </c>
      <c r="R1432" s="3" t="str">
        <f>MID(Tabla1[[#This Row],[Aplicación]],6,2)</f>
        <v>07</v>
      </c>
      <c r="S1432" s="3" t="str">
        <f>VLOOKUP(Tabla1[[#This Row],[AREA]],Hoja1!A:B,2,FALSE)</f>
        <v>07. Medio Ambiente sostenibilidad</v>
      </c>
      <c r="T1432" s="3" t="str">
        <f>MID(Tabla1[[#This Row],[Aplicación]],9,4)</f>
        <v>1621</v>
      </c>
      <c r="U1432" s="3" t="str">
        <f>VLOOKUP(Tabla1[[#This Row],[PROGRAMA]],Hoja1!A:B,2,FALSE)</f>
        <v>1621. Servicio de limpieza</v>
      </c>
      <c r="V1432" s="3" t="str">
        <f>MID(Tabla1[[#This Row],[Aplicación]],14,2)</f>
        <v>22</v>
      </c>
      <c r="W1432" s="3" t="str">
        <f>MID(Tabla1[[#This Row],[Aplicación]],14,6)</f>
        <v>22799</v>
      </c>
    </row>
    <row r="1433" spans="1:23" hidden="1" x14ac:dyDescent="0.25">
      <c r="A1433" s="1">
        <v>220189000565</v>
      </c>
      <c r="B1433" s="3" t="s">
        <v>9</v>
      </c>
      <c r="C1433" s="2">
        <v>43467</v>
      </c>
      <c r="D1433" s="3">
        <v>22019000364</v>
      </c>
      <c r="E1433" s="3" t="s">
        <v>238</v>
      </c>
      <c r="F1433" s="4">
        <v>100478.13</v>
      </c>
      <c r="G1433" s="3" t="s">
        <v>1809</v>
      </c>
      <c r="H1433" s="3" t="s">
        <v>459</v>
      </c>
      <c r="I1433" s="3" t="s">
        <v>1836</v>
      </c>
      <c r="J1433" s="3" t="s">
        <v>1838</v>
      </c>
      <c r="K1433" s="3" t="s">
        <v>14</v>
      </c>
      <c r="L1433" s="3" t="s">
        <v>15</v>
      </c>
      <c r="M1433" s="3" t="s">
        <v>16</v>
      </c>
      <c r="N1433" s="11" t="s">
        <v>2554</v>
      </c>
      <c r="O1433" s="3" t="s">
        <v>2553</v>
      </c>
      <c r="P1433" s="3" t="str">
        <f>MID(Tabla1[[#This Row],[Aplicación]],14,1)</f>
        <v>2</v>
      </c>
      <c r="Q1433" s="3" t="s">
        <v>2530</v>
      </c>
      <c r="R1433" s="3" t="str">
        <f>MID(Tabla1[[#This Row],[Aplicación]],6,2)</f>
        <v>07</v>
      </c>
      <c r="S1433" s="3" t="str">
        <f>VLOOKUP(Tabla1[[#This Row],[AREA]],Hoja1!A:B,2,FALSE)</f>
        <v>07. Medio Ambiente sostenibilidad</v>
      </c>
      <c r="T1433" s="3" t="str">
        <f>MID(Tabla1[[#This Row],[Aplicación]],9,4)</f>
        <v>1621</v>
      </c>
      <c r="U1433" s="3" t="str">
        <f>VLOOKUP(Tabla1[[#This Row],[PROGRAMA]],Hoja1!A:B,2,FALSE)</f>
        <v>1621. Servicio de limpieza</v>
      </c>
      <c r="V1433" s="3" t="str">
        <f>MID(Tabla1[[#This Row],[Aplicación]],14,2)</f>
        <v>22</v>
      </c>
      <c r="W1433" s="3" t="str">
        <f>MID(Tabla1[[#This Row],[Aplicación]],14,6)</f>
        <v>22799</v>
      </c>
    </row>
    <row r="1434" spans="1:23" hidden="1" x14ac:dyDescent="0.25">
      <c r="A1434" s="1">
        <v>220189000641</v>
      </c>
      <c r="B1434" s="3" t="s">
        <v>9</v>
      </c>
      <c r="C1434" s="2">
        <v>43467</v>
      </c>
      <c r="D1434" s="3">
        <v>22019000162</v>
      </c>
      <c r="E1434" s="3" t="s">
        <v>238</v>
      </c>
      <c r="F1434" s="4">
        <v>76876.14</v>
      </c>
      <c r="G1434" s="3" t="s">
        <v>1809</v>
      </c>
      <c r="H1434" s="3" t="s">
        <v>479</v>
      </c>
      <c r="I1434" s="3" t="s">
        <v>1836</v>
      </c>
      <c r="J1434" s="3" t="s">
        <v>1838</v>
      </c>
      <c r="K1434" s="3" t="s">
        <v>14</v>
      </c>
      <c r="L1434" s="3" t="s">
        <v>15</v>
      </c>
      <c r="M1434" s="3" t="s">
        <v>16</v>
      </c>
      <c r="N1434" s="11" t="s">
        <v>2554</v>
      </c>
      <c r="O1434" s="3" t="s">
        <v>2553</v>
      </c>
      <c r="P1434" s="3" t="str">
        <f>MID(Tabla1[[#This Row],[Aplicación]],14,1)</f>
        <v>2</v>
      </c>
      <c r="Q1434" s="3" t="s">
        <v>2530</v>
      </c>
      <c r="R1434" s="3" t="str">
        <f>MID(Tabla1[[#This Row],[Aplicación]],6,2)</f>
        <v>07</v>
      </c>
      <c r="S1434" s="3" t="str">
        <f>VLOOKUP(Tabla1[[#This Row],[AREA]],Hoja1!A:B,2,FALSE)</f>
        <v>07. Medio Ambiente sostenibilidad</v>
      </c>
      <c r="T1434" s="3" t="str">
        <f>MID(Tabla1[[#This Row],[Aplicación]],9,4)</f>
        <v>1621</v>
      </c>
      <c r="U1434" s="3" t="str">
        <f>VLOOKUP(Tabla1[[#This Row],[PROGRAMA]],Hoja1!A:B,2,FALSE)</f>
        <v>1621. Servicio de limpieza</v>
      </c>
      <c r="V1434" s="3" t="str">
        <f>MID(Tabla1[[#This Row],[Aplicación]],14,2)</f>
        <v>22</v>
      </c>
      <c r="W1434" s="3" t="str">
        <f>MID(Tabla1[[#This Row],[Aplicación]],14,6)</f>
        <v>22799</v>
      </c>
    </row>
    <row r="1435" spans="1:23" hidden="1" x14ac:dyDescent="0.25">
      <c r="A1435" s="1">
        <v>220189000250</v>
      </c>
      <c r="B1435" s="3" t="s">
        <v>9</v>
      </c>
      <c r="C1435" s="2">
        <v>43467</v>
      </c>
      <c r="D1435" s="3">
        <v>22019000480</v>
      </c>
      <c r="E1435" s="3" t="s">
        <v>250</v>
      </c>
      <c r="F1435" s="4">
        <v>12399.75</v>
      </c>
      <c r="G1435" s="3" t="s">
        <v>1904</v>
      </c>
      <c r="H1435" s="3" t="s">
        <v>252</v>
      </c>
      <c r="I1435" s="3" t="s">
        <v>1836</v>
      </c>
      <c r="J1435" s="3" t="s">
        <v>1838</v>
      </c>
      <c r="K1435" s="3" t="s">
        <v>14</v>
      </c>
      <c r="L1435" s="3" t="s">
        <v>15</v>
      </c>
      <c r="M1435" s="3" t="s">
        <v>16</v>
      </c>
      <c r="N1435" s="11" t="s">
        <v>2554</v>
      </c>
      <c r="O1435" s="3" t="s">
        <v>2553</v>
      </c>
      <c r="P1435" s="3" t="str">
        <f>MID(Tabla1[[#This Row],[Aplicación]],14,1)</f>
        <v>2</v>
      </c>
      <c r="Q1435" s="3" t="s">
        <v>2530</v>
      </c>
      <c r="R1435" s="3" t="str">
        <f>MID(Tabla1[[#This Row],[Aplicación]],6,2)</f>
        <v>04</v>
      </c>
      <c r="S1435" s="3" t="str">
        <f>VLOOKUP(Tabla1[[#This Row],[AREA]],Hoja1!A:B,2,FALSE)</f>
        <v>04. Hacienda, función pública y promoción económica</v>
      </c>
      <c r="T1435" s="3" t="str">
        <f>MID(Tabla1[[#This Row],[Aplicación]],9,4)</f>
        <v>2411</v>
      </c>
      <c r="U1435" s="3" t="str">
        <f>VLOOKUP(Tabla1[[#This Row],[PROGRAMA]],Hoja1!A:B,2,FALSE)</f>
        <v>2411. Agencia de innovación y desarrollo económico</v>
      </c>
      <c r="V1435" s="3" t="str">
        <f>MID(Tabla1[[#This Row],[Aplicación]],14,2)</f>
        <v>22</v>
      </c>
      <c r="W1435" s="3" t="str">
        <f>MID(Tabla1[[#This Row],[Aplicación]],14,6)</f>
        <v>22799</v>
      </c>
    </row>
    <row r="1436" spans="1:23" hidden="1" x14ac:dyDescent="0.25">
      <c r="A1436" s="1">
        <v>220189000300</v>
      </c>
      <c r="B1436" s="3" t="s">
        <v>9</v>
      </c>
      <c r="C1436" s="2">
        <v>43467</v>
      </c>
      <c r="D1436" s="3">
        <v>22019000496</v>
      </c>
      <c r="E1436" s="3" t="s">
        <v>250</v>
      </c>
      <c r="F1436" s="4">
        <v>12399</v>
      </c>
      <c r="G1436" s="3" t="s">
        <v>1904</v>
      </c>
      <c r="H1436" s="3" t="s">
        <v>263</v>
      </c>
      <c r="I1436" s="3" t="s">
        <v>1836</v>
      </c>
      <c r="J1436" s="3" t="s">
        <v>1838</v>
      </c>
      <c r="K1436" s="3" t="s">
        <v>14</v>
      </c>
      <c r="L1436" s="3" t="s">
        <v>15</v>
      </c>
      <c r="M1436" s="3" t="s">
        <v>16</v>
      </c>
      <c r="N1436" s="11" t="s">
        <v>2554</v>
      </c>
      <c r="O1436" s="3" t="s">
        <v>2553</v>
      </c>
      <c r="P1436" s="3" t="str">
        <f>MID(Tabla1[[#This Row],[Aplicación]],14,1)</f>
        <v>2</v>
      </c>
      <c r="Q1436" s="3" t="s">
        <v>2530</v>
      </c>
      <c r="R1436" s="3" t="str">
        <f>MID(Tabla1[[#This Row],[Aplicación]],6,2)</f>
        <v>04</v>
      </c>
      <c r="S1436" s="3" t="str">
        <f>VLOOKUP(Tabla1[[#This Row],[AREA]],Hoja1!A:B,2,FALSE)</f>
        <v>04. Hacienda, función pública y promoción económica</v>
      </c>
      <c r="T1436" s="3" t="str">
        <f>MID(Tabla1[[#This Row],[Aplicación]],9,4)</f>
        <v>2411</v>
      </c>
      <c r="U1436" s="3" t="str">
        <f>VLOOKUP(Tabla1[[#This Row],[PROGRAMA]],Hoja1!A:B,2,FALSE)</f>
        <v>2411. Agencia de innovación y desarrollo económico</v>
      </c>
      <c r="V1436" s="3" t="str">
        <f>MID(Tabla1[[#This Row],[Aplicación]],14,2)</f>
        <v>22</v>
      </c>
      <c r="W1436" s="3" t="str">
        <f>MID(Tabla1[[#This Row],[Aplicación]],14,6)</f>
        <v>22799</v>
      </c>
    </row>
    <row r="1437" spans="1:23" hidden="1" x14ac:dyDescent="0.25">
      <c r="A1437" s="1">
        <v>220190001275</v>
      </c>
      <c r="B1437" s="3" t="s">
        <v>9</v>
      </c>
      <c r="C1437" s="2">
        <v>43504</v>
      </c>
      <c r="D1437" s="3">
        <v>22019000791</v>
      </c>
      <c r="E1437" s="3" t="s">
        <v>665</v>
      </c>
      <c r="F1437" s="4">
        <v>686030</v>
      </c>
      <c r="G1437" s="3" t="s">
        <v>1904</v>
      </c>
      <c r="H1437" s="3" t="s">
        <v>666</v>
      </c>
      <c r="I1437" s="3" t="s">
        <v>1836</v>
      </c>
      <c r="J1437" s="3" t="s">
        <v>1838</v>
      </c>
      <c r="K1437" s="3" t="s">
        <v>14</v>
      </c>
      <c r="L1437" s="3" t="s">
        <v>15</v>
      </c>
      <c r="M1437" s="3" t="s">
        <v>16</v>
      </c>
      <c r="N1437" s="11" t="s">
        <v>2554</v>
      </c>
      <c r="O1437" s="3" t="s">
        <v>2553</v>
      </c>
      <c r="P1437" s="3" t="str">
        <f>MID(Tabla1[[#This Row],[Aplicación]],14,1)</f>
        <v>2</v>
      </c>
      <c r="Q1437" s="3" t="s">
        <v>2530</v>
      </c>
      <c r="R1437" s="3" t="str">
        <f>MID(Tabla1[[#This Row],[Aplicación]],6,2)</f>
        <v>03</v>
      </c>
      <c r="S1437" s="3" t="str">
        <f>VLOOKUP(Tabla1[[#This Row],[AREA]],Hoja1!A:B,2,FALSE)</f>
        <v>03. Participación ciudadana, juventud y deportes</v>
      </c>
      <c r="T1437" s="3" t="str">
        <f>MID(Tabla1[[#This Row],[Aplicación]],9,4)</f>
        <v>9231</v>
      </c>
      <c r="U1437" s="3" t="str">
        <f>VLOOKUP(Tabla1[[#This Row],[PROGRAMA]],Hoja1!A:B,2,FALSE)</f>
        <v>9231. Información, registro y gestión del padrón</v>
      </c>
      <c r="V1437" s="3" t="str">
        <f>MID(Tabla1[[#This Row],[Aplicación]],14,2)</f>
        <v>22</v>
      </c>
      <c r="W1437" s="3" t="str">
        <f>MID(Tabla1[[#This Row],[Aplicación]],14,6)</f>
        <v>22201</v>
      </c>
    </row>
    <row r="1438" spans="1:23" x14ac:dyDescent="0.25">
      <c r="A1438" s="1">
        <v>220190005203</v>
      </c>
      <c r="B1438" s="3" t="s">
        <v>9</v>
      </c>
      <c r="C1438" s="2">
        <v>43536</v>
      </c>
      <c r="D1438" s="3">
        <v>22019002156</v>
      </c>
      <c r="E1438" s="3" t="s">
        <v>575</v>
      </c>
      <c r="F1438" s="4">
        <v>16800</v>
      </c>
      <c r="G1438" s="3" t="s">
        <v>1797</v>
      </c>
      <c r="H1438" s="3" t="s">
        <v>1289</v>
      </c>
      <c r="I1438" s="3" t="s">
        <v>1836</v>
      </c>
      <c r="J1438" s="3" t="s">
        <v>1837</v>
      </c>
      <c r="K1438" s="3" t="s">
        <v>49</v>
      </c>
      <c r="L1438" s="3" t="s">
        <v>10</v>
      </c>
      <c r="M1438" s="3" t="s">
        <v>11</v>
      </c>
      <c r="N1438" s="11" t="s">
        <v>2556</v>
      </c>
      <c r="O1438" s="3" t="s">
        <v>2553</v>
      </c>
      <c r="P1438" s="3" t="str">
        <f>MID(Tabla1[[#This Row],[Aplicación]],14,1)</f>
        <v>2</v>
      </c>
      <c r="Q1438" s="3" t="s">
        <v>2530</v>
      </c>
      <c r="R1438" s="3" t="str">
        <f>MID(Tabla1[[#This Row],[Aplicación]],6,2)</f>
        <v>03</v>
      </c>
      <c r="S1438" s="3" t="str">
        <f>VLOOKUP(Tabla1[[#This Row],[AREA]],Hoja1!A:B,2,FALSE)</f>
        <v>03. Participación ciudadana, juventud y deportes</v>
      </c>
      <c r="T1438" s="3" t="str">
        <f>MID(Tabla1[[#This Row],[Aplicación]],9,4)</f>
        <v>9241</v>
      </c>
      <c r="U1438" s="3" t="str">
        <f>VLOOKUP(Tabla1[[#This Row],[PROGRAMA]],Hoja1!A:B,2,FALSE)</f>
        <v>9241. Participación ciudadana</v>
      </c>
      <c r="V1438" s="3" t="str">
        <f>MID(Tabla1[[#This Row],[Aplicación]],14,2)</f>
        <v>22</v>
      </c>
      <c r="W1438" s="3" t="str">
        <f>MID(Tabla1[[#This Row],[Aplicación]],14,6)</f>
        <v>22699</v>
      </c>
    </row>
    <row r="1439" spans="1:23" hidden="1" x14ac:dyDescent="0.25">
      <c r="A1439" s="1">
        <v>220189000640</v>
      </c>
      <c r="B1439" s="3" t="s">
        <v>9</v>
      </c>
      <c r="C1439" s="2">
        <v>43467</v>
      </c>
      <c r="D1439" s="3">
        <v>22019000542</v>
      </c>
      <c r="E1439" s="3" t="s">
        <v>250</v>
      </c>
      <c r="F1439" s="4">
        <v>943.8</v>
      </c>
      <c r="G1439" s="3" t="s">
        <v>1956</v>
      </c>
      <c r="H1439" s="3" t="s">
        <v>478</v>
      </c>
      <c r="I1439" s="3" t="s">
        <v>1836</v>
      </c>
      <c r="J1439" s="3" t="s">
        <v>1838</v>
      </c>
      <c r="K1439" s="3" t="s">
        <v>14</v>
      </c>
      <c r="L1439" s="3" t="s">
        <v>15</v>
      </c>
      <c r="M1439" s="3" t="s">
        <v>39</v>
      </c>
      <c r="N1439" s="11" t="s">
        <v>2554</v>
      </c>
      <c r="O1439" s="3" t="s">
        <v>2553</v>
      </c>
      <c r="P1439" s="3" t="str">
        <f>MID(Tabla1[[#This Row],[Aplicación]],14,1)</f>
        <v>2</v>
      </c>
      <c r="Q1439" s="3" t="s">
        <v>2530</v>
      </c>
      <c r="R1439" s="3" t="str">
        <f>MID(Tabla1[[#This Row],[Aplicación]],6,2)</f>
        <v>04</v>
      </c>
      <c r="S1439" s="3" t="str">
        <f>VLOOKUP(Tabla1[[#This Row],[AREA]],Hoja1!A:B,2,FALSE)</f>
        <v>04. Hacienda, función pública y promoción económica</v>
      </c>
      <c r="T1439" s="3" t="str">
        <f>MID(Tabla1[[#This Row],[Aplicación]],9,4)</f>
        <v>2411</v>
      </c>
      <c r="U1439" s="3" t="str">
        <f>VLOOKUP(Tabla1[[#This Row],[PROGRAMA]],Hoja1!A:B,2,FALSE)</f>
        <v>2411. Agencia de innovación y desarrollo económico</v>
      </c>
      <c r="V1439" s="3" t="str">
        <f>MID(Tabla1[[#This Row],[Aplicación]],14,2)</f>
        <v>22</v>
      </c>
      <c r="W1439" s="3" t="str">
        <f>MID(Tabla1[[#This Row],[Aplicación]],14,6)</f>
        <v>22799</v>
      </c>
    </row>
    <row r="1440" spans="1:23" hidden="1" x14ac:dyDescent="0.25">
      <c r="A1440" s="1">
        <v>220189000662</v>
      </c>
      <c r="B1440" s="3" t="s">
        <v>9</v>
      </c>
      <c r="C1440" s="2">
        <v>43467</v>
      </c>
      <c r="D1440" s="3">
        <v>22019000553</v>
      </c>
      <c r="E1440" s="3" t="s">
        <v>250</v>
      </c>
      <c r="F1440" s="4">
        <v>943.8</v>
      </c>
      <c r="G1440" s="3" t="s">
        <v>1956</v>
      </c>
      <c r="H1440" s="3" t="s">
        <v>478</v>
      </c>
      <c r="I1440" s="3" t="s">
        <v>1836</v>
      </c>
      <c r="J1440" s="3" t="s">
        <v>1838</v>
      </c>
      <c r="K1440" s="3" t="s">
        <v>14</v>
      </c>
      <c r="L1440" s="3" t="s">
        <v>15</v>
      </c>
      <c r="M1440" s="3" t="s">
        <v>39</v>
      </c>
      <c r="N1440" s="11" t="s">
        <v>2554</v>
      </c>
      <c r="O1440" s="3" t="s">
        <v>2553</v>
      </c>
      <c r="P1440" s="3" t="str">
        <f>MID(Tabla1[[#This Row],[Aplicación]],14,1)</f>
        <v>2</v>
      </c>
      <c r="Q1440" s="3" t="s">
        <v>2530</v>
      </c>
      <c r="R1440" s="3" t="str">
        <f>MID(Tabla1[[#This Row],[Aplicación]],6,2)</f>
        <v>04</v>
      </c>
      <c r="S1440" s="3" t="str">
        <f>VLOOKUP(Tabla1[[#This Row],[AREA]],Hoja1!A:B,2,FALSE)</f>
        <v>04. Hacienda, función pública y promoción económica</v>
      </c>
      <c r="T1440" s="3" t="str">
        <f>MID(Tabla1[[#This Row],[Aplicación]],9,4)</f>
        <v>2411</v>
      </c>
      <c r="U1440" s="3" t="str">
        <f>VLOOKUP(Tabla1[[#This Row],[PROGRAMA]],Hoja1!A:B,2,FALSE)</f>
        <v>2411. Agencia de innovación y desarrollo económico</v>
      </c>
      <c r="V1440" s="3" t="str">
        <f>MID(Tabla1[[#This Row],[Aplicación]],14,2)</f>
        <v>22</v>
      </c>
      <c r="W1440" s="3" t="str">
        <f>MID(Tabla1[[#This Row],[Aplicación]],14,6)</f>
        <v>22799</v>
      </c>
    </row>
    <row r="1441" spans="1:23" hidden="1" x14ac:dyDescent="0.25">
      <c r="A1441" s="1">
        <v>220189000635</v>
      </c>
      <c r="B1441" s="3" t="s">
        <v>9</v>
      </c>
      <c r="C1441" s="2">
        <v>43467</v>
      </c>
      <c r="D1441" s="3">
        <v>22019000158</v>
      </c>
      <c r="E1441" s="3" t="s">
        <v>250</v>
      </c>
      <c r="F1441" s="4">
        <v>3320.22</v>
      </c>
      <c r="G1441" s="3" t="s">
        <v>1955</v>
      </c>
      <c r="H1441" s="3" t="s">
        <v>474</v>
      </c>
      <c r="I1441" s="3" t="s">
        <v>1836</v>
      </c>
      <c r="J1441" s="3" t="s">
        <v>1838</v>
      </c>
      <c r="K1441" s="3" t="s">
        <v>14</v>
      </c>
      <c r="L1441" s="3" t="s">
        <v>15</v>
      </c>
      <c r="M1441" s="3" t="s">
        <v>16</v>
      </c>
      <c r="N1441" s="11" t="s">
        <v>2554</v>
      </c>
      <c r="O1441" s="3" t="s">
        <v>2553</v>
      </c>
      <c r="P1441" s="3" t="str">
        <f>MID(Tabla1[[#This Row],[Aplicación]],14,1)</f>
        <v>2</v>
      </c>
      <c r="Q1441" s="3" t="s">
        <v>2530</v>
      </c>
      <c r="R1441" s="3" t="str">
        <f>MID(Tabla1[[#This Row],[Aplicación]],6,2)</f>
        <v>04</v>
      </c>
      <c r="S1441" s="3" t="str">
        <f>VLOOKUP(Tabla1[[#This Row],[AREA]],Hoja1!A:B,2,FALSE)</f>
        <v>04. Hacienda, función pública y promoción económica</v>
      </c>
      <c r="T1441" s="3" t="str">
        <f>MID(Tabla1[[#This Row],[Aplicación]],9,4)</f>
        <v>2411</v>
      </c>
      <c r="U1441" s="3" t="str">
        <f>VLOOKUP(Tabla1[[#This Row],[PROGRAMA]],Hoja1!A:B,2,FALSE)</f>
        <v>2411. Agencia de innovación y desarrollo económico</v>
      </c>
      <c r="V1441" s="3" t="str">
        <f>MID(Tabla1[[#This Row],[Aplicación]],14,2)</f>
        <v>22</v>
      </c>
      <c r="W1441" s="3" t="str">
        <f>MID(Tabla1[[#This Row],[Aplicación]],14,6)</f>
        <v>22799</v>
      </c>
    </row>
    <row r="1442" spans="1:23" hidden="1" x14ac:dyDescent="0.25">
      <c r="A1442" s="1">
        <v>220189000637</v>
      </c>
      <c r="B1442" s="3" t="s">
        <v>9</v>
      </c>
      <c r="C1442" s="2">
        <v>43467</v>
      </c>
      <c r="D1442" s="3">
        <v>22019000160</v>
      </c>
      <c r="E1442" s="3" t="s">
        <v>250</v>
      </c>
      <c r="F1442" s="4">
        <v>3480.23</v>
      </c>
      <c r="G1442" s="3" t="s">
        <v>1955</v>
      </c>
      <c r="H1442" s="3" t="s">
        <v>476</v>
      </c>
      <c r="I1442" s="3" t="s">
        <v>1836</v>
      </c>
      <c r="J1442" s="3" t="s">
        <v>1838</v>
      </c>
      <c r="K1442" s="3" t="s">
        <v>14</v>
      </c>
      <c r="L1442" s="3" t="s">
        <v>15</v>
      </c>
      <c r="M1442" s="3" t="s">
        <v>16</v>
      </c>
      <c r="N1442" s="11" t="s">
        <v>2554</v>
      </c>
      <c r="O1442" s="3" t="s">
        <v>2553</v>
      </c>
      <c r="P1442" s="3" t="str">
        <f>MID(Tabla1[[#This Row],[Aplicación]],14,1)</f>
        <v>2</v>
      </c>
      <c r="Q1442" s="3" t="s">
        <v>2530</v>
      </c>
      <c r="R1442" s="3" t="str">
        <f>MID(Tabla1[[#This Row],[Aplicación]],6,2)</f>
        <v>04</v>
      </c>
      <c r="S1442" s="3" t="str">
        <f>VLOOKUP(Tabla1[[#This Row],[AREA]],Hoja1!A:B,2,FALSE)</f>
        <v>04. Hacienda, función pública y promoción económica</v>
      </c>
      <c r="T1442" s="3" t="str">
        <f>MID(Tabla1[[#This Row],[Aplicación]],9,4)</f>
        <v>2411</v>
      </c>
      <c r="U1442" s="3" t="str">
        <f>VLOOKUP(Tabla1[[#This Row],[PROGRAMA]],Hoja1!A:B,2,FALSE)</f>
        <v>2411. Agencia de innovación y desarrollo económico</v>
      </c>
      <c r="V1442" s="3" t="str">
        <f>MID(Tabla1[[#This Row],[Aplicación]],14,2)</f>
        <v>22</v>
      </c>
      <c r="W1442" s="3" t="str">
        <f>MID(Tabla1[[#This Row],[Aplicación]],14,6)</f>
        <v>22799</v>
      </c>
    </row>
    <row r="1443" spans="1:23" hidden="1" x14ac:dyDescent="0.25">
      <c r="A1443" s="1">
        <v>220190001424</v>
      </c>
      <c r="B1443" s="3" t="s">
        <v>9</v>
      </c>
      <c r="C1443" s="2">
        <v>43508</v>
      </c>
      <c r="D1443" s="3">
        <v>22019000611</v>
      </c>
      <c r="E1443" s="3" t="s">
        <v>532</v>
      </c>
      <c r="F1443" s="4">
        <v>11349.8</v>
      </c>
      <c r="G1443" s="3" t="s">
        <v>1747</v>
      </c>
      <c r="H1443" s="3" t="s">
        <v>737</v>
      </c>
      <c r="I1443" s="3" t="s">
        <v>1836</v>
      </c>
      <c r="J1443" s="3" t="s">
        <v>1838</v>
      </c>
      <c r="K1443" s="3" t="s">
        <v>14</v>
      </c>
      <c r="L1443" s="3" t="s">
        <v>10</v>
      </c>
      <c r="M1443" s="3" t="s">
        <v>11</v>
      </c>
      <c r="N1443" s="11" t="s">
        <v>2556</v>
      </c>
      <c r="O1443" s="3" t="s">
        <v>2553</v>
      </c>
      <c r="P1443" s="3" t="str">
        <f>MID(Tabla1[[#This Row],[Aplicación]],14,1)</f>
        <v>2</v>
      </c>
      <c r="Q1443" s="3" t="s">
        <v>2530</v>
      </c>
      <c r="R1443" s="3" t="str">
        <f>MID(Tabla1[[#This Row],[Aplicación]],6,2)</f>
        <v>04</v>
      </c>
      <c r="S1443" s="3" t="str">
        <f>VLOOKUP(Tabla1[[#This Row],[AREA]],Hoja1!A:B,2,FALSE)</f>
        <v>04. Hacienda, función pública y promoción económica</v>
      </c>
      <c r="T1443" s="3" t="str">
        <f>MID(Tabla1[[#This Row],[Aplicación]],9,4)</f>
        <v>9321</v>
      </c>
      <c r="U1443" s="3" t="str">
        <f>VLOOKUP(Tabla1[[#This Row],[PROGRAMA]],Hoja1!A:B,2,FALSE)</f>
        <v>9321. Gestión de ingresos e inspección</v>
      </c>
      <c r="V1443" s="3" t="str">
        <f>MID(Tabla1[[#This Row],[Aplicación]],14,2)</f>
        <v>22</v>
      </c>
      <c r="W1443" s="3" t="str">
        <f>MID(Tabla1[[#This Row],[Aplicación]],14,6)</f>
        <v>22799</v>
      </c>
    </row>
    <row r="1444" spans="1:23" x14ac:dyDescent="0.25">
      <c r="A1444" s="1">
        <v>220189000688</v>
      </c>
      <c r="B1444" s="3" t="s">
        <v>9</v>
      </c>
      <c r="C1444" s="2">
        <v>43467</v>
      </c>
      <c r="D1444" s="3">
        <v>22019000694</v>
      </c>
      <c r="E1444" s="3" t="s">
        <v>511</v>
      </c>
      <c r="F1444" s="4">
        <v>8954</v>
      </c>
      <c r="G1444" s="3" t="s">
        <v>1713</v>
      </c>
      <c r="H1444" s="3" t="s">
        <v>512</v>
      </c>
      <c r="I1444" s="3" t="s">
        <v>1836</v>
      </c>
      <c r="J1444" s="3" t="s">
        <v>1837</v>
      </c>
      <c r="K1444" s="3" t="s">
        <v>49</v>
      </c>
      <c r="L1444" s="3" t="s">
        <v>10</v>
      </c>
      <c r="M1444" s="3" t="s">
        <v>11</v>
      </c>
      <c r="N1444" s="11" t="s">
        <v>2556</v>
      </c>
      <c r="O1444" s="3" t="s">
        <v>2553</v>
      </c>
      <c r="P1444" s="3" t="str">
        <f>MID(Tabla1[[#This Row],[Aplicación]],14,1)</f>
        <v>2</v>
      </c>
      <c r="Q1444" s="3" t="s">
        <v>2530</v>
      </c>
      <c r="R1444" s="3" t="str">
        <f>MID(Tabla1[[#This Row],[Aplicación]],6,2)</f>
        <v>09</v>
      </c>
      <c r="S1444" s="3" t="str">
        <f>VLOOKUP(Tabla1[[#This Row],[AREA]],Hoja1!A:B,2,FALSE)</f>
        <v>09. Cultura y turismo</v>
      </c>
      <c r="T1444" s="3" t="str">
        <f>MID(Tabla1[[#This Row],[Aplicación]],9,4)</f>
        <v>3341</v>
      </c>
      <c r="U1444" s="3" t="str">
        <f>VLOOKUP(Tabla1[[#This Row],[PROGRAMA]],Hoja1!A:B,2,FALSE)</f>
        <v>3341. Coordinación de políticas culturales</v>
      </c>
      <c r="V1444" s="3" t="str">
        <f>MID(Tabla1[[#This Row],[Aplicación]],14,2)</f>
        <v>22</v>
      </c>
      <c r="W1444" s="3" t="str">
        <f>MID(Tabla1[[#This Row],[Aplicación]],14,6)</f>
        <v>22602</v>
      </c>
    </row>
    <row r="1445" spans="1:23" hidden="1" x14ac:dyDescent="0.25">
      <c r="A1445" s="1">
        <v>220189000258</v>
      </c>
      <c r="B1445" s="3" t="s">
        <v>9</v>
      </c>
      <c r="C1445" s="2">
        <v>43467</v>
      </c>
      <c r="D1445" s="3">
        <v>22019000488</v>
      </c>
      <c r="E1445" s="3" t="s">
        <v>250</v>
      </c>
      <c r="F1445" s="4">
        <v>2505</v>
      </c>
      <c r="G1445" s="3" t="s">
        <v>1911</v>
      </c>
      <c r="H1445" s="3" t="s">
        <v>252</v>
      </c>
      <c r="I1445" s="3" t="s">
        <v>1836</v>
      </c>
      <c r="J1445" s="3" t="s">
        <v>1838</v>
      </c>
      <c r="K1445" s="3" t="s">
        <v>14</v>
      </c>
      <c r="L1445" s="3" t="s">
        <v>15</v>
      </c>
      <c r="M1445" s="3" t="s">
        <v>16</v>
      </c>
      <c r="N1445" s="11" t="s">
        <v>2554</v>
      </c>
      <c r="O1445" s="3" t="s">
        <v>2553</v>
      </c>
      <c r="P1445" s="3" t="str">
        <f>MID(Tabla1[[#This Row],[Aplicación]],14,1)</f>
        <v>2</v>
      </c>
      <c r="Q1445" s="3" t="s">
        <v>2530</v>
      </c>
      <c r="R1445" s="3" t="str">
        <f>MID(Tabla1[[#This Row],[Aplicación]],6,2)</f>
        <v>04</v>
      </c>
      <c r="S1445" s="3" t="str">
        <f>VLOOKUP(Tabla1[[#This Row],[AREA]],Hoja1!A:B,2,FALSE)</f>
        <v>04. Hacienda, función pública y promoción económica</v>
      </c>
      <c r="T1445" s="3" t="str">
        <f>MID(Tabla1[[#This Row],[Aplicación]],9,4)</f>
        <v>2411</v>
      </c>
      <c r="U1445" s="3" t="str">
        <f>VLOOKUP(Tabla1[[#This Row],[PROGRAMA]],Hoja1!A:B,2,FALSE)</f>
        <v>2411. Agencia de innovación y desarrollo económico</v>
      </c>
      <c r="V1445" s="3" t="str">
        <f>MID(Tabla1[[#This Row],[Aplicación]],14,2)</f>
        <v>22</v>
      </c>
      <c r="W1445" s="3" t="str">
        <f>MID(Tabla1[[#This Row],[Aplicación]],14,6)</f>
        <v>22799</v>
      </c>
    </row>
    <row r="1446" spans="1:23" hidden="1" x14ac:dyDescent="0.25">
      <c r="A1446" s="1">
        <v>220189000486</v>
      </c>
      <c r="B1446" s="3" t="s">
        <v>9</v>
      </c>
      <c r="C1446" s="2">
        <v>43467</v>
      </c>
      <c r="D1446" s="3">
        <v>22019000341</v>
      </c>
      <c r="E1446" s="3" t="s">
        <v>426</v>
      </c>
      <c r="F1446" s="4">
        <v>13000</v>
      </c>
      <c r="G1446" s="3" t="s">
        <v>1703</v>
      </c>
      <c r="H1446" s="3" t="s">
        <v>427</v>
      </c>
      <c r="I1446" s="3" t="s">
        <v>1836</v>
      </c>
      <c r="J1446" s="3" t="s">
        <v>1863</v>
      </c>
      <c r="K1446" s="3" t="s">
        <v>14</v>
      </c>
      <c r="L1446" s="3" t="s">
        <v>15</v>
      </c>
      <c r="M1446" s="3" t="s">
        <v>11</v>
      </c>
      <c r="N1446" s="11" t="s">
        <v>2554</v>
      </c>
      <c r="O1446" s="3" t="s">
        <v>2553</v>
      </c>
      <c r="P1446" s="3" t="str">
        <f>MID(Tabla1[[#This Row],[Aplicación]],14,1)</f>
        <v>2</v>
      </c>
      <c r="Q1446" s="3" t="s">
        <v>2530</v>
      </c>
      <c r="R1446" s="3" t="str">
        <f>MID(Tabla1[[#This Row],[Aplicación]],6,2)</f>
        <v>04</v>
      </c>
      <c r="S1446" s="3" t="str">
        <f>VLOOKUP(Tabla1[[#This Row],[AREA]],Hoja1!A:B,2,FALSE)</f>
        <v>04. Hacienda, función pública y promoción económica</v>
      </c>
      <c r="T1446" s="3" t="str">
        <f>MID(Tabla1[[#This Row],[Aplicación]],9,4)</f>
        <v>3121</v>
      </c>
      <c r="U1446" s="3" t="str">
        <f>VLOOKUP(Tabla1[[#This Row],[PROGRAMA]],Hoja1!A:B,2,FALSE)</f>
        <v>3121. Prevención y salud laboral</v>
      </c>
      <c r="V1446" s="3" t="str">
        <f>MID(Tabla1[[#This Row],[Aplicación]],14,2)</f>
        <v>22</v>
      </c>
      <c r="W1446" s="3" t="str">
        <f>MID(Tabla1[[#This Row],[Aplicación]],14,6)</f>
        <v>22706</v>
      </c>
    </row>
    <row r="1447" spans="1:23" hidden="1" x14ac:dyDescent="0.25">
      <c r="A1447" s="1">
        <v>220190002145</v>
      </c>
      <c r="B1447" s="3" t="s">
        <v>9</v>
      </c>
      <c r="C1447" s="2">
        <v>43514</v>
      </c>
      <c r="D1447" s="3">
        <v>22019001605</v>
      </c>
      <c r="E1447" s="3" t="s">
        <v>857</v>
      </c>
      <c r="F1447" s="4">
        <v>1043.8</v>
      </c>
      <c r="G1447" s="3" t="s">
        <v>1767</v>
      </c>
      <c r="H1447" s="3" t="s">
        <v>858</v>
      </c>
      <c r="I1447" s="3" t="s">
        <v>1836</v>
      </c>
      <c r="J1447" s="3" t="s">
        <v>1942</v>
      </c>
      <c r="K1447" s="3" t="s">
        <v>35</v>
      </c>
      <c r="L1447" s="3" t="s">
        <v>10</v>
      </c>
      <c r="M1447" s="3" t="s">
        <v>11</v>
      </c>
      <c r="N1447" s="11" t="s">
        <v>2556</v>
      </c>
      <c r="O1447" s="3" t="s">
        <v>2553</v>
      </c>
      <c r="P1447" s="3" t="str">
        <f>MID(Tabla1[[#This Row],[Aplicación]],14,1)</f>
        <v>2</v>
      </c>
      <c r="Q1447" s="3" t="s">
        <v>2530</v>
      </c>
      <c r="R1447" s="3" t="str">
        <f>MID(Tabla1[[#This Row],[Aplicación]],6,2)</f>
        <v>07</v>
      </c>
      <c r="S1447" s="3" t="str">
        <f>VLOOKUP(Tabla1[[#This Row],[AREA]],Hoja1!A:B,2,FALSE)</f>
        <v>07. Medio Ambiente sostenibilidad</v>
      </c>
      <c r="T1447" s="3" t="str">
        <f>MID(Tabla1[[#This Row],[Aplicación]],9,4)</f>
        <v>4312</v>
      </c>
      <c r="U1447" s="3" t="str">
        <f>VLOOKUP(Tabla1[[#This Row],[PROGRAMA]],Hoja1!A:B,2,FALSE)</f>
        <v>4312. Mercados, abastos y lonjas</v>
      </c>
      <c r="V1447" s="3" t="str">
        <f>MID(Tabla1[[#This Row],[Aplicación]],14,2)</f>
        <v>22</v>
      </c>
      <c r="W1447" s="3" t="str">
        <f>MID(Tabla1[[#This Row],[Aplicación]],14,6)</f>
        <v>22199</v>
      </c>
    </row>
    <row r="1448" spans="1:23" hidden="1" x14ac:dyDescent="0.25">
      <c r="A1448" s="1">
        <v>220190005216</v>
      </c>
      <c r="B1448" s="3" t="s">
        <v>9</v>
      </c>
      <c r="C1448" s="2">
        <v>43536</v>
      </c>
      <c r="D1448" s="3">
        <v>22019001776</v>
      </c>
      <c r="E1448" s="3" t="s">
        <v>871</v>
      </c>
      <c r="F1448" s="4">
        <v>6000</v>
      </c>
      <c r="G1448" s="3" t="s">
        <v>1805</v>
      </c>
      <c r="H1448" s="3" t="s">
        <v>1300</v>
      </c>
      <c r="I1448" s="3" t="s">
        <v>1836</v>
      </c>
      <c r="J1448" s="3" t="s">
        <v>1838</v>
      </c>
      <c r="K1448" s="3" t="s">
        <v>14</v>
      </c>
      <c r="L1448" s="3" t="s">
        <v>10</v>
      </c>
      <c r="M1448" s="3" t="s">
        <v>11</v>
      </c>
      <c r="N1448" s="11" t="s">
        <v>2556</v>
      </c>
      <c r="O1448" s="3" t="s">
        <v>2553</v>
      </c>
      <c r="P1448" s="3" t="str">
        <f>MID(Tabla1[[#This Row],[Aplicación]],14,1)</f>
        <v>2</v>
      </c>
      <c r="Q1448" s="3" t="s">
        <v>2530</v>
      </c>
      <c r="R1448" s="3" t="str">
        <f>MID(Tabla1[[#This Row],[Aplicación]],6,2)</f>
        <v>07</v>
      </c>
      <c r="S1448" s="3" t="str">
        <f>VLOOKUP(Tabla1[[#This Row],[AREA]],Hoja1!A:B,2,FALSE)</f>
        <v>07. Medio Ambiente sostenibilidad</v>
      </c>
      <c r="T1448" s="3" t="str">
        <f>MID(Tabla1[[#This Row],[Aplicación]],9,4)</f>
        <v>1621</v>
      </c>
      <c r="U1448" s="3" t="str">
        <f>VLOOKUP(Tabla1[[#This Row],[PROGRAMA]],Hoja1!A:B,2,FALSE)</f>
        <v>1621. Servicio de limpieza</v>
      </c>
      <c r="V1448" s="3" t="str">
        <f>MID(Tabla1[[#This Row],[Aplicación]],14,2)</f>
        <v>21</v>
      </c>
      <c r="W1448" s="3" t="str">
        <f>MID(Tabla1[[#This Row],[Aplicación]],14,6)</f>
        <v>214</v>
      </c>
    </row>
    <row r="1449" spans="1:23" hidden="1" x14ac:dyDescent="0.25">
      <c r="A1449" s="1">
        <v>220189000633</v>
      </c>
      <c r="B1449" s="3" t="s">
        <v>9</v>
      </c>
      <c r="C1449" s="2">
        <v>43467</v>
      </c>
      <c r="D1449" s="3">
        <v>22019000398</v>
      </c>
      <c r="E1449" s="3" t="s">
        <v>472</v>
      </c>
      <c r="F1449" s="4">
        <v>14520</v>
      </c>
      <c r="G1449" s="3" t="s">
        <v>1706</v>
      </c>
      <c r="H1449" s="3" t="s">
        <v>473</v>
      </c>
      <c r="I1449" s="3" t="s">
        <v>1836</v>
      </c>
      <c r="J1449" s="3" t="s">
        <v>1838</v>
      </c>
      <c r="K1449" s="3" t="s">
        <v>14</v>
      </c>
      <c r="L1449" s="3" t="s">
        <v>10</v>
      </c>
      <c r="M1449" s="3" t="s">
        <v>11</v>
      </c>
      <c r="N1449" s="11" t="s">
        <v>2556</v>
      </c>
      <c r="O1449" s="3" t="s">
        <v>2553</v>
      </c>
      <c r="P1449" s="3" t="str">
        <f>MID(Tabla1[[#This Row],[Aplicación]],14,1)</f>
        <v>2</v>
      </c>
      <c r="Q1449" s="3" t="s">
        <v>2530</v>
      </c>
      <c r="R1449" s="3" t="str">
        <f>MID(Tabla1[[#This Row],[Aplicación]],6,2)</f>
        <v>06</v>
      </c>
      <c r="S1449" s="3" t="str">
        <f>VLOOKUP(Tabla1[[#This Row],[AREA]],Hoja1!A:B,2,FALSE)</f>
        <v>06. Educación, infancia e igualdad</v>
      </c>
      <c r="T1449" s="3" t="str">
        <f>MID(Tabla1[[#This Row],[Aplicación]],9,4)</f>
        <v>3231</v>
      </c>
      <c r="U1449" s="3" t="str">
        <f>VLOOKUP(Tabla1[[#This Row],[PROGRAMA]],Hoja1!A:B,2,FALSE)</f>
        <v>3231. Escuelas infantiles</v>
      </c>
      <c r="V1449" s="3" t="str">
        <f>MID(Tabla1[[#This Row],[Aplicación]],14,2)</f>
        <v>21</v>
      </c>
      <c r="W1449" s="3" t="str">
        <f>MID(Tabla1[[#This Row],[Aplicación]],14,6)</f>
        <v>213</v>
      </c>
    </row>
    <row r="1450" spans="1:23" hidden="1" x14ac:dyDescent="0.25">
      <c r="A1450" s="1">
        <v>220189000095</v>
      </c>
      <c r="B1450" s="3" t="s">
        <v>9</v>
      </c>
      <c r="C1450" s="2">
        <v>43467</v>
      </c>
      <c r="D1450" s="3">
        <v>22019000452</v>
      </c>
      <c r="E1450" s="3" t="s">
        <v>76</v>
      </c>
      <c r="F1450" s="4">
        <v>1730.41</v>
      </c>
      <c r="G1450" s="3" t="s">
        <v>1706</v>
      </c>
      <c r="H1450" s="3" t="s">
        <v>178</v>
      </c>
      <c r="I1450" s="3" t="s">
        <v>1836</v>
      </c>
      <c r="J1450" s="3" t="s">
        <v>1838</v>
      </c>
      <c r="K1450" s="3" t="s">
        <v>14</v>
      </c>
      <c r="L1450" s="3" t="s">
        <v>15</v>
      </c>
      <c r="M1450" s="3" t="s">
        <v>16</v>
      </c>
      <c r="N1450" s="11" t="s">
        <v>2554</v>
      </c>
      <c r="O1450" s="3" t="s">
        <v>2553</v>
      </c>
      <c r="P1450" s="3" t="str">
        <f>MID(Tabla1[[#This Row],[Aplicación]],14,1)</f>
        <v>2</v>
      </c>
      <c r="Q1450" s="3" t="s">
        <v>2530</v>
      </c>
      <c r="R1450" s="3" t="str">
        <f>MID(Tabla1[[#This Row],[Aplicación]],6,2)</f>
        <v>02</v>
      </c>
      <c r="S1450" s="3" t="str">
        <f>VLOOKUP(Tabla1[[#This Row],[AREA]],Hoja1!A:B,2,FALSE)</f>
        <v>02. Urbanismo, infraestructura y vivienda</v>
      </c>
      <c r="T1450" s="3" t="str">
        <f>MID(Tabla1[[#This Row],[Aplicación]],9,4)</f>
        <v>9332</v>
      </c>
      <c r="U1450" s="3" t="str">
        <f>VLOOKUP(Tabla1[[#This Row],[PROGRAMA]],Hoja1!A:B,2,FALSE)</f>
        <v>9332. Mantenimiento de edificios e instalaciones municipales</v>
      </c>
      <c r="V1450" s="3" t="str">
        <f>MID(Tabla1[[#This Row],[Aplicación]],14,2)</f>
        <v>21</v>
      </c>
      <c r="W1450" s="3" t="str">
        <f>MID(Tabla1[[#This Row],[Aplicación]],14,6)</f>
        <v>213</v>
      </c>
    </row>
    <row r="1451" spans="1:23" hidden="1" x14ac:dyDescent="0.25">
      <c r="A1451" s="1">
        <v>220189000096</v>
      </c>
      <c r="B1451" s="3" t="s">
        <v>9</v>
      </c>
      <c r="C1451" s="2">
        <v>43467</v>
      </c>
      <c r="D1451" s="3">
        <v>22019000453</v>
      </c>
      <c r="E1451" s="3" t="s">
        <v>76</v>
      </c>
      <c r="F1451" s="4">
        <v>1730.41</v>
      </c>
      <c r="G1451" s="3" t="s">
        <v>1706</v>
      </c>
      <c r="H1451" s="3" t="s">
        <v>179</v>
      </c>
      <c r="I1451" s="3" t="s">
        <v>1836</v>
      </c>
      <c r="J1451" s="3" t="s">
        <v>1838</v>
      </c>
      <c r="K1451" s="3" t="s">
        <v>14</v>
      </c>
      <c r="L1451" s="3" t="s">
        <v>15</v>
      </c>
      <c r="M1451" s="3" t="s">
        <v>16</v>
      </c>
      <c r="N1451" s="11" t="s">
        <v>2554</v>
      </c>
      <c r="O1451" s="3" t="s">
        <v>2553</v>
      </c>
      <c r="P1451" s="3" t="str">
        <f>MID(Tabla1[[#This Row],[Aplicación]],14,1)</f>
        <v>2</v>
      </c>
      <c r="Q1451" s="3" t="s">
        <v>2530</v>
      </c>
      <c r="R1451" s="3" t="str">
        <f>MID(Tabla1[[#This Row],[Aplicación]],6,2)</f>
        <v>02</v>
      </c>
      <c r="S1451" s="3" t="str">
        <f>VLOOKUP(Tabla1[[#This Row],[AREA]],Hoja1!A:B,2,FALSE)</f>
        <v>02. Urbanismo, infraestructura y vivienda</v>
      </c>
      <c r="T1451" s="3" t="str">
        <f>MID(Tabla1[[#This Row],[Aplicación]],9,4)</f>
        <v>9332</v>
      </c>
      <c r="U1451" s="3" t="str">
        <f>VLOOKUP(Tabla1[[#This Row],[PROGRAMA]],Hoja1!A:B,2,FALSE)</f>
        <v>9332. Mantenimiento de edificios e instalaciones municipales</v>
      </c>
      <c r="V1451" s="3" t="str">
        <f>MID(Tabla1[[#This Row],[Aplicación]],14,2)</f>
        <v>21</v>
      </c>
      <c r="W1451" s="3" t="str">
        <f>MID(Tabla1[[#This Row],[Aplicación]],14,6)</f>
        <v>213</v>
      </c>
    </row>
    <row r="1452" spans="1:23" hidden="1" x14ac:dyDescent="0.25">
      <c r="A1452" s="1">
        <v>220190001681</v>
      </c>
      <c r="B1452" s="3" t="s">
        <v>9</v>
      </c>
      <c r="C1452" s="2">
        <v>43511</v>
      </c>
      <c r="D1452" s="3">
        <v>22019001736</v>
      </c>
      <c r="E1452" s="3" t="s">
        <v>705</v>
      </c>
      <c r="F1452" s="4">
        <v>3507</v>
      </c>
      <c r="G1452" s="3" t="s">
        <v>1716</v>
      </c>
      <c r="H1452" s="3" t="s">
        <v>811</v>
      </c>
      <c r="I1452" s="3" t="s">
        <v>1836</v>
      </c>
      <c r="J1452" s="3" t="s">
        <v>1838</v>
      </c>
      <c r="K1452" s="3" t="s">
        <v>14</v>
      </c>
      <c r="L1452" s="3" t="s">
        <v>10</v>
      </c>
      <c r="M1452" s="3" t="s">
        <v>11</v>
      </c>
      <c r="N1452" s="11" t="s">
        <v>2556</v>
      </c>
      <c r="O1452" s="3" t="s">
        <v>2553</v>
      </c>
      <c r="P1452" s="3" t="str">
        <f>MID(Tabla1[[#This Row],[Aplicación]],14,1)</f>
        <v>2</v>
      </c>
      <c r="Q1452" s="3" t="s">
        <v>2530</v>
      </c>
      <c r="R1452" s="3" t="str">
        <f>MID(Tabla1[[#This Row],[Aplicación]],6,2)</f>
        <v>07</v>
      </c>
      <c r="S1452" s="3" t="str">
        <f>VLOOKUP(Tabla1[[#This Row],[AREA]],Hoja1!A:B,2,FALSE)</f>
        <v>07. Medio Ambiente sostenibilidad</v>
      </c>
      <c r="T1452" s="3" t="str">
        <f>MID(Tabla1[[#This Row],[Aplicación]],9,4)</f>
        <v>1621</v>
      </c>
      <c r="U1452" s="3" t="str">
        <f>VLOOKUP(Tabla1[[#This Row],[PROGRAMA]],Hoja1!A:B,2,FALSE)</f>
        <v>1621. Servicio de limpieza</v>
      </c>
      <c r="V1452" s="3" t="str">
        <f>MID(Tabla1[[#This Row],[Aplicación]],14,2)</f>
        <v>21</v>
      </c>
      <c r="W1452" s="3" t="str">
        <f>MID(Tabla1[[#This Row],[Aplicación]],14,6)</f>
        <v>213</v>
      </c>
    </row>
    <row r="1453" spans="1:23" hidden="1" x14ac:dyDescent="0.25">
      <c r="A1453" s="1">
        <v>220190000239</v>
      </c>
      <c r="B1453" s="3" t="s">
        <v>9</v>
      </c>
      <c r="C1453" s="2">
        <v>43489</v>
      </c>
      <c r="D1453" s="3">
        <v>22019000651</v>
      </c>
      <c r="E1453" s="3" t="s">
        <v>534</v>
      </c>
      <c r="F1453" s="4">
        <v>268.68</v>
      </c>
      <c r="G1453" s="3" t="s">
        <v>1716</v>
      </c>
      <c r="H1453" s="3" t="s">
        <v>1717</v>
      </c>
      <c r="I1453" s="3" t="s">
        <v>1836</v>
      </c>
      <c r="J1453" s="3" t="s">
        <v>1838</v>
      </c>
      <c r="K1453" s="3" t="s">
        <v>14</v>
      </c>
      <c r="L1453" s="3" t="s">
        <v>10</v>
      </c>
      <c r="M1453" s="3" t="s">
        <v>11</v>
      </c>
      <c r="N1453" s="11" t="s">
        <v>2556</v>
      </c>
      <c r="O1453" s="3" t="s">
        <v>2553</v>
      </c>
      <c r="P1453" s="3" t="str">
        <f>MID(Tabla1[[#This Row],[Aplicación]],14,1)</f>
        <v>2</v>
      </c>
      <c r="Q1453" s="3" t="s">
        <v>2530</v>
      </c>
      <c r="R1453" s="3" t="str">
        <f>MID(Tabla1[[#This Row],[Aplicación]],6,2)</f>
        <v>10</v>
      </c>
      <c r="S1453" s="3" t="str">
        <f>VLOOKUP(Tabla1[[#This Row],[AREA]],Hoja1!A:B,2,FALSE)</f>
        <v>10. Servicios sociales</v>
      </c>
      <c r="T1453" s="3" t="str">
        <f>MID(Tabla1[[#This Row],[Aplicación]],9,4)</f>
        <v>2311</v>
      </c>
      <c r="U1453" s="3" t="str">
        <f>VLOOKUP(Tabla1[[#This Row],[PROGRAMA]],Hoja1!A:B,2,FALSE)</f>
        <v>2311. Intervención social</v>
      </c>
      <c r="V1453" s="3" t="str">
        <f>MID(Tabla1[[#This Row],[Aplicación]],14,2)</f>
        <v>21</v>
      </c>
      <c r="W1453" s="3" t="str">
        <f>MID(Tabla1[[#This Row],[Aplicación]],14,6)</f>
        <v>213</v>
      </c>
    </row>
    <row r="1454" spans="1:23" hidden="1" x14ac:dyDescent="0.25">
      <c r="A1454" s="1">
        <v>220190002596</v>
      </c>
      <c r="B1454" s="3" t="s">
        <v>9</v>
      </c>
      <c r="C1454" s="2">
        <v>43516</v>
      </c>
      <c r="D1454" s="3">
        <v>22019001491</v>
      </c>
      <c r="E1454" s="3" t="s">
        <v>716</v>
      </c>
      <c r="F1454" s="4">
        <v>462</v>
      </c>
      <c r="G1454" s="3" t="s">
        <v>1744</v>
      </c>
      <c r="H1454" s="3" t="s">
        <v>971</v>
      </c>
      <c r="I1454" s="3" t="s">
        <v>1836</v>
      </c>
      <c r="J1454" s="3" t="s">
        <v>1837</v>
      </c>
      <c r="K1454" s="3" t="s">
        <v>14</v>
      </c>
      <c r="L1454" s="3" t="s">
        <v>15</v>
      </c>
      <c r="M1454" s="3" t="s">
        <v>11</v>
      </c>
      <c r="N1454" s="11" t="s">
        <v>2554</v>
      </c>
      <c r="O1454" s="3" t="s">
        <v>2553</v>
      </c>
      <c r="P1454" s="3" t="str">
        <f>MID(Tabla1[[#This Row],[Aplicación]],14,1)</f>
        <v>2</v>
      </c>
      <c r="Q1454" s="3" t="s">
        <v>2530</v>
      </c>
      <c r="R1454" s="3" t="str">
        <f>MID(Tabla1[[#This Row],[Aplicación]],6,2)</f>
        <v>04</v>
      </c>
      <c r="S1454" s="3" t="str">
        <f>VLOOKUP(Tabla1[[#This Row],[AREA]],Hoja1!A:B,2,FALSE)</f>
        <v>04. Hacienda, función pública y promoción económica</v>
      </c>
      <c r="T1454" s="3" t="str">
        <f>MID(Tabla1[[#This Row],[Aplicación]],9,4)</f>
        <v>9202</v>
      </c>
      <c r="U1454" s="3" t="str">
        <f>VLOOKUP(Tabla1[[#This Row],[PROGRAMA]],Hoja1!A:B,2,FALSE)</f>
        <v>9202. Gestión de recursos humanos</v>
      </c>
      <c r="V1454" s="3" t="str">
        <f>MID(Tabla1[[#This Row],[Aplicación]],14,2)</f>
        <v>20</v>
      </c>
      <c r="W1454" s="3" t="str">
        <f>MID(Tabla1[[#This Row],[Aplicación]],14,6)</f>
        <v>203</v>
      </c>
    </row>
    <row r="1455" spans="1:23" hidden="1" x14ac:dyDescent="0.25">
      <c r="A1455" s="1">
        <v>220190000239</v>
      </c>
      <c r="B1455" s="3" t="s">
        <v>9</v>
      </c>
      <c r="C1455" s="2">
        <v>43489</v>
      </c>
      <c r="D1455" s="3">
        <v>22019000652</v>
      </c>
      <c r="E1455" s="3" t="s">
        <v>534</v>
      </c>
      <c r="F1455" s="4">
        <v>1343.4</v>
      </c>
      <c r="G1455" s="3" t="s">
        <v>1716</v>
      </c>
      <c r="H1455" s="3" t="s">
        <v>1717</v>
      </c>
      <c r="I1455" s="3" t="s">
        <v>1836</v>
      </c>
      <c r="J1455" s="3" t="s">
        <v>1838</v>
      </c>
      <c r="K1455" s="3" t="s">
        <v>14</v>
      </c>
      <c r="L1455" s="3" t="s">
        <v>10</v>
      </c>
      <c r="M1455" s="3" t="s">
        <v>11</v>
      </c>
      <c r="N1455" s="11" t="s">
        <v>2556</v>
      </c>
      <c r="O1455" s="3" t="s">
        <v>2553</v>
      </c>
      <c r="P1455" s="3" t="str">
        <f>MID(Tabla1[[#This Row],[Aplicación]],14,1)</f>
        <v>2</v>
      </c>
      <c r="Q1455" s="3" t="s">
        <v>2530</v>
      </c>
      <c r="R1455" s="3" t="str">
        <f>MID(Tabla1[[#This Row],[Aplicación]],6,2)</f>
        <v>10</v>
      </c>
      <c r="S1455" s="3" t="str">
        <f>VLOOKUP(Tabla1[[#This Row],[AREA]],Hoja1!A:B,2,FALSE)</f>
        <v>10. Servicios sociales</v>
      </c>
      <c r="T1455" s="3" t="str">
        <f>MID(Tabla1[[#This Row],[Aplicación]],9,4)</f>
        <v>2311</v>
      </c>
      <c r="U1455" s="3" t="str">
        <f>VLOOKUP(Tabla1[[#This Row],[PROGRAMA]],Hoja1!A:B,2,FALSE)</f>
        <v>2311. Intervención social</v>
      </c>
      <c r="V1455" s="3" t="str">
        <f>MID(Tabla1[[#This Row],[Aplicación]],14,2)</f>
        <v>21</v>
      </c>
      <c r="W1455" s="3" t="str">
        <f>MID(Tabla1[[#This Row],[Aplicación]],14,6)</f>
        <v>213</v>
      </c>
    </row>
    <row r="1456" spans="1:23" hidden="1" x14ac:dyDescent="0.25">
      <c r="A1456" s="1">
        <v>220179000628</v>
      </c>
      <c r="B1456" s="3" t="s">
        <v>9</v>
      </c>
      <c r="C1456" s="2">
        <v>43467</v>
      </c>
      <c r="D1456" s="3">
        <v>22019000171</v>
      </c>
      <c r="E1456" s="3" t="s">
        <v>148</v>
      </c>
      <c r="F1456" s="4">
        <v>1355.2</v>
      </c>
      <c r="G1456" s="3" t="s">
        <v>1716</v>
      </c>
      <c r="H1456" s="3" t="s">
        <v>149</v>
      </c>
      <c r="I1456" s="3" t="s">
        <v>1836</v>
      </c>
      <c r="J1456" s="3" t="s">
        <v>1838</v>
      </c>
      <c r="K1456" s="3" t="s">
        <v>14</v>
      </c>
      <c r="L1456" s="3" t="s">
        <v>15</v>
      </c>
      <c r="M1456" s="3" t="s">
        <v>16</v>
      </c>
      <c r="N1456" s="11" t="s">
        <v>2554</v>
      </c>
      <c r="O1456" s="3" t="s">
        <v>2553</v>
      </c>
      <c r="P1456" s="3" t="str">
        <f>MID(Tabla1[[#This Row],[Aplicación]],14,1)</f>
        <v>2</v>
      </c>
      <c r="Q1456" s="3" t="s">
        <v>2530</v>
      </c>
      <c r="R1456" s="3" t="str">
        <f>MID(Tabla1[[#This Row],[Aplicación]],6,2)</f>
        <v>08</v>
      </c>
      <c r="S1456" s="3" t="str">
        <f>VLOOKUP(Tabla1[[#This Row],[AREA]],Hoja1!A:B,2,FALSE)</f>
        <v>08. Seguridad y movilidad</v>
      </c>
      <c r="T1456" s="3" t="str">
        <f>MID(Tabla1[[#This Row],[Aplicación]],9,4)</f>
        <v>1361</v>
      </c>
      <c r="U1456" s="3" t="str">
        <f>VLOOKUP(Tabla1[[#This Row],[PROGRAMA]],Hoja1!A:B,2,FALSE)</f>
        <v>1361. Prevención y extinción de incencios</v>
      </c>
      <c r="V1456" s="3" t="str">
        <f>MID(Tabla1[[#This Row],[Aplicación]],14,2)</f>
        <v>21</v>
      </c>
      <c r="W1456" s="3" t="str">
        <f>MID(Tabla1[[#This Row],[Aplicación]],14,6)</f>
        <v>213</v>
      </c>
    </row>
    <row r="1457" spans="1:23" hidden="1" x14ac:dyDescent="0.25">
      <c r="A1457" s="1">
        <v>220179000629</v>
      </c>
      <c r="B1457" s="3" t="s">
        <v>9</v>
      </c>
      <c r="C1457" s="2">
        <v>43467</v>
      </c>
      <c r="D1457" s="3">
        <v>22019000172</v>
      </c>
      <c r="E1457" s="3" t="s">
        <v>148</v>
      </c>
      <c r="F1457" s="4">
        <v>1666.67</v>
      </c>
      <c r="G1457" s="3" t="s">
        <v>1716</v>
      </c>
      <c r="H1457" s="3" t="s">
        <v>150</v>
      </c>
      <c r="I1457" s="3" t="s">
        <v>1836</v>
      </c>
      <c r="J1457" s="3" t="s">
        <v>1838</v>
      </c>
      <c r="K1457" s="3" t="s">
        <v>14</v>
      </c>
      <c r="L1457" s="3" t="s">
        <v>15</v>
      </c>
      <c r="M1457" s="3" t="s">
        <v>16</v>
      </c>
      <c r="N1457" s="11" t="s">
        <v>2554</v>
      </c>
      <c r="O1457" s="3" t="s">
        <v>2553</v>
      </c>
      <c r="P1457" s="3" t="str">
        <f>MID(Tabla1[[#This Row],[Aplicación]],14,1)</f>
        <v>2</v>
      </c>
      <c r="Q1457" s="3" t="s">
        <v>2530</v>
      </c>
      <c r="R1457" s="3" t="str">
        <f>MID(Tabla1[[#This Row],[Aplicación]],6,2)</f>
        <v>08</v>
      </c>
      <c r="S1457" s="3" t="str">
        <f>VLOOKUP(Tabla1[[#This Row],[AREA]],Hoja1!A:B,2,FALSE)</f>
        <v>08. Seguridad y movilidad</v>
      </c>
      <c r="T1457" s="3" t="str">
        <f>MID(Tabla1[[#This Row],[Aplicación]],9,4)</f>
        <v>1361</v>
      </c>
      <c r="U1457" s="3" t="str">
        <f>VLOOKUP(Tabla1[[#This Row],[PROGRAMA]],Hoja1!A:B,2,FALSE)</f>
        <v>1361. Prevención y extinción de incencios</v>
      </c>
      <c r="V1457" s="3" t="str">
        <f>MID(Tabla1[[#This Row],[Aplicación]],14,2)</f>
        <v>21</v>
      </c>
      <c r="W1457" s="3" t="str">
        <f>MID(Tabla1[[#This Row],[Aplicación]],14,6)</f>
        <v>213</v>
      </c>
    </row>
    <row r="1458" spans="1:23" hidden="1" x14ac:dyDescent="0.25">
      <c r="A1458" s="1">
        <v>220189000079</v>
      </c>
      <c r="B1458" s="3" t="s">
        <v>9</v>
      </c>
      <c r="C1458" s="2">
        <v>43467</v>
      </c>
      <c r="D1458" s="3">
        <v>22019000201</v>
      </c>
      <c r="E1458" s="3" t="s">
        <v>148</v>
      </c>
      <c r="F1458" s="4">
        <v>2371.6</v>
      </c>
      <c r="G1458" s="3" t="s">
        <v>1716</v>
      </c>
      <c r="H1458" s="3" t="s">
        <v>166</v>
      </c>
      <c r="I1458" s="3" t="s">
        <v>1836</v>
      </c>
      <c r="J1458" s="3" t="s">
        <v>1838</v>
      </c>
      <c r="K1458" s="3" t="s">
        <v>14</v>
      </c>
      <c r="L1458" s="3" t="s">
        <v>15</v>
      </c>
      <c r="M1458" s="3" t="s">
        <v>16</v>
      </c>
      <c r="N1458" s="11" t="s">
        <v>2554</v>
      </c>
      <c r="O1458" s="3" t="s">
        <v>2553</v>
      </c>
      <c r="P1458" s="3" t="str">
        <f>MID(Tabla1[[#This Row],[Aplicación]],14,1)</f>
        <v>2</v>
      </c>
      <c r="Q1458" s="3" t="s">
        <v>2530</v>
      </c>
      <c r="R1458" s="3" t="str">
        <f>MID(Tabla1[[#This Row],[Aplicación]],6,2)</f>
        <v>08</v>
      </c>
      <c r="S1458" s="3" t="str">
        <f>VLOOKUP(Tabla1[[#This Row],[AREA]],Hoja1!A:B,2,FALSE)</f>
        <v>08. Seguridad y movilidad</v>
      </c>
      <c r="T1458" s="3" t="str">
        <f>MID(Tabla1[[#This Row],[Aplicación]],9,4)</f>
        <v>1361</v>
      </c>
      <c r="U1458" s="3" t="str">
        <f>VLOOKUP(Tabla1[[#This Row],[PROGRAMA]],Hoja1!A:B,2,FALSE)</f>
        <v>1361. Prevención y extinción de incencios</v>
      </c>
      <c r="V1458" s="3" t="str">
        <f>MID(Tabla1[[#This Row],[Aplicación]],14,2)</f>
        <v>21</v>
      </c>
      <c r="W1458" s="3" t="str">
        <f>MID(Tabla1[[#This Row],[Aplicación]],14,6)</f>
        <v>213</v>
      </c>
    </row>
    <row r="1459" spans="1:23" hidden="1" x14ac:dyDescent="0.25">
      <c r="A1459" s="1">
        <v>220189000080</v>
      </c>
      <c r="B1459" s="3" t="s">
        <v>9</v>
      </c>
      <c r="C1459" s="2">
        <v>43467</v>
      </c>
      <c r="D1459" s="3">
        <v>22019000202</v>
      </c>
      <c r="E1459" s="3" t="s">
        <v>148</v>
      </c>
      <c r="F1459" s="4">
        <v>2916.67</v>
      </c>
      <c r="G1459" s="3" t="s">
        <v>1716</v>
      </c>
      <c r="H1459" s="3" t="s">
        <v>167</v>
      </c>
      <c r="I1459" s="3" t="s">
        <v>1836</v>
      </c>
      <c r="J1459" s="3" t="s">
        <v>1838</v>
      </c>
      <c r="K1459" s="3" t="s">
        <v>14</v>
      </c>
      <c r="L1459" s="3" t="s">
        <v>15</v>
      </c>
      <c r="M1459" s="3" t="s">
        <v>16</v>
      </c>
      <c r="N1459" s="11" t="s">
        <v>2554</v>
      </c>
      <c r="O1459" s="3" t="s">
        <v>2553</v>
      </c>
      <c r="P1459" s="3" t="str">
        <f>MID(Tabla1[[#This Row],[Aplicación]],14,1)</f>
        <v>2</v>
      </c>
      <c r="Q1459" s="3" t="s">
        <v>2530</v>
      </c>
      <c r="R1459" s="3" t="str">
        <f>MID(Tabla1[[#This Row],[Aplicación]],6,2)</f>
        <v>08</v>
      </c>
      <c r="S1459" s="3" t="str">
        <f>VLOOKUP(Tabla1[[#This Row],[AREA]],Hoja1!A:B,2,FALSE)</f>
        <v>08. Seguridad y movilidad</v>
      </c>
      <c r="T1459" s="3" t="str">
        <f>MID(Tabla1[[#This Row],[Aplicación]],9,4)</f>
        <v>1361</v>
      </c>
      <c r="U1459" s="3" t="str">
        <f>VLOOKUP(Tabla1[[#This Row],[PROGRAMA]],Hoja1!A:B,2,FALSE)</f>
        <v>1361. Prevención y extinción de incencios</v>
      </c>
      <c r="V1459" s="3" t="str">
        <f>MID(Tabla1[[#This Row],[Aplicación]],14,2)</f>
        <v>21</v>
      </c>
      <c r="W1459" s="3" t="str">
        <f>MID(Tabla1[[#This Row],[Aplicación]],14,6)</f>
        <v>213</v>
      </c>
    </row>
    <row r="1460" spans="1:23" hidden="1" x14ac:dyDescent="0.25">
      <c r="A1460" s="1">
        <v>220190000247</v>
      </c>
      <c r="B1460" s="3" t="s">
        <v>9</v>
      </c>
      <c r="C1460" s="2">
        <v>43489</v>
      </c>
      <c r="D1460" s="3">
        <v>22019000151</v>
      </c>
      <c r="E1460" s="3" t="s">
        <v>785</v>
      </c>
      <c r="F1460" s="4">
        <v>1728</v>
      </c>
      <c r="G1460" s="3" t="s">
        <v>1716</v>
      </c>
      <c r="H1460" s="3" t="s">
        <v>1972</v>
      </c>
      <c r="I1460" s="3" t="s">
        <v>1836</v>
      </c>
      <c r="J1460" s="3" t="s">
        <v>1838</v>
      </c>
      <c r="K1460" s="3" t="s">
        <v>14</v>
      </c>
      <c r="L1460" s="3" t="s">
        <v>15</v>
      </c>
      <c r="M1460" s="3" t="s">
        <v>16</v>
      </c>
      <c r="N1460" s="11" t="s">
        <v>2554</v>
      </c>
      <c r="O1460" s="3" t="s">
        <v>2553</v>
      </c>
      <c r="P1460" s="3" t="str">
        <f>MID(Tabla1[[#This Row],[Aplicación]],14,1)</f>
        <v>2</v>
      </c>
      <c r="Q1460" s="3" t="s">
        <v>2530</v>
      </c>
      <c r="R1460" s="3" t="str">
        <f>MID(Tabla1[[#This Row],[Aplicación]],6,2)</f>
        <v>10</v>
      </c>
      <c r="S1460" s="3" t="str">
        <f>VLOOKUP(Tabla1[[#This Row],[AREA]],Hoja1!A:B,2,FALSE)</f>
        <v>10. Servicios sociales</v>
      </c>
      <c r="T1460" s="3" t="str">
        <f>MID(Tabla1[[#This Row],[Aplicación]],9,4)</f>
        <v>2312</v>
      </c>
      <c r="U1460" s="3" t="str">
        <f>VLOOKUP(Tabla1[[#This Row],[PROGRAMA]],Hoja1!A:B,2,FALSE)</f>
        <v>2312. Iniciativas sociales</v>
      </c>
      <c r="V1460" s="3" t="str">
        <f>MID(Tabla1[[#This Row],[Aplicación]],14,2)</f>
        <v>21</v>
      </c>
      <c r="W1460" s="3" t="str">
        <f>MID(Tabla1[[#This Row],[Aplicación]],14,6)</f>
        <v>213</v>
      </c>
    </row>
    <row r="1461" spans="1:23" hidden="1" x14ac:dyDescent="0.25">
      <c r="A1461" s="1">
        <v>220189000705</v>
      </c>
      <c r="B1461" s="3" t="s">
        <v>9</v>
      </c>
      <c r="C1461" s="2">
        <v>43467</v>
      </c>
      <c r="D1461" s="3">
        <v>22019000797</v>
      </c>
      <c r="E1461" s="3" t="s">
        <v>513</v>
      </c>
      <c r="F1461" s="4">
        <v>432078</v>
      </c>
      <c r="G1461" s="3" t="s">
        <v>2043</v>
      </c>
      <c r="H1461" s="3" t="s">
        <v>514</v>
      </c>
      <c r="I1461" s="3" t="s">
        <v>1836</v>
      </c>
      <c r="J1461" s="3" t="s">
        <v>1838</v>
      </c>
      <c r="K1461" s="3" t="s">
        <v>515</v>
      </c>
      <c r="L1461" s="3" t="s">
        <v>15</v>
      </c>
      <c r="M1461" s="3" t="s">
        <v>16</v>
      </c>
      <c r="N1461" s="11" t="s">
        <v>2554</v>
      </c>
      <c r="O1461" s="3" t="s">
        <v>2553</v>
      </c>
      <c r="P1461" s="3" t="str">
        <f>MID(Tabla1[[#This Row],[Aplicación]],14,1)</f>
        <v>6</v>
      </c>
      <c r="Q1461" s="3" t="s">
        <v>2531</v>
      </c>
      <c r="R1461" s="3" t="str">
        <f>MID(Tabla1[[#This Row],[Aplicación]],6,2)</f>
        <v>02</v>
      </c>
      <c r="S1461" s="3" t="str">
        <f>VLOOKUP(Tabla1[[#This Row],[AREA]],Hoja1!A:B,2,FALSE)</f>
        <v>02. Urbanismo, infraestructura y vivienda</v>
      </c>
      <c r="T1461" s="3" t="str">
        <f>MID(Tabla1[[#This Row],[Aplicación]],9,4)</f>
        <v>1512</v>
      </c>
      <c r="U1461" s="3" t="str">
        <f>VLOOKUP(Tabla1[[#This Row],[PROGRAMA]],Hoja1!A:B,2,FALSE)</f>
        <v>1512. Conservación y ampliación del P.M.S.</v>
      </c>
      <c r="V1461" s="3" t="str">
        <f>MID(Tabla1[[#This Row],[Aplicación]],14,2)</f>
        <v>63</v>
      </c>
      <c r="W1461" s="3" t="str">
        <f>MID(Tabla1[[#This Row],[Aplicación]],14,6)</f>
        <v>632</v>
      </c>
    </row>
    <row r="1462" spans="1:23" hidden="1" x14ac:dyDescent="0.25">
      <c r="A1462" s="1">
        <v>220190000247</v>
      </c>
      <c r="B1462" s="3" t="s">
        <v>9</v>
      </c>
      <c r="C1462" s="2">
        <v>43489</v>
      </c>
      <c r="D1462" s="3">
        <v>22019000152</v>
      </c>
      <c r="E1462" s="3" t="s">
        <v>785</v>
      </c>
      <c r="F1462" s="4">
        <v>2160</v>
      </c>
      <c r="G1462" s="3" t="s">
        <v>1716</v>
      </c>
      <c r="H1462" s="3" t="s">
        <v>1972</v>
      </c>
      <c r="I1462" s="3" t="s">
        <v>1836</v>
      </c>
      <c r="J1462" s="3" t="s">
        <v>1838</v>
      </c>
      <c r="K1462" s="3" t="s">
        <v>14</v>
      </c>
      <c r="L1462" s="3" t="s">
        <v>15</v>
      </c>
      <c r="M1462" s="3" t="s">
        <v>16</v>
      </c>
      <c r="N1462" s="11" t="s">
        <v>2554</v>
      </c>
      <c r="O1462" s="3" t="s">
        <v>2553</v>
      </c>
      <c r="P1462" s="3" t="str">
        <f>MID(Tabla1[[#This Row],[Aplicación]],14,1)</f>
        <v>2</v>
      </c>
      <c r="Q1462" s="3" t="s">
        <v>2530</v>
      </c>
      <c r="R1462" s="3" t="str">
        <f>MID(Tabla1[[#This Row],[Aplicación]],6,2)</f>
        <v>10</v>
      </c>
      <c r="S1462" s="3" t="str">
        <f>VLOOKUP(Tabla1[[#This Row],[AREA]],Hoja1!A:B,2,FALSE)</f>
        <v>10. Servicios sociales</v>
      </c>
      <c r="T1462" s="3" t="str">
        <f>MID(Tabla1[[#This Row],[Aplicación]],9,4)</f>
        <v>2312</v>
      </c>
      <c r="U1462" s="3" t="str">
        <f>VLOOKUP(Tabla1[[#This Row],[PROGRAMA]],Hoja1!A:B,2,FALSE)</f>
        <v>2312. Iniciativas sociales</v>
      </c>
      <c r="V1462" s="3" t="str">
        <f>MID(Tabla1[[#This Row],[Aplicación]],14,2)</f>
        <v>21</v>
      </c>
      <c r="W1462" s="3" t="str">
        <f>MID(Tabla1[[#This Row],[Aplicación]],14,6)</f>
        <v>213</v>
      </c>
    </row>
    <row r="1463" spans="1:23" hidden="1" x14ac:dyDescent="0.25">
      <c r="A1463" s="1">
        <v>220189000056</v>
      </c>
      <c r="B1463" s="3" t="s">
        <v>9</v>
      </c>
      <c r="C1463" s="2">
        <v>43467</v>
      </c>
      <c r="D1463" s="3">
        <v>22019000189</v>
      </c>
      <c r="E1463" s="3" t="s">
        <v>81</v>
      </c>
      <c r="F1463" s="4">
        <v>64617.63</v>
      </c>
      <c r="G1463" s="3" t="s">
        <v>1880</v>
      </c>
      <c r="H1463" s="3" t="s">
        <v>157</v>
      </c>
      <c r="I1463" s="3" t="s">
        <v>1836</v>
      </c>
      <c r="J1463" s="3" t="s">
        <v>1881</v>
      </c>
      <c r="K1463" s="3" t="s">
        <v>14</v>
      </c>
      <c r="L1463" s="3" t="s">
        <v>15</v>
      </c>
      <c r="M1463" s="3" t="s">
        <v>16</v>
      </c>
      <c r="N1463" s="11" t="s">
        <v>2554</v>
      </c>
      <c r="O1463" s="3" t="s">
        <v>2553</v>
      </c>
      <c r="P1463" s="3" t="str">
        <f>MID(Tabla1[[#This Row],[Aplicación]],14,1)</f>
        <v>2</v>
      </c>
      <c r="Q1463" s="3" t="s">
        <v>2530</v>
      </c>
      <c r="R1463" s="3" t="str">
        <f>MID(Tabla1[[#This Row],[Aplicación]],6,2)</f>
        <v>09</v>
      </c>
      <c r="S1463" s="3" t="str">
        <f>VLOOKUP(Tabla1[[#This Row],[AREA]],Hoja1!A:B,2,FALSE)</f>
        <v>09. Cultura y turismo</v>
      </c>
      <c r="T1463" s="3" t="str">
        <f>MID(Tabla1[[#This Row],[Aplicación]],9,4)</f>
        <v>3341</v>
      </c>
      <c r="U1463" s="3" t="str">
        <f>VLOOKUP(Tabla1[[#This Row],[PROGRAMA]],Hoja1!A:B,2,FALSE)</f>
        <v>3341. Coordinación de políticas culturales</v>
      </c>
      <c r="V1463" s="3" t="str">
        <f>MID(Tabla1[[#This Row],[Aplicación]],14,2)</f>
        <v>22</v>
      </c>
      <c r="W1463" s="3" t="str">
        <f>MID(Tabla1[[#This Row],[Aplicación]],14,6)</f>
        <v>22799</v>
      </c>
    </row>
    <row r="1464" spans="1:23" hidden="1" x14ac:dyDescent="0.25">
      <c r="A1464" s="1">
        <v>220189000523</v>
      </c>
      <c r="B1464" s="3" t="s">
        <v>9</v>
      </c>
      <c r="C1464" s="2">
        <v>43467</v>
      </c>
      <c r="D1464" s="3">
        <v>22019000351</v>
      </c>
      <c r="E1464" s="3" t="s">
        <v>81</v>
      </c>
      <c r="F1464" s="4">
        <v>23821.88</v>
      </c>
      <c r="G1464" s="3" t="s">
        <v>1946</v>
      </c>
      <c r="H1464" s="3" t="s">
        <v>439</v>
      </c>
      <c r="I1464" s="3" t="s">
        <v>1836</v>
      </c>
      <c r="J1464" s="3" t="s">
        <v>1838</v>
      </c>
      <c r="K1464" s="3" t="s">
        <v>14</v>
      </c>
      <c r="L1464" s="3" t="s">
        <v>15</v>
      </c>
      <c r="M1464" s="3" t="s">
        <v>16</v>
      </c>
      <c r="N1464" s="11" t="s">
        <v>2554</v>
      </c>
      <c r="O1464" s="3" t="s">
        <v>2553</v>
      </c>
      <c r="P1464" s="3" t="str">
        <f>MID(Tabla1[[#This Row],[Aplicación]],14,1)</f>
        <v>2</v>
      </c>
      <c r="Q1464" s="3" t="s">
        <v>2530</v>
      </c>
      <c r="R1464" s="3" t="str">
        <f>MID(Tabla1[[#This Row],[Aplicación]],6,2)</f>
        <v>09</v>
      </c>
      <c r="S1464" s="3" t="str">
        <f>VLOOKUP(Tabla1[[#This Row],[AREA]],Hoja1!A:B,2,FALSE)</f>
        <v>09. Cultura y turismo</v>
      </c>
      <c r="T1464" s="3" t="str">
        <f>MID(Tabla1[[#This Row],[Aplicación]],9,4)</f>
        <v>3341</v>
      </c>
      <c r="U1464" s="3" t="str">
        <f>VLOOKUP(Tabla1[[#This Row],[PROGRAMA]],Hoja1!A:B,2,FALSE)</f>
        <v>3341. Coordinación de políticas culturales</v>
      </c>
      <c r="V1464" s="3" t="str">
        <f>MID(Tabla1[[#This Row],[Aplicación]],14,2)</f>
        <v>22</v>
      </c>
      <c r="W1464" s="3" t="str">
        <f>MID(Tabla1[[#This Row],[Aplicación]],14,6)</f>
        <v>22799</v>
      </c>
    </row>
    <row r="1465" spans="1:23" hidden="1" x14ac:dyDescent="0.25">
      <c r="A1465" s="1">
        <v>220190006701</v>
      </c>
      <c r="B1465" s="3" t="s">
        <v>9</v>
      </c>
      <c r="C1465" s="2">
        <v>43545</v>
      </c>
      <c r="D1465" s="3">
        <v>22019001777</v>
      </c>
      <c r="E1465" s="3" t="s">
        <v>871</v>
      </c>
      <c r="F1465" s="4">
        <v>4000</v>
      </c>
      <c r="G1465" s="3" t="s">
        <v>1816</v>
      </c>
      <c r="H1465" s="3" t="s">
        <v>1477</v>
      </c>
      <c r="I1465" s="3" t="s">
        <v>1836</v>
      </c>
      <c r="J1465" s="3" t="s">
        <v>1837</v>
      </c>
      <c r="K1465" s="3" t="s">
        <v>35</v>
      </c>
      <c r="L1465" s="3" t="s">
        <v>10</v>
      </c>
      <c r="M1465" s="3" t="s">
        <v>11</v>
      </c>
      <c r="N1465" s="11" t="s">
        <v>2556</v>
      </c>
      <c r="O1465" s="3" t="s">
        <v>2553</v>
      </c>
      <c r="P1465" s="3" t="str">
        <f>MID(Tabla1[[#This Row],[Aplicación]],14,1)</f>
        <v>2</v>
      </c>
      <c r="Q1465" s="3" t="s">
        <v>2530</v>
      </c>
      <c r="R1465" s="3" t="str">
        <f>MID(Tabla1[[#This Row],[Aplicación]],6,2)</f>
        <v>07</v>
      </c>
      <c r="S1465" s="3" t="str">
        <f>VLOOKUP(Tabla1[[#This Row],[AREA]],Hoja1!A:B,2,FALSE)</f>
        <v>07. Medio Ambiente sostenibilidad</v>
      </c>
      <c r="T1465" s="3" t="str">
        <f>MID(Tabla1[[#This Row],[Aplicación]],9,4)</f>
        <v>1621</v>
      </c>
      <c r="U1465" s="3" t="str">
        <f>VLOOKUP(Tabla1[[#This Row],[PROGRAMA]],Hoja1!A:B,2,FALSE)</f>
        <v>1621. Servicio de limpieza</v>
      </c>
      <c r="V1465" s="3" t="str">
        <f>MID(Tabla1[[#This Row],[Aplicación]],14,2)</f>
        <v>21</v>
      </c>
      <c r="W1465" s="3" t="str">
        <f>MID(Tabla1[[#This Row],[Aplicación]],14,6)</f>
        <v>214</v>
      </c>
    </row>
    <row r="1466" spans="1:23" hidden="1" x14ac:dyDescent="0.25">
      <c r="A1466" s="1">
        <v>220189000494</v>
      </c>
      <c r="B1466" s="3" t="s">
        <v>9</v>
      </c>
      <c r="C1466" s="2">
        <v>43467</v>
      </c>
      <c r="D1466" s="3">
        <v>22019000344</v>
      </c>
      <c r="E1466" s="3" t="s">
        <v>24</v>
      </c>
      <c r="F1466" s="4">
        <v>10164</v>
      </c>
      <c r="G1466" s="3" t="s">
        <v>1767</v>
      </c>
      <c r="H1466" s="3" t="s">
        <v>429</v>
      </c>
      <c r="I1466" s="3" t="s">
        <v>1836</v>
      </c>
      <c r="J1466" s="3" t="s">
        <v>1942</v>
      </c>
      <c r="K1466" s="3" t="s">
        <v>14</v>
      </c>
      <c r="L1466" s="3" t="s">
        <v>15</v>
      </c>
      <c r="M1466" s="3" t="s">
        <v>16</v>
      </c>
      <c r="N1466" s="11" t="s">
        <v>2554</v>
      </c>
      <c r="O1466" s="3" t="s">
        <v>2553</v>
      </c>
      <c r="P1466" s="3" t="str">
        <f>MID(Tabla1[[#This Row],[Aplicación]],14,1)</f>
        <v>2</v>
      </c>
      <c r="Q1466" s="3" t="s">
        <v>2530</v>
      </c>
      <c r="R1466" s="3" t="str">
        <f>MID(Tabla1[[#This Row],[Aplicación]],6,2)</f>
        <v>03</v>
      </c>
      <c r="S1466" s="3" t="str">
        <f>VLOOKUP(Tabla1[[#This Row],[AREA]],Hoja1!A:B,2,FALSE)</f>
        <v>03. Participación ciudadana, juventud y deportes</v>
      </c>
      <c r="T1466" s="3" t="str">
        <f>MID(Tabla1[[#This Row],[Aplicación]],9,4)</f>
        <v>9204</v>
      </c>
      <c r="U1466" s="3" t="str">
        <f>VLOOKUP(Tabla1[[#This Row],[PROGRAMA]],Hoja1!A:B,2,FALSE)</f>
        <v>9204. Tecnologías de la información y comunicación</v>
      </c>
      <c r="V1466" s="3" t="str">
        <f>MID(Tabla1[[#This Row],[Aplicación]],14,2)</f>
        <v>22</v>
      </c>
      <c r="W1466" s="3" t="str">
        <f>MID(Tabla1[[#This Row],[Aplicación]],14,6)</f>
        <v>22200</v>
      </c>
    </row>
    <row r="1467" spans="1:23" hidden="1" x14ac:dyDescent="0.25">
      <c r="A1467" s="1">
        <v>220189000661</v>
      </c>
      <c r="B1467" s="3" t="s">
        <v>9</v>
      </c>
      <c r="C1467" s="2">
        <v>43467</v>
      </c>
      <c r="D1467" s="3">
        <v>22019000552</v>
      </c>
      <c r="E1467" s="3" t="s">
        <v>494</v>
      </c>
      <c r="F1467" s="4">
        <v>871.2</v>
      </c>
      <c r="G1467" s="3" t="s">
        <v>1710</v>
      </c>
      <c r="H1467" s="3" t="s">
        <v>495</v>
      </c>
      <c r="I1467" s="3" t="s">
        <v>1836</v>
      </c>
      <c r="J1467" s="3" t="s">
        <v>1838</v>
      </c>
      <c r="K1467" s="3" t="s">
        <v>14</v>
      </c>
      <c r="L1467" s="3" t="s">
        <v>10</v>
      </c>
      <c r="M1467" s="3" t="s">
        <v>11</v>
      </c>
      <c r="N1467" s="11" t="s">
        <v>2556</v>
      </c>
      <c r="O1467" s="3" t="s">
        <v>2553</v>
      </c>
      <c r="P1467" s="3" t="str">
        <f>MID(Tabla1[[#This Row],[Aplicación]],14,1)</f>
        <v>2</v>
      </c>
      <c r="Q1467" s="3" t="s">
        <v>2530</v>
      </c>
      <c r="R1467" s="3" t="str">
        <f>MID(Tabla1[[#This Row],[Aplicación]],6,2)</f>
        <v>04</v>
      </c>
      <c r="S1467" s="3" t="str">
        <f>VLOOKUP(Tabla1[[#This Row],[AREA]],Hoja1!A:B,2,FALSE)</f>
        <v>04. Hacienda, función pública y promoción económica</v>
      </c>
      <c r="T1467" s="3" t="str">
        <f>MID(Tabla1[[#This Row],[Aplicación]],9,4)</f>
        <v>2411</v>
      </c>
      <c r="U1467" s="3" t="str">
        <f>VLOOKUP(Tabla1[[#This Row],[PROGRAMA]],Hoja1!A:B,2,FALSE)</f>
        <v>2411. Agencia de innovación y desarrollo económico</v>
      </c>
      <c r="V1467" s="3" t="str">
        <f>MID(Tabla1[[#This Row],[Aplicación]],14,2)</f>
        <v>21</v>
      </c>
      <c r="W1467" s="3" t="str">
        <f>MID(Tabla1[[#This Row],[Aplicación]],14,6)</f>
        <v>213</v>
      </c>
    </row>
    <row r="1468" spans="1:23" hidden="1" x14ac:dyDescent="0.25">
      <c r="A1468" s="1">
        <v>220179000200</v>
      </c>
      <c r="B1468" s="3" t="s">
        <v>9</v>
      </c>
      <c r="C1468" s="2">
        <v>43467</v>
      </c>
      <c r="D1468" s="3">
        <v>22019000059</v>
      </c>
      <c r="E1468" s="3" t="s">
        <v>76</v>
      </c>
      <c r="F1468" s="4">
        <v>0.01</v>
      </c>
      <c r="G1468" s="3" t="s">
        <v>1710</v>
      </c>
      <c r="H1468" s="3" t="s">
        <v>77</v>
      </c>
      <c r="I1468" s="3" t="s">
        <v>1836</v>
      </c>
      <c r="J1468" s="3" t="s">
        <v>1838</v>
      </c>
      <c r="K1468" s="3" t="s">
        <v>14</v>
      </c>
      <c r="L1468" s="3" t="s">
        <v>15</v>
      </c>
      <c r="M1468" s="3" t="s">
        <v>16</v>
      </c>
      <c r="N1468" s="11" t="s">
        <v>2554</v>
      </c>
      <c r="O1468" s="3" t="s">
        <v>2553</v>
      </c>
      <c r="P1468" s="3" t="str">
        <f>MID(Tabla1[[#This Row],[Aplicación]],14,1)</f>
        <v>2</v>
      </c>
      <c r="Q1468" s="3" t="s">
        <v>2530</v>
      </c>
      <c r="R1468" s="3" t="str">
        <f>MID(Tabla1[[#This Row],[Aplicación]],6,2)</f>
        <v>02</v>
      </c>
      <c r="S1468" s="3" t="str">
        <f>VLOOKUP(Tabla1[[#This Row],[AREA]],Hoja1!A:B,2,FALSE)</f>
        <v>02. Urbanismo, infraestructura y vivienda</v>
      </c>
      <c r="T1468" s="3" t="str">
        <f>MID(Tabla1[[#This Row],[Aplicación]],9,4)</f>
        <v>9332</v>
      </c>
      <c r="U1468" s="3" t="str">
        <f>VLOOKUP(Tabla1[[#This Row],[PROGRAMA]],Hoja1!A:B,2,FALSE)</f>
        <v>9332. Mantenimiento de edificios e instalaciones municipales</v>
      </c>
      <c r="V1468" s="3" t="str">
        <f>MID(Tabla1[[#This Row],[Aplicación]],14,2)</f>
        <v>21</v>
      </c>
      <c r="W1468" s="3" t="str">
        <f>MID(Tabla1[[#This Row],[Aplicación]],14,6)</f>
        <v>213</v>
      </c>
    </row>
    <row r="1469" spans="1:23" hidden="1" x14ac:dyDescent="0.25">
      <c r="A1469" s="1">
        <v>220189000115</v>
      </c>
      <c r="B1469" s="3" t="s">
        <v>9</v>
      </c>
      <c r="C1469" s="2">
        <v>43467</v>
      </c>
      <c r="D1469" s="3">
        <v>22019000218</v>
      </c>
      <c r="E1469" s="3" t="s">
        <v>76</v>
      </c>
      <c r="F1469" s="4">
        <v>718.74</v>
      </c>
      <c r="G1469" s="3" t="s">
        <v>1710</v>
      </c>
      <c r="H1469" s="3" t="s">
        <v>190</v>
      </c>
      <c r="I1469" s="3" t="s">
        <v>1836</v>
      </c>
      <c r="J1469" s="3" t="s">
        <v>1838</v>
      </c>
      <c r="K1469" s="3" t="s">
        <v>14</v>
      </c>
      <c r="L1469" s="3" t="s">
        <v>15</v>
      </c>
      <c r="M1469" s="3" t="s">
        <v>16</v>
      </c>
      <c r="N1469" s="11" t="s">
        <v>2554</v>
      </c>
      <c r="O1469" s="3" t="s">
        <v>2553</v>
      </c>
      <c r="P1469" s="3" t="str">
        <f>MID(Tabla1[[#This Row],[Aplicación]],14,1)</f>
        <v>2</v>
      </c>
      <c r="Q1469" s="3" t="s">
        <v>2530</v>
      </c>
      <c r="R1469" s="3" t="str">
        <f>MID(Tabla1[[#This Row],[Aplicación]],6,2)</f>
        <v>02</v>
      </c>
      <c r="S1469" s="3" t="str">
        <f>VLOOKUP(Tabla1[[#This Row],[AREA]],Hoja1!A:B,2,FALSE)</f>
        <v>02. Urbanismo, infraestructura y vivienda</v>
      </c>
      <c r="T1469" s="3" t="str">
        <f>MID(Tabla1[[#This Row],[Aplicación]],9,4)</f>
        <v>9332</v>
      </c>
      <c r="U1469" s="3" t="str">
        <f>VLOOKUP(Tabla1[[#This Row],[PROGRAMA]],Hoja1!A:B,2,FALSE)</f>
        <v>9332. Mantenimiento de edificios e instalaciones municipales</v>
      </c>
      <c r="V1469" s="3" t="str">
        <f>MID(Tabla1[[#This Row],[Aplicación]],14,2)</f>
        <v>21</v>
      </c>
      <c r="W1469" s="3" t="str">
        <f>MID(Tabla1[[#This Row],[Aplicación]],14,6)</f>
        <v>213</v>
      </c>
    </row>
    <row r="1470" spans="1:23" hidden="1" x14ac:dyDescent="0.25">
      <c r="A1470" s="1">
        <v>220190006713</v>
      </c>
      <c r="B1470" s="3" t="s">
        <v>9</v>
      </c>
      <c r="C1470" s="2">
        <v>43545</v>
      </c>
      <c r="D1470" s="3">
        <v>22019002361</v>
      </c>
      <c r="E1470" s="3" t="s">
        <v>1488</v>
      </c>
      <c r="F1470" s="4">
        <v>3000</v>
      </c>
      <c r="G1470" s="3" t="s">
        <v>1824</v>
      </c>
      <c r="H1470" s="3" t="s">
        <v>1489</v>
      </c>
      <c r="I1470" s="3" t="s">
        <v>1836</v>
      </c>
      <c r="J1470" s="3" t="s">
        <v>1838</v>
      </c>
      <c r="K1470" s="3" t="s">
        <v>14</v>
      </c>
      <c r="L1470" s="3" t="s">
        <v>10</v>
      </c>
      <c r="M1470" s="3" t="s">
        <v>11</v>
      </c>
      <c r="N1470" s="11" t="s">
        <v>2556</v>
      </c>
      <c r="O1470" s="3" t="s">
        <v>2553</v>
      </c>
      <c r="P1470" s="3" t="str">
        <f>MID(Tabla1[[#This Row],[Aplicación]],14,1)</f>
        <v>2</v>
      </c>
      <c r="Q1470" s="3" t="s">
        <v>2530</v>
      </c>
      <c r="R1470" s="3" t="str">
        <f>MID(Tabla1[[#This Row],[Aplicación]],6,2)</f>
        <v>04</v>
      </c>
      <c r="S1470" s="3" t="str">
        <f>VLOOKUP(Tabla1[[#This Row],[AREA]],Hoja1!A:B,2,FALSE)</f>
        <v>04. Hacienda, función pública y promoción económica</v>
      </c>
      <c r="T1470" s="3" t="str">
        <f>MID(Tabla1[[#This Row],[Aplicación]],9,4)</f>
        <v>3121</v>
      </c>
      <c r="U1470" s="3" t="str">
        <f>VLOOKUP(Tabla1[[#This Row],[PROGRAMA]],Hoja1!A:B,2,FALSE)</f>
        <v>3121. Prevención y salud laboral</v>
      </c>
      <c r="V1470" s="3" t="str">
        <f>MID(Tabla1[[#This Row],[Aplicación]],14,2)</f>
        <v>22</v>
      </c>
      <c r="W1470" s="3" t="str">
        <f>MID(Tabla1[[#This Row],[Aplicación]],14,6)</f>
        <v>22799</v>
      </c>
    </row>
    <row r="1471" spans="1:23" hidden="1" x14ac:dyDescent="0.25">
      <c r="A1471" s="1">
        <v>220190006709</v>
      </c>
      <c r="B1471" s="3" t="s">
        <v>9</v>
      </c>
      <c r="C1471" s="2">
        <v>43545</v>
      </c>
      <c r="D1471" s="3">
        <v>22019002444</v>
      </c>
      <c r="E1471" s="3" t="s">
        <v>577</v>
      </c>
      <c r="F1471" s="4">
        <v>1200</v>
      </c>
      <c r="G1471" s="3" t="s">
        <v>1822</v>
      </c>
      <c r="H1471" s="3" t="s">
        <v>1486</v>
      </c>
      <c r="I1471" s="3" t="s">
        <v>1836</v>
      </c>
      <c r="J1471" s="3" t="s">
        <v>1838</v>
      </c>
      <c r="K1471" s="3" t="s">
        <v>14</v>
      </c>
      <c r="L1471" s="3" t="s">
        <v>10</v>
      </c>
      <c r="M1471" s="3" t="s">
        <v>11</v>
      </c>
      <c r="N1471" s="11" t="s">
        <v>2556</v>
      </c>
      <c r="O1471" s="3" t="s">
        <v>2553</v>
      </c>
      <c r="P1471" s="3" t="str">
        <f>MID(Tabla1[[#This Row],[Aplicación]],14,1)</f>
        <v>2</v>
      </c>
      <c r="Q1471" s="3" t="s">
        <v>2530</v>
      </c>
      <c r="R1471" s="3" t="str">
        <f>MID(Tabla1[[#This Row],[Aplicación]],6,2)</f>
        <v>03</v>
      </c>
      <c r="S1471" s="3" t="str">
        <f>VLOOKUP(Tabla1[[#This Row],[AREA]],Hoja1!A:B,2,FALSE)</f>
        <v>03. Participación ciudadana, juventud y deportes</v>
      </c>
      <c r="T1471" s="3" t="str">
        <f>MID(Tabla1[[#This Row],[Aplicación]],9,4)</f>
        <v>9241</v>
      </c>
      <c r="U1471" s="3" t="str">
        <f>VLOOKUP(Tabla1[[#This Row],[PROGRAMA]],Hoja1!A:B,2,FALSE)</f>
        <v>9241. Participación ciudadana</v>
      </c>
      <c r="V1471" s="3" t="str">
        <f>MID(Tabla1[[#This Row],[Aplicación]],14,2)</f>
        <v>22</v>
      </c>
      <c r="W1471" s="3" t="str">
        <f>MID(Tabla1[[#This Row],[Aplicación]],14,6)</f>
        <v>22609</v>
      </c>
    </row>
    <row r="1472" spans="1:23" hidden="1" x14ac:dyDescent="0.25">
      <c r="A1472" s="1">
        <v>220189000668</v>
      </c>
      <c r="B1472" s="3" t="s">
        <v>9</v>
      </c>
      <c r="C1472" s="2">
        <v>43467</v>
      </c>
      <c r="D1472" s="3">
        <v>22019000557</v>
      </c>
      <c r="E1472" s="3" t="s">
        <v>499</v>
      </c>
      <c r="F1472" s="4">
        <v>111454.6</v>
      </c>
      <c r="G1472" s="3" t="s">
        <v>1964</v>
      </c>
      <c r="H1472" s="3" t="s">
        <v>500</v>
      </c>
      <c r="I1472" s="3" t="s">
        <v>1836</v>
      </c>
      <c r="J1472" s="3" t="s">
        <v>1838</v>
      </c>
      <c r="K1472" s="3" t="s">
        <v>14</v>
      </c>
      <c r="L1472" s="3" t="s">
        <v>15</v>
      </c>
      <c r="M1472" s="3" t="s">
        <v>16</v>
      </c>
      <c r="N1472" s="11" t="s">
        <v>2554</v>
      </c>
      <c r="O1472" s="3" t="s">
        <v>2553</v>
      </c>
      <c r="P1472" s="3" t="str">
        <f>MID(Tabla1[[#This Row],[Aplicación]],14,1)</f>
        <v>2</v>
      </c>
      <c r="Q1472" s="3" t="s">
        <v>2530</v>
      </c>
      <c r="R1472" s="3" t="str">
        <f>MID(Tabla1[[#This Row],[Aplicación]],6,2)</f>
        <v>03</v>
      </c>
      <c r="S1472" s="3" t="str">
        <f>VLOOKUP(Tabla1[[#This Row],[AREA]],Hoja1!A:B,2,FALSE)</f>
        <v>03. Participación ciudadana, juventud y deportes</v>
      </c>
      <c r="T1472" s="3" t="str">
        <f>MID(Tabla1[[#This Row],[Aplicación]],9,4)</f>
        <v>9241</v>
      </c>
      <c r="U1472" s="3" t="str">
        <f>VLOOKUP(Tabla1[[#This Row],[PROGRAMA]],Hoja1!A:B,2,FALSE)</f>
        <v>9241. Participación ciudadana</v>
      </c>
      <c r="V1472" s="3" t="str">
        <f>MID(Tabla1[[#This Row],[Aplicación]],14,2)</f>
        <v>22</v>
      </c>
      <c r="W1472" s="3" t="str">
        <f>MID(Tabla1[[#This Row],[Aplicación]],14,6)</f>
        <v>22701</v>
      </c>
    </row>
    <row r="1473" spans="1:23" hidden="1" x14ac:dyDescent="0.25">
      <c r="A1473" s="1">
        <v>220189000669</v>
      </c>
      <c r="B1473" s="3" t="s">
        <v>9</v>
      </c>
      <c r="C1473" s="2">
        <v>43467</v>
      </c>
      <c r="D1473" s="3">
        <v>22019000558</v>
      </c>
      <c r="E1473" s="3" t="s">
        <v>499</v>
      </c>
      <c r="F1473" s="4">
        <v>31584.63</v>
      </c>
      <c r="G1473" s="3" t="s">
        <v>1964</v>
      </c>
      <c r="H1473" s="3" t="s">
        <v>501</v>
      </c>
      <c r="I1473" s="3" t="s">
        <v>1836</v>
      </c>
      <c r="J1473" s="3" t="s">
        <v>1838</v>
      </c>
      <c r="K1473" s="3" t="s">
        <v>14</v>
      </c>
      <c r="L1473" s="3" t="s">
        <v>15</v>
      </c>
      <c r="M1473" s="3" t="s">
        <v>16</v>
      </c>
      <c r="N1473" s="11" t="s">
        <v>2554</v>
      </c>
      <c r="O1473" s="3" t="s">
        <v>2553</v>
      </c>
      <c r="P1473" s="3" t="str">
        <f>MID(Tabla1[[#This Row],[Aplicación]],14,1)</f>
        <v>2</v>
      </c>
      <c r="Q1473" s="3" t="s">
        <v>2530</v>
      </c>
      <c r="R1473" s="3" t="str">
        <f>MID(Tabla1[[#This Row],[Aplicación]],6,2)</f>
        <v>03</v>
      </c>
      <c r="S1473" s="3" t="str">
        <f>VLOOKUP(Tabla1[[#This Row],[AREA]],Hoja1!A:B,2,FALSE)</f>
        <v>03. Participación ciudadana, juventud y deportes</v>
      </c>
      <c r="T1473" s="3" t="str">
        <f>MID(Tabla1[[#This Row],[Aplicación]],9,4)</f>
        <v>9241</v>
      </c>
      <c r="U1473" s="3" t="str">
        <f>VLOOKUP(Tabla1[[#This Row],[PROGRAMA]],Hoja1!A:B,2,FALSE)</f>
        <v>9241. Participación ciudadana</v>
      </c>
      <c r="V1473" s="3" t="str">
        <f>MID(Tabla1[[#This Row],[Aplicación]],14,2)</f>
        <v>22</v>
      </c>
      <c r="W1473" s="3" t="str">
        <f>MID(Tabla1[[#This Row],[Aplicación]],14,6)</f>
        <v>22701</v>
      </c>
    </row>
    <row r="1474" spans="1:23" hidden="1" x14ac:dyDescent="0.25">
      <c r="A1474" s="1">
        <v>220159000277</v>
      </c>
      <c r="B1474" s="3" t="s">
        <v>9</v>
      </c>
      <c r="C1474" s="2">
        <v>43467</v>
      </c>
      <c r="D1474" s="3">
        <v>22019000020</v>
      </c>
      <c r="E1474" s="3" t="s">
        <v>18</v>
      </c>
      <c r="F1474" s="4">
        <v>1973.94</v>
      </c>
      <c r="G1474" s="3" t="s">
        <v>1835</v>
      </c>
      <c r="H1474" s="3" t="s">
        <v>19</v>
      </c>
      <c r="I1474" s="3" t="s">
        <v>1836</v>
      </c>
      <c r="J1474" s="3" t="s">
        <v>1837</v>
      </c>
      <c r="K1474" s="3" t="s">
        <v>14</v>
      </c>
      <c r="L1474" s="3" t="s">
        <v>15</v>
      </c>
      <c r="M1474" s="3" t="s">
        <v>16</v>
      </c>
      <c r="N1474" s="11" t="s">
        <v>2554</v>
      </c>
      <c r="O1474" s="3" t="s">
        <v>2553</v>
      </c>
      <c r="P1474" s="3" t="str">
        <f>MID(Tabla1[[#This Row],[Aplicación]],14,1)</f>
        <v>2</v>
      </c>
      <c r="Q1474" s="3" t="s">
        <v>2530</v>
      </c>
      <c r="R1474" s="3" t="str">
        <f>MID(Tabla1[[#This Row],[Aplicación]],6,2)</f>
        <v>06</v>
      </c>
      <c r="S1474" s="3" t="str">
        <f>VLOOKUP(Tabla1[[#This Row],[AREA]],Hoja1!A:B,2,FALSE)</f>
        <v>06. Educación, infancia e igualdad</v>
      </c>
      <c r="T1474" s="3" t="str">
        <f>MID(Tabla1[[#This Row],[Aplicación]],9,4)</f>
        <v>3232</v>
      </c>
      <c r="U1474" s="3" t="str">
        <f>VLOOKUP(Tabla1[[#This Row],[PROGRAMA]],Hoja1!A:B,2,FALSE)</f>
        <v>3232. Conservación y mantenimiento centros educación infantil y primaria</v>
      </c>
      <c r="V1474" s="3" t="str">
        <f>MID(Tabla1[[#This Row],[Aplicación]],14,2)</f>
        <v>22</v>
      </c>
      <c r="W1474" s="3" t="str">
        <f>MID(Tabla1[[#This Row],[Aplicación]],14,6)</f>
        <v>22200</v>
      </c>
    </row>
    <row r="1475" spans="1:23" hidden="1" x14ac:dyDescent="0.25">
      <c r="A1475" s="1">
        <v>220159000279</v>
      </c>
      <c r="B1475" s="3" t="s">
        <v>9</v>
      </c>
      <c r="C1475" s="2">
        <v>43467</v>
      </c>
      <c r="D1475" s="3">
        <v>22019000400</v>
      </c>
      <c r="E1475" s="3" t="s">
        <v>20</v>
      </c>
      <c r="F1475" s="4">
        <v>14222.67</v>
      </c>
      <c r="G1475" s="3" t="s">
        <v>1835</v>
      </c>
      <c r="H1475" s="3" t="s">
        <v>21</v>
      </c>
      <c r="I1475" s="3" t="s">
        <v>1836</v>
      </c>
      <c r="J1475" s="3" t="s">
        <v>1837</v>
      </c>
      <c r="K1475" s="3" t="s">
        <v>14</v>
      </c>
      <c r="L1475" s="3" t="s">
        <v>15</v>
      </c>
      <c r="M1475" s="3" t="s">
        <v>16</v>
      </c>
      <c r="N1475" s="11" t="s">
        <v>2554</v>
      </c>
      <c r="O1475" s="3" t="s">
        <v>2553</v>
      </c>
      <c r="P1475" s="3" t="str">
        <f>MID(Tabla1[[#This Row],[Aplicación]],14,1)</f>
        <v>2</v>
      </c>
      <c r="Q1475" s="3" t="s">
        <v>2530</v>
      </c>
      <c r="R1475" s="3" t="str">
        <f>MID(Tabla1[[#This Row],[Aplicación]],6,2)</f>
        <v>10</v>
      </c>
      <c r="S1475" s="3" t="str">
        <f>VLOOKUP(Tabla1[[#This Row],[AREA]],Hoja1!A:B,2,FALSE)</f>
        <v>10. Servicios sociales</v>
      </c>
      <c r="T1475" s="3" t="str">
        <f>MID(Tabla1[[#This Row],[Aplicación]],9,4)</f>
        <v>2311</v>
      </c>
      <c r="U1475" s="3" t="str">
        <f>VLOOKUP(Tabla1[[#This Row],[PROGRAMA]],Hoja1!A:B,2,FALSE)</f>
        <v>2311. Intervención social</v>
      </c>
      <c r="V1475" s="3" t="str">
        <f>MID(Tabla1[[#This Row],[Aplicación]],14,2)</f>
        <v>22</v>
      </c>
      <c r="W1475" s="3" t="str">
        <f>MID(Tabla1[[#This Row],[Aplicación]],14,6)</f>
        <v>22200</v>
      </c>
    </row>
    <row r="1476" spans="1:23" hidden="1" x14ac:dyDescent="0.25">
      <c r="A1476" s="1">
        <v>220159000281</v>
      </c>
      <c r="B1476" s="3" t="s">
        <v>9</v>
      </c>
      <c r="C1476" s="2">
        <v>43467</v>
      </c>
      <c r="D1476" s="3">
        <v>22019000401</v>
      </c>
      <c r="E1476" s="3" t="s">
        <v>22</v>
      </c>
      <c r="F1476" s="4">
        <v>15647.61</v>
      </c>
      <c r="G1476" s="3" t="s">
        <v>1835</v>
      </c>
      <c r="H1476" s="3" t="s">
        <v>23</v>
      </c>
      <c r="I1476" s="3" t="s">
        <v>1836</v>
      </c>
      <c r="J1476" s="3" t="s">
        <v>1837</v>
      </c>
      <c r="K1476" s="3" t="s">
        <v>14</v>
      </c>
      <c r="L1476" s="3" t="s">
        <v>15</v>
      </c>
      <c r="M1476" s="3" t="s">
        <v>16</v>
      </c>
      <c r="N1476" s="11" t="s">
        <v>2554</v>
      </c>
      <c r="O1476" s="3" t="s">
        <v>2553</v>
      </c>
      <c r="P1476" s="3" t="str">
        <f>MID(Tabla1[[#This Row],[Aplicación]],14,1)</f>
        <v>2</v>
      </c>
      <c r="Q1476" s="3" t="s">
        <v>2530</v>
      </c>
      <c r="R1476" s="3" t="str">
        <f>MID(Tabla1[[#This Row],[Aplicación]],6,2)</f>
        <v>10</v>
      </c>
      <c r="S1476" s="3" t="str">
        <f>VLOOKUP(Tabla1[[#This Row],[AREA]],Hoja1!A:B,2,FALSE)</f>
        <v>10. Servicios sociales</v>
      </c>
      <c r="T1476" s="3" t="str">
        <f>MID(Tabla1[[#This Row],[Aplicación]],9,4)</f>
        <v>2312</v>
      </c>
      <c r="U1476" s="3" t="str">
        <f>VLOOKUP(Tabla1[[#This Row],[PROGRAMA]],Hoja1!A:B,2,FALSE)</f>
        <v>2312. Iniciativas sociales</v>
      </c>
      <c r="V1476" s="3" t="str">
        <f>MID(Tabla1[[#This Row],[Aplicación]],14,2)</f>
        <v>22</v>
      </c>
      <c r="W1476" s="3" t="str">
        <f>MID(Tabla1[[#This Row],[Aplicación]],14,6)</f>
        <v>22200</v>
      </c>
    </row>
    <row r="1477" spans="1:23" hidden="1" x14ac:dyDescent="0.25">
      <c r="A1477" s="1">
        <v>220179000154</v>
      </c>
      <c r="B1477" s="3" t="s">
        <v>9</v>
      </c>
      <c r="C1477" s="2">
        <v>43467</v>
      </c>
      <c r="D1477" s="3">
        <v>22019000045</v>
      </c>
      <c r="E1477" s="3" t="s">
        <v>60</v>
      </c>
      <c r="F1477" s="4">
        <v>68593.14</v>
      </c>
      <c r="G1477" s="3" t="s">
        <v>1849</v>
      </c>
      <c r="H1477" s="3" t="s">
        <v>64</v>
      </c>
      <c r="I1477" s="3" t="s">
        <v>1836</v>
      </c>
      <c r="J1477" s="3" t="s">
        <v>1838</v>
      </c>
      <c r="K1477" s="3" t="s">
        <v>35</v>
      </c>
      <c r="L1477" s="3" t="s">
        <v>15</v>
      </c>
      <c r="M1477" s="3" t="s">
        <v>16</v>
      </c>
      <c r="N1477" s="11" t="s">
        <v>2554</v>
      </c>
      <c r="O1477" s="3" t="s">
        <v>2553</v>
      </c>
      <c r="P1477" s="3" t="str">
        <f>MID(Tabla1[[#This Row],[Aplicación]],14,1)</f>
        <v>2</v>
      </c>
      <c r="Q1477" s="3" t="s">
        <v>2530</v>
      </c>
      <c r="R1477" s="3" t="str">
        <f>MID(Tabla1[[#This Row],[Aplicación]],6,2)</f>
        <v>07</v>
      </c>
      <c r="S1477" s="3" t="str">
        <f>VLOOKUP(Tabla1[[#This Row],[AREA]],Hoja1!A:B,2,FALSE)</f>
        <v>07. Medio Ambiente sostenibilidad</v>
      </c>
      <c r="T1477" s="3" t="str">
        <f>MID(Tabla1[[#This Row],[Aplicación]],9,4)</f>
        <v>1631</v>
      </c>
      <c r="U1477" s="3" t="str">
        <f>VLOOKUP(Tabla1[[#This Row],[PROGRAMA]],Hoja1!A:B,2,FALSE)</f>
        <v>1631. Limpieza viaria</v>
      </c>
      <c r="V1477" s="3" t="str">
        <f>MID(Tabla1[[#This Row],[Aplicación]],14,2)</f>
        <v>22</v>
      </c>
      <c r="W1477" s="3" t="str">
        <f>MID(Tabla1[[#This Row],[Aplicación]],14,6)</f>
        <v>22104</v>
      </c>
    </row>
    <row r="1478" spans="1:23" hidden="1" x14ac:dyDescent="0.25">
      <c r="A1478" s="1">
        <v>220159000282</v>
      </c>
      <c r="B1478" s="3" t="s">
        <v>9</v>
      </c>
      <c r="C1478" s="2">
        <v>43467</v>
      </c>
      <c r="D1478" s="3">
        <v>22019000021</v>
      </c>
      <c r="E1478" s="3" t="s">
        <v>24</v>
      </c>
      <c r="F1478" s="4">
        <v>132236.47</v>
      </c>
      <c r="G1478" s="3" t="s">
        <v>1835</v>
      </c>
      <c r="H1478" s="3" t="s">
        <v>25</v>
      </c>
      <c r="I1478" s="3" t="s">
        <v>1836</v>
      </c>
      <c r="J1478" s="3" t="s">
        <v>1837</v>
      </c>
      <c r="K1478" s="3" t="s">
        <v>14</v>
      </c>
      <c r="L1478" s="3" t="s">
        <v>15</v>
      </c>
      <c r="M1478" s="3" t="s">
        <v>16</v>
      </c>
      <c r="N1478" s="11" t="s">
        <v>2554</v>
      </c>
      <c r="O1478" s="3" t="s">
        <v>2553</v>
      </c>
      <c r="P1478" s="3" t="str">
        <f>MID(Tabla1[[#This Row],[Aplicación]],14,1)</f>
        <v>2</v>
      </c>
      <c r="Q1478" s="3" t="s">
        <v>2530</v>
      </c>
      <c r="R1478" s="3" t="str">
        <f>MID(Tabla1[[#This Row],[Aplicación]],6,2)</f>
        <v>03</v>
      </c>
      <c r="S1478" s="3" t="str">
        <f>VLOOKUP(Tabla1[[#This Row],[AREA]],Hoja1!A:B,2,FALSE)</f>
        <v>03. Participación ciudadana, juventud y deportes</v>
      </c>
      <c r="T1478" s="3" t="str">
        <f>MID(Tabla1[[#This Row],[Aplicación]],9,4)</f>
        <v>9204</v>
      </c>
      <c r="U1478" s="3" t="str">
        <f>VLOOKUP(Tabla1[[#This Row],[PROGRAMA]],Hoja1!A:B,2,FALSE)</f>
        <v>9204. Tecnologías de la información y comunicación</v>
      </c>
      <c r="V1478" s="3" t="str">
        <f>MID(Tabla1[[#This Row],[Aplicación]],14,2)</f>
        <v>22</v>
      </c>
      <c r="W1478" s="3" t="str">
        <f>MID(Tabla1[[#This Row],[Aplicación]],14,6)</f>
        <v>22200</v>
      </c>
    </row>
    <row r="1479" spans="1:23" hidden="1" x14ac:dyDescent="0.25">
      <c r="A1479" s="1">
        <v>220159000283</v>
      </c>
      <c r="B1479" s="3" t="s">
        <v>9</v>
      </c>
      <c r="C1479" s="2">
        <v>43467</v>
      </c>
      <c r="D1479" s="3">
        <v>22019000022</v>
      </c>
      <c r="E1479" s="3" t="s">
        <v>26</v>
      </c>
      <c r="F1479" s="4">
        <v>3910.4</v>
      </c>
      <c r="G1479" s="3" t="s">
        <v>1835</v>
      </c>
      <c r="H1479" s="3" t="s">
        <v>27</v>
      </c>
      <c r="I1479" s="3" t="s">
        <v>1836</v>
      </c>
      <c r="J1479" s="3" t="s">
        <v>1837</v>
      </c>
      <c r="K1479" s="3" t="s">
        <v>14</v>
      </c>
      <c r="L1479" s="3" t="s">
        <v>15</v>
      </c>
      <c r="M1479" s="3" t="s">
        <v>16</v>
      </c>
      <c r="N1479" s="11" t="s">
        <v>2554</v>
      </c>
      <c r="O1479" s="3" t="s">
        <v>2553</v>
      </c>
      <c r="P1479" s="3" t="str">
        <f>MID(Tabla1[[#This Row],[Aplicación]],14,1)</f>
        <v>2</v>
      </c>
      <c r="Q1479" s="3" t="s">
        <v>2530</v>
      </c>
      <c r="R1479" s="3" t="str">
        <f>MID(Tabla1[[#This Row],[Aplicación]],6,2)</f>
        <v>04</v>
      </c>
      <c r="S1479" s="3" t="str">
        <f>VLOOKUP(Tabla1[[#This Row],[AREA]],Hoja1!A:B,2,FALSE)</f>
        <v>04. Hacienda, función pública y promoción económica</v>
      </c>
      <c r="T1479" s="3" t="str">
        <f>MID(Tabla1[[#This Row],[Aplicación]],9,4)</f>
        <v>2411</v>
      </c>
      <c r="U1479" s="3" t="str">
        <f>VLOOKUP(Tabla1[[#This Row],[PROGRAMA]],Hoja1!A:B,2,FALSE)</f>
        <v>2411. Agencia de innovación y desarrollo económico</v>
      </c>
      <c r="V1479" s="3" t="str">
        <f>MID(Tabla1[[#This Row],[Aplicación]],14,2)</f>
        <v>22</v>
      </c>
      <c r="W1479" s="3" t="str">
        <f>MID(Tabla1[[#This Row],[Aplicación]],14,6)</f>
        <v>22200</v>
      </c>
    </row>
    <row r="1480" spans="1:23" hidden="1" x14ac:dyDescent="0.25">
      <c r="A1480" s="1">
        <v>220159000284</v>
      </c>
      <c r="B1480" s="3" t="s">
        <v>9</v>
      </c>
      <c r="C1480" s="2">
        <v>43467</v>
      </c>
      <c r="D1480" s="3">
        <v>22019000023</v>
      </c>
      <c r="E1480" s="3" t="s">
        <v>28</v>
      </c>
      <c r="F1480" s="4">
        <v>7152.98</v>
      </c>
      <c r="G1480" s="3" t="s">
        <v>1835</v>
      </c>
      <c r="H1480" s="3" t="s">
        <v>29</v>
      </c>
      <c r="I1480" s="3" t="s">
        <v>1836</v>
      </c>
      <c r="J1480" s="3" t="s">
        <v>1837</v>
      </c>
      <c r="K1480" s="3" t="s">
        <v>14</v>
      </c>
      <c r="L1480" s="3" t="s">
        <v>15</v>
      </c>
      <c r="M1480" s="3" t="s">
        <v>16</v>
      </c>
      <c r="N1480" s="11" t="s">
        <v>2554</v>
      </c>
      <c r="O1480" s="3" t="s">
        <v>2553</v>
      </c>
      <c r="P1480" s="3" t="str">
        <f>MID(Tabla1[[#This Row],[Aplicación]],14,1)</f>
        <v>2</v>
      </c>
      <c r="Q1480" s="3" t="s">
        <v>2530</v>
      </c>
      <c r="R1480" s="3" t="str">
        <f>MID(Tabla1[[#This Row],[Aplicación]],6,2)</f>
        <v>08</v>
      </c>
      <c r="S1480" s="3" t="str">
        <f>VLOOKUP(Tabla1[[#This Row],[AREA]],Hoja1!A:B,2,FALSE)</f>
        <v>08. Seguridad y movilidad</v>
      </c>
      <c r="T1480" s="3" t="str">
        <f>MID(Tabla1[[#This Row],[Aplicación]],9,4)</f>
        <v>1321</v>
      </c>
      <c r="U1480" s="3" t="str">
        <f>VLOOKUP(Tabla1[[#This Row],[PROGRAMA]],Hoja1!A:B,2,FALSE)</f>
        <v>1321. Policía municipal</v>
      </c>
      <c r="V1480" s="3" t="str">
        <f>MID(Tabla1[[#This Row],[Aplicación]],14,2)</f>
        <v>22</v>
      </c>
      <c r="W1480" s="3" t="str">
        <f>MID(Tabla1[[#This Row],[Aplicación]],14,6)</f>
        <v>22200</v>
      </c>
    </row>
    <row r="1481" spans="1:23" hidden="1" x14ac:dyDescent="0.25">
      <c r="A1481" s="1">
        <v>220159000285</v>
      </c>
      <c r="B1481" s="3" t="s">
        <v>9</v>
      </c>
      <c r="C1481" s="2">
        <v>43467</v>
      </c>
      <c r="D1481" s="3">
        <v>22019000024</v>
      </c>
      <c r="E1481" s="3" t="s">
        <v>30</v>
      </c>
      <c r="F1481" s="4">
        <v>822.48</v>
      </c>
      <c r="G1481" s="3" t="s">
        <v>1835</v>
      </c>
      <c r="H1481" s="3" t="s">
        <v>31</v>
      </c>
      <c r="I1481" s="3" t="s">
        <v>1836</v>
      </c>
      <c r="J1481" s="3" t="s">
        <v>1837</v>
      </c>
      <c r="K1481" s="3" t="s">
        <v>14</v>
      </c>
      <c r="L1481" s="3" t="s">
        <v>15</v>
      </c>
      <c r="M1481" s="3" t="s">
        <v>16</v>
      </c>
      <c r="N1481" s="11" t="s">
        <v>2554</v>
      </c>
      <c r="O1481" s="3" t="s">
        <v>2553</v>
      </c>
      <c r="P1481" s="3" t="str">
        <f>MID(Tabla1[[#This Row],[Aplicación]],14,1)</f>
        <v>2</v>
      </c>
      <c r="Q1481" s="3" t="s">
        <v>2530</v>
      </c>
      <c r="R1481" s="3" t="str">
        <f>MID(Tabla1[[#This Row],[Aplicación]],6,2)</f>
        <v>08</v>
      </c>
      <c r="S1481" s="3" t="str">
        <f>VLOOKUP(Tabla1[[#This Row],[AREA]],Hoja1!A:B,2,FALSE)</f>
        <v>08. Seguridad y movilidad</v>
      </c>
      <c r="T1481" s="3" t="str">
        <f>MID(Tabla1[[#This Row],[Aplicación]],9,4)</f>
        <v>1361</v>
      </c>
      <c r="U1481" s="3" t="str">
        <f>VLOOKUP(Tabla1[[#This Row],[PROGRAMA]],Hoja1!A:B,2,FALSE)</f>
        <v>1361. Prevención y extinción de incencios</v>
      </c>
      <c r="V1481" s="3" t="str">
        <f>MID(Tabla1[[#This Row],[Aplicación]],14,2)</f>
        <v>22</v>
      </c>
      <c r="W1481" s="3" t="str">
        <f>MID(Tabla1[[#This Row],[Aplicación]],14,6)</f>
        <v>22200</v>
      </c>
    </row>
    <row r="1482" spans="1:23" hidden="1" x14ac:dyDescent="0.25">
      <c r="A1482" s="1">
        <v>220190000727</v>
      </c>
      <c r="B1482" s="3" t="s">
        <v>9</v>
      </c>
      <c r="C1482" s="2">
        <v>43497</v>
      </c>
      <c r="D1482" s="3">
        <v>22019000612</v>
      </c>
      <c r="E1482" s="3" t="s">
        <v>37</v>
      </c>
      <c r="F1482" s="4">
        <v>448.62</v>
      </c>
      <c r="G1482" s="3" t="s">
        <v>1835</v>
      </c>
      <c r="H1482" s="3" t="s">
        <v>1981</v>
      </c>
      <c r="I1482" s="3" t="s">
        <v>1836</v>
      </c>
      <c r="J1482" s="3" t="s">
        <v>1837</v>
      </c>
      <c r="K1482" s="3" t="s">
        <v>14</v>
      </c>
      <c r="L1482" s="3" t="s">
        <v>15</v>
      </c>
      <c r="M1482" s="3" t="s">
        <v>16</v>
      </c>
      <c r="N1482" s="11" t="s">
        <v>2554</v>
      </c>
      <c r="O1482" s="3" t="s">
        <v>2553</v>
      </c>
      <c r="P1482" s="3" t="str">
        <f>MID(Tabla1[[#This Row],[Aplicación]],14,1)</f>
        <v>2</v>
      </c>
      <c r="Q1482" s="3" t="s">
        <v>2530</v>
      </c>
      <c r="R1482" s="3" t="str">
        <f>MID(Tabla1[[#This Row],[Aplicación]],6,2)</f>
        <v>10</v>
      </c>
      <c r="S1482" s="3" t="str">
        <f>VLOOKUP(Tabla1[[#This Row],[AREA]],Hoja1!A:B,2,FALSE)</f>
        <v>10. Servicios sociales</v>
      </c>
      <c r="T1482" s="3" t="str">
        <f>MID(Tabla1[[#This Row],[Aplicación]],9,4)</f>
        <v>2412</v>
      </c>
      <c r="U1482" s="3" t="str">
        <f>VLOOKUP(Tabla1[[#This Row],[PROGRAMA]],Hoja1!A:B,2,FALSE)</f>
        <v>2412. Formación para el empleo</v>
      </c>
      <c r="V1482" s="3" t="str">
        <f>MID(Tabla1[[#This Row],[Aplicación]],14,2)</f>
        <v>22</v>
      </c>
      <c r="W1482" s="3" t="str">
        <f>MID(Tabla1[[#This Row],[Aplicación]],14,6)</f>
        <v>22200</v>
      </c>
    </row>
    <row r="1483" spans="1:23" hidden="1" x14ac:dyDescent="0.25">
      <c r="A1483" s="1">
        <v>220190000727</v>
      </c>
      <c r="B1483" s="3" t="s">
        <v>9</v>
      </c>
      <c r="C1483" s="2">
        <v>43497</v>
      </c>
      <c r="D1483" s="3">
        <v>22019000613</v>
      </c>
      <c r="E1483" s="3" t="s">
        <v>37</v>
      </c>
      <c r="F1483" s="4">
        <v>448.62</v>
      </c>
      <c r="G1483" s="3" t="s">
        <v>1835</v>
      </c>
      <c r="H1483" s="3" t="s">
        <v>1981</v>
      </c>
      <c r="I1483" s="3" t="s">
        <v>1836</v>
      </c>
      <c r="J1483" s="3" t="s">
        <v>1837</v>
      </c>
      <c r="K1483" s="3" t="s">
        <v>14</v>
      </c>
      <c r="L1483" s="3" t="s">
        <v>15</v>
      </c>
      <c r="M1483" s="3" t="s">
        <v>16</v>
      </c>
      <c r="N1483" s="11" t="s">
        <v>2554</v>
      </c>
      <c r="O1483" s="3" t="s">
        <v>2553</v>
      </c>
      <c r="P1483" s="3" t="str">
        <f>MID(Tabla1[[#This Row],[Aplicación]],14,1)</f>
        <v>2</v>
      </c>
      <c r="Q1483" s="3" t="s">
        <v>2530</v>
      </c>
      <c r="R1483" s="3" t="str">
        <f>MID(Tabla1[[#This Row],[Aplicación]],6,2)</f>
        <v>10</v>
      </c>
      <c r="S1483" s="3" t="str">
        <f>VLOOKUP(Tabla1[[#This Row],[AREA]],Hoja1!A:B,2,FALSE)</f>
        <v>10. Servicios sociales</v>
      </c>
      <c r="T1483" s="3" t="str">
        <f>MID(Tabla1[[#This Row],[Aplicación]],9,4)</f>
        <v>2412</v>
      </c>
      <c r="U1483" s="3" t="str">
        <f>VLOOKUP(Tabla1[[#This Row],[PROGRAMA]],Hoja1!A:B,2,FALSE)</f>
        <v>2412. Formación para el empleo</v>
      </c>
      <c r="V1483" s="3" t="str">
        <f>MID(Tabla1[[#This Row],[Aplicación]],14,2)</f>
        <v>22</v>
      </c>
      <c r="W1483" s="3" t="str">
        <f>MID(Tabla1[[#This Row],[Aplicación]],14,6)</f>
        <v>22200</v>
      </c>
    </row>
    <row r="1484" spans="1:23" hidden="1" x14ac:dyDescent="0.25">
      <c r="A1484" s="1">
        <v>220190000727</v>
      </c>
      <c r="B1484" s="3" t="s">
        <v>9</v>
      </c>
      <c r="C1484" s="2">
        <v>43497</v>
      </c>
      <c r="D1484" s="3">
        <v>22019000614</v>
      </c>
      <c r="E1484" s="3" t="s">
        <v>37</v>
      </c>
      <c r="F1484" s="4">
        <v>336.47</v>
      </c>
      <c r="G1484" s="3" t="s">
        <v>1835</v>
      </c>
      <c r="H1484" s="3" t="s">
        <v>1981</v>
      </c>
      <c r="I1484" s="3" t="s">
        <v>1836</v>
      </c>
      <c r="J1484" s="3" t="s">
        <v>1837</v>
      </c>
      <c r="K1484" s="3" t="s">
        <v>14</v>
      </c>
      <c r="L1484" s="3" t="s">
        <v>15</v>
      </c>
      <c r="M1484" s="3" t="s">
        <v>16</v>
      </c>
      <c r="N1484" s="11" t="s">
        <v>2554</v>
      </c>
      <c r="O1484" s="3" t="s">
        <v>2553</v>
      </c>
      <c r="P1484" s="3" t="str">
        <f>MID(Tabla1[[#This Row],[Aplicación]],14,1)</f>
        <v>2</v>
      </c>
      <c r="Q1484" s="3" t="s">
        <v>2530</v>
      </c>
      <c r="R1484" s="3" t="str">
        <f>MID(Tabla1[[#This Row],[Aplicación]],6,2)</f>
        <v>10</v>
      </c>
      <c r="S1484" s="3" t="str">
        <f>VLOOKUP(Tabla1[[#This Row],[AREA]],Hoja1!A:B,2,FALSE)</f>
        <v>10. Servicios sociales</v>
      </c>
      <c r="T1484" s="3" t="str">
        <f>MID(Tabla1[[#This Row],[Aplicación]],9,4)</f>
        <v>2412</v>
      </c>
      <c r="U1484" s="3" t="str">
        <f>VLOOKUP(Tabla1[[#This Row],[PROGRAMA]],Hoja1!A:B,2,FALSE)</f>
        <v>2412. Formación para el empleo</v>
      </c>
      <c r="V1484" s="3" t="str">
        <f>MID(Tabla1[[#This Row],[Aplicación]],14,2)</f>
        <v>22</v>
      </c>
      <c r="W1484" s="3" t="str">
        <f>MID(Tabla1[[#This Row],[Aplicación]],14,6)</f>
        <v>22200</v>
      </c>
    </row>
    <row r="1485" spans="1:23" hidden="1" x14ac:dyDescent="0.25">
      <c r="A1485" s="1">
        <v>220190000740</v>
      </c>
      <c r="B1485" s="3" t="s">
        <v>9</v>
      </c>
      <c r="C1485" s="2">
        <v>43497</v>
      </c>
      <c r="D1485" s="3">
        <v>22019000682</v>
      </c>
      <c r="E1485" s="3" t="s">
        <v>20</v>
      </c>
      <c r="F1485" s="4">
        <v>1442.17</v>
      </c>
      <c r="G1485" s="3" t="s">
        <v>1835</v>
      </c>
      <c r="H1485" s="3" t="s">
        <v>1986</v>
      </c>
      <c r="I1485" s="3" t="s">
        <v>1836</v>
      </c>
      <c r="J1485" s="3" t="s">
        <v>1837</v>
      </c>
      <c r="K1485" s="3" t="s">
        <v>14</v>
      </c>
      <c r="L1485" s="3" t="s">
        <v>15</v>
      </c>
      <c r="M1485" s="3" t="s">
        <v>16</v>
      </c>
      <c r="N1485" s="11" t="s">
        <v>2554</v>
      </c>
      <c r="O1485" s="3" t="s">
        <v>2553</v>
      </c>
      <c r="P1485" s="3" t="str">
        <f>MID(Tabla1[[#This Row],[Aplicación]],14,1)</f>
        <v>2</v>
      </c>
      <c r="Q1485" s="3" t="s">
        <v>2530</v>
      </c>
      <c r="R1485" s="3" t="str">
        <f>MID(Tabla1[[#This Row],[Aplicación]],6,2)</f>
        <v>10</v>
      </c>
      <c r="S1485" s="3" t="str">
        <f>VLOOKUP(Tabla1[[#This Row],[AREA]],Hoja1!A:B,2,FALSE)</f>
        <v>10. Servicios sociales</v>
      </c>
      <c r="T1485" s="3" t="str">
        <f>MID(Tabla1[[#This Row],[Aplicación]],9,4)</f>
        <v>2311</v>
      </c>
      <c r="U1485" s="3" t="str">
        <f>VLOOKUP(Tabla1[[#This Row],[PROGRAMA]],Hoja1!A:B,2,FALSE)</f>
        <v>2311. Intervención social</v>
      </c>
      <c r="V1485" s="3" t="str">
        <f>MID(Tabla1[[#This Row],[Aplicación]],14,2)</f>
        <v>22</v>
      </c>
      <c r="W1485" s="3" t="str">
        <f>MID(Tabla1[[#This Row],[Aplicación]],14,6)</f>
        <v>22200</v>
      </c>
    </row>
    <row r="1486" spans="1:23" hidden="1" x14ac:dyDescent="0.25">
      <c r="A1486" s="1">
        <v>220190000740</v>
      </c>
      <c r="B1486" s="3" t="s">
        <v>9</v>
      </c>
      <c r="C1486" s="2">
        <v>43497</v>
      </c>
      <c r="D1486" s="3">
        <v>22019000683</v>
      </c>
      <c r="E1486" s="3" t="s">
        <v>20</v>
      </c>
      <c r="F1486" s="4">
        <v>12780.5</v>
      </c>
      <c r="G1486" s="3" t="s">
        <v>1835</v>
      </c>
      <c r="H1486" s="3" t="s">
        <v>1986</v>
      </c>
      <c r="I1486" s="3" t="s">
        <v>1836</v>
      </c>
      <c r="J1486" s="3" t="s">
        <v>1837</v>
      </c>
      <c r="K1486" s="3" t="s">
        <v>14</v>
      </c>
      <c r="L1486" s="3" t="s">
        <v>15</v>
      </c>
      <c r="M1486" s="3" t="s">
        <v>16</v>
      </c>
      <c r="N1486" s="11" t="s">
        <v>2554</v>
      </c>
      <c r="O1486" s="3" t="s">
        <v>2553</v>
      </c>
      <c r="P1486" s="3" t="str">
        <f>MID(Tabla1[[#This Row],[Aplicación]],14,1)</f>
        <v>2</v>
      </c>
      <c r="Q1486" s="3" t="s">
        <v>2530</v>
      </c>
      <c r="R1486" s="3" t="str">
        <f>MID(Tabla1[[#This Row],[Aplicación]],6,2)</f>
        <v>10</v>
      </c>
      <c r="S1486" s="3" t="str">
        <f>VLOOKUP(Tabla1[[#This Row],[AREA]],Hoja1!A:B,2,FALSE)</f>
        <v>10. Servicios sociales</v>
      </c>
      <c r="T1486" s="3" t="str">
        <f>MID(Tabla1[[#This Row],[Aplicación]],9,4)</f>
        <v>2311</v>
      </c>
      <c r="U1486" s="3" t="str">
        <f>VLOOKUP(Tabla1[[#This Row],[PROGRAMA]],Hoja1!A:B,2,FALSE)</f>
        <v>2311. Intervención social</v>
      </c>
      <c r="V1486" s="3" t="str">
        <f>MID(Tabla1[[#This Row],[Aplicación]],14,2)</f>
        <v>22</v>
      </c>
      <c r="W1486" s="3" t="str">
        <f>MID(Tabla1[[#This Row],[Aplicación]],14,6)</f>
        <v>22200</v>
      </c>
    </row>
    <row r="1487" spans="1:23" hidden="1" x14ac:dyDescent="0.25">
      <c r="A1487" s="1">
        <v>220190000746</v>
      </c>
      <c r="B1487" s="3" t="s">
        <v>9</v>
      </c>
      <c r="C1487" s="2">
        <v>43497</v>
      </c>
      <c r="D1487" s="3">
        <v>22019000684</v>
      </c>
      <c r="E1487" s="3" t="s">
        <v>22</v>
      </c>
      <c r="F1487" s="4">
        <v>8902.81</v>
      </c>
      <c r="G1487" s="3" t="s">
        <v>1835</v>
      </c>
      <c r="H1487" s="3" t="s">
        <v>1988</v>
      </c>
      <c r="I1487" s="3" t="s">
        <v>1836</v>
      </c>
      <c r="J1487" s="3" t="s">
        <v>1837</v>
      </c>
      <c r="K1487" s="3" t="s">
        <v>14</v>
      </c>
      <c r="L1487" s="3" t="s">
        <v>15</v>
      </c>
      <c r="M1487" s="3" t="s">
        <v>16</v>
      </c>
      <c r="N1487" s="11" t="s">
        <v>2554</v>
      </c>
      <c r="O1487" s="3" t="s">
        <v>2553</v>
      </c>
      <c r="P1487" s="3" t="str">
        <f>MID(Tabla1[[#This Row],[Aplicación]],14,1)</f>
        <v>2</v>
      </c>
      <c r="Q1487" s="3" t="s">
        <v>2530</v>
      </c>
      <c r="R1487" s="3" t="str">
        <f>MID(Tabla1[[#This Row],[Aplicación]],6,2)</f>
        <v>10</v>
      </c>
      <c r="S1487" s="3" t="str">
        <f>VLOOKUP(Tabla1[[#This Row],[AREA]],Hoja1!A:B,2,FALSE)</f>
        <v>10. Servicios sociales</v>
      </c>
      <c r="T1487" s="3" t="str">
        <f>MID(Tabla1[[#This Row],[Aplicación]],9,4)</f>
        <v>2312</v>
      </c>
      <c r="U1487" s="3" t="str">
        <f>VLOOKUP(Tabla1[[#This Row],[PROGRAMA]],Hoja1!A:B,2,FALSE)</f>
        <v>2312. Iniciativas sociales</v>
      </c>
      <c r="V1487" s="3" t="str">
        <f>MID(Tabla1[[#This Row],[Aplicación]],14,2)</f>
        <v>22</v>
      </c>
      <c r="W1487" s="3" t="str">
        <f>MID(Tabla1[[#This Row],[Aplicación]],14,6)</f>
        <v>22200</v>
      </c>
    </row>
    <row r="1488" spans="1:23" hidden="1" x14ac:dyDescent="0.25">
      <c r="A1488" s="1">
        <v>220190000746</v>
      </c>
      <c r="B1488" s="3" t="s">
        <v>9</v>
      </c>
      <c r="C1488" s="2">
        <v>43497</v>
      </c>
      <c r="D1488" s="3">
        <v>22019000685</v>
      </c>
      <c r="E1488" s="3" t="s">
        <v>22</v>
      </c>
      <c r="F1488" s="4">
        <v>6744.8</v>
      </c>
      <c r="G1488" s="3" t="s">
        <v>1835</v>
      </c>
      <c r="H1488" s="3" t="s">
        <v>1988</v>
      </c>
      <c r="I1488" s="3" t="s">
        <v>1836</v>
      </c>
      <c r="J1488" s="3" t="s">
        <v>1837</v>
      </c>
      <c r="K1488" s="3" t="s">
        <v>14</v>
      </c>
      <c r="L1488" s="3" t="s">
        <v>15</v>
      </c>
      <c r="M1488" s="3" t="s">
        <v>16</v>
      </c>
      <c r="N1488" s="11" t="s">
        <v>2554</v>
      </c>
      <c r="O1488" s="3" t="s">
        <v>2553</v>
      </c>
      <c r="P1488" s="3" t="str">
        <f>MID(Tabla1[[#This Row],[Aplicación]],14,1)</f>
        <v>2</v>
      </c>
      <c r="Q1488" s="3" t="s">
        <v>2530</v>
      </c>
      <c r="R1488" s="3" t="str">
        <f>MID(Tabla1[[#This Row],[Aplicación]],6,2)</f>
        <v>10</v>
      </c>
      <c r="S1488" s="3" t="str">
        <f>VLOOKUP(Tabla1[[#This Row],[AREA]],Hoja1!A:B,2,FALSE)</f>
        <v>10. Servicios sociales</v>
      </c>
      <c r="T1488" s="3" t="str">
        <f>MID(Tabla1[[#This Row],[Aplicación]],9,4)</f>
        <v>2312</v>
      </c>
      <c r="U1488" s="3" t="str">
        <f>VLOOKUP(Tabla1[[#This Row],[PROGRAMA]],Hoja1!A:B,2,FALSE)</f>
        <v>2312. Iniciativas sociales</v>
      </c>
      <c r="V1488" s="3" t="str">
        <f>MID(Tabla1[[#This Row],[Aplicación]],14,2)</f>
        <v>22</v>
      </c>
      <c r="W1488" s="3" t="str">
        <f>MID(Tabla1[[#This Row],[Aplicación]],14,6)</f>
        <v>22200</v>
      </c>
    </row>
    <row r="1489" spans="1:23" hidden="1" x14ac:dyDescent="0.25">
      <c r="A1489" s="1">
        <v>220189000680</v>
      </c>
      <c r="B1489" s="3" t="s">
        <v>9</v>
      </c>
      <c r="C1489" s="2">
        <v>43467</v>
      </c>
      <c r="D1489" s="3">
        <v>22019000649</v>
      </c>
      <c r="E1489" s="3" t="s">
        <v>505</v>
      </c>
      <c r="F1489" s="4">
        <v>30000</v>
      </c>
      <c r="G1489" s="3" t="s">
        <v>1966</v>
      </c>
      <c r="H1489" s="3" t="s">
        <v>506</v>
      </c>
      <c r="I1489" s="3" t="s">
        <v>1836</v>
      </c>
      <c r="J1489" s="3" t="s">
        <v>1967</v>
      </c>
      <c r="K1489" s="3" t="s">
        <v>14</v>
      </c>
      <c r="L1489" s="3" t="s">
        <v>15</v>
      </c>
      <c r="M1489" s="3" t="s">
        <v>16</v>
      </c>
      <c r="N1489" s="11" t="s">
        <v>2554</v>
      </c>
      <c r="O1489" s="3" t="s">
        <v>2553</v>
      </c>
      <c r="P1489" s="3" t="str">
        <f>MID(Tabla1[[#This Row],[Aplicación]],14,1)</f>
        <v>2</v>
      </c>
      <c r="Q1489" s="3" t="s">
        <v>2530</v>
      </c>
      <c r="R1489" s="3" t="str">
        <f>MID(Tabla1[[#This Row],[Aplicación]],6,2)</f>
        <v>04</v>
      </c>
      <c r="S1489" s="3" t="str">
        <f>VLOOKUP(Tabla1[[#This Row],[AREA]],Hoja1!A:B,2,FALSE)</f>
        <v>04. Hacienda, función pública y promoción económica</v>
      </c>
      <c r="T1489" s="3" t="str">
        <f>MID(Tabla1[[#This Row],[Aplicación]],9,4)</f>
        <v>9341</v>
      </c>
      <c r="U1489" s="3" t="str">
        <f>VLOOKUP(Tabla1[[#This Row],[PROGRAMA]],Hoja1!A:B,2,FALSE)</f>
        <v>9341. Tesorería y recaudación</v>
      </c>
      <c r="V1489" s="3" t="str">
        <f>MID(Tabla1[[#This Row],[Aplicación]],14,2)</f>
        <v>22</v>
      </c>
      <c r="W1489" s="3" t="str">
        <f>MID(Tabla1[[#This Row],[Aplicación]],14,6)</f>
        <v>22699</v>
      </c>
    </row>
    <row r="1490" spans="1:23" hidden="1" x14ac:dyDescent="0.25">
      <c r="A1490" s="1">
        <v>220189000260</v>
      </c>
      <c r="B1490" s="3" t="s">
        <v>9</v>
      </c>
      <c r="C1490" s="2">
        <v>43467</v>
      </c>
      <c r="D1490" s="3">
        <v>22019000490</v>
      </c>
      <c r="E1490" s="3" t="s">
        <v>250</v>
      </c>
      <c r="F1490" s="4">
        <v>1800</v>
      </c>
      <c r="G1490" s="3" t="s">
        <v>1913</v>
      </c>
      <c r="H1490" s="3" t="s">
        <v>253</v>
      </c>
      <c r="I1490" s="3" t="s">
        <v>1836</v>
      </c>
      <c r="J1490" s="3" t="s">
        <v>1838</v>
      </c>
      <c r="K1490" s="3" t="s">
        <v>14</v>
      </c>
      <c r="L1490" s="3" t="s">
        <v>15</v>
      </c>
      <c r="M1490" s="3" t="s">
        <v>16</v>
      </c>
      <c r="N1490" s="11" t="s">
        <v>2554</v>
      </c>
      <c r="O1490" s="3" t="s">
        <v>2553</v>
      </c>
      <c r="P1490" s="3" t="str">
        <f>MID(Tabla1[[#This Row],[Aplicación]],14,1)</f>
        <v>2</v>
      </c>
      <c r="Q1490" s="3" t="s">
        <v>2530</v>
      </c>
      <c r="R1490" s="3" t="str">
        <f>MID(Tabla1[[#This Row],[Aplicación]],6,2)</f>
        <v>04</v>
      </c>
      <c r="S1490" s="3" t="str">
        <f>VLOOKUP(Tabla1[[#This Row],[AREA]],Hoja1!A:B,2,FALSE)</f>
        <v>04. Hacienda, función pública y promoción económica</v>
      </c>
      <c r="T1490" s="3" t="str">
        <f>MID(Tabla1[[#This Row],[Aplicación]],9,4)</f>
        <v>2411</v>
      </c>
      <c r="U1490" s="3" t="str">
        <f>VLOOKUP(Tabla1[[#This Row],[PROGRAMA]],Hoja1!A:B,2,FALSE)</f>
        <v>2411. Agencia de innovación y desarrollo económico</v>
      </c>
      <c r="V1490" s="3" t="str">
        <f>MID(Tabla1[[#This Row],[Aplicación]],14,2)</f>
        <v>22</v>
      </c>
      <c r="W1490" s="3" t="str">
        <f>MID(Tabla1[[#This Row],[Aplicación]],14,6)</f>
        <v>22799</v>
      </c>
    </row>
    <row r="1491" spans="1:23" hidden="1" x14ac:dyDescent="0.25">
      <c r="A1491" s="1">
        <v>220189000581</v>
      </c>
      <c r="B1491" s="3" t="s">
        <v>9</v>
      </c>
      <c r="C1491" s="2">
        <v>43467</v>
      </c>
      <c r="D1491" s="3">
        <v>22019000367</v>
      </c>
      <c r="E1491" s="3" t="s">
        <v>238</v>
      </c>
      <c r="F1491" s="4">
        <v>54810.21</v>
      </c>
      <c r="G1491" s="3" t="s">
        <v>1953</v>
      </c>
      <c r="H1491" s="3" t="s">
        <v>469</v>
      </c>
      <c r="I1491" s="3" t="s">
        <v>1836</v>
      </c>
      <c r="J1491" s="3" t="s">
        <v>1837</v>
      </c>
      <c r="K1491" s="3" t="s">
        <v>14</v>
      </c>
      <c r="L1491" s="3" t="s">
        <v>15</v>
      </c>
      <c r="M1491" s="3" t="s">
        <v>16</v>
      </c>
      <c r="N1491" s="11" t="s">
        <v>2554</v>
      </c>
      <c r="O1491" s="3" t="s">
        <v>2553</v>
      </c>
      <c r="P1491" s="3" t="str">
        <f>MID(Tabla1[[#This Row],[Aplicación]],14,1)</f>
        <v>2</v>
      </c>
      <c r="Q1491" s="3" t="s">
        <v>2530</v>
      </c>
      <c r="R1491" s="3" t="str">
        <f>MID(Tabla1[[#This Row],[Aplicación]],6,2)</f>
        <v>07</v>
      </c>
      <c r="S1491" s="3" t="str">
        <f>VLOOKUP(Tabla1[[#This Row],[AREA]],Hoja1!A:B,2,FALSE)</f>
        <v>07. Medio Ambiente sostenibilidad</v>
      </c>
      <c r="T1491" s="3" t="str">
        <f>MID(Tabla1[[#This Row],[Aplicación]],9,4)</f>
        <v>1621</v>
      </c>
      <c r="U1491" s="3" t="str">
        <f>VLOOKUP(Tabla1[[#This Row],[PROGRAMA]],Hoja1!A:B,2,FALSE)</f>
        <v>1621. Servicio de limpieza</v>
      </c>
      <c r="V1491" s="3" t="str">
        <f>MID(Tabla1[[#This Row],[Aplicación]],14,2)</f>
        <v>22</v>
      </c>
      <c r="W1491" s="3" t="str">
        <f>MID(Tabla1[[#This Row],[Aplicación]],14,6)</f>
        <v>22799</v>
      </c>
    </row>
    <row r="1492" spans="1:23" hidden="1" x14ac:dyDescent="0.25">
      <c r="A1492" s="1">
        <v>220189000482</v>
      </c>
      <c r="B1492" s="3" t="s">
        <v>9</v>
      </c>
      <c r="C1492" s="2">
        <v>43467</v>
      </c>
      <c r="D1492" s="3">
        <v>22019000561</v>
      </c>
      <c r="E1492" s="3" t="s">
        <v>424</v>
      </c>
      <c r="F1492" s="4">
        <v>1300000</v>
      </c>
      <c r="G1492" s="3" t="s">
        <v>2042</v>
      </c>
      <c r="H1492" s="3" t="s">
        <v>425</v>
      </c>
      <c r="I1492" s="3" t="s">
        <v>1836</v>
      </c>
      <c r="J1492" s="3" t="s">
        <v>1838</v>
      </c>
      <c r="K1492" s="3" t="s">
        <v>14</v>
      </c>
      <c r="L1492" s="3" t="s">
        <v>15</v>
      </c>
      <c r="M1492" s="3" t="s">
        <v>16</v>
      </c>
      <c r="N1492" s="11" t="s">
        <v>2554</v>
      </c>
      <c r="O1492" s="3" t="s">
        <v>2553</v>
      </c>
      <c r="P1492" s="3" t="str">
        <f>MID(Tabla1[[#This Row],[Aplicación]],14,1)</f>
        <v>6</v>
      </c>
      <c r="Q1492" s="3" t="s">
        <v>2531</v>
      </c>
      <c r="R1492" s="3" t="str">
        <f>MID(Tabla1[[#This Row],[Aplicación]],6,2)</f>
        <v>02</v>
      </c>
      <c r="S1492" s="3" t="str">
        <f>VLOOKUP(Tabla1[[#This Row],[AREA]],Hoja1!A:B,2,FALSE)</f>
        <v>02. Urbanismo, infraestructura y vivienda</v>
      </c>
      <c r="T1492" s="3" t="str">
        <f>MID(Tabla1[[#This Row],[Aplicación]],9,4)</f>
        <v>1512</v>
      </c>
      <c r="U1492" s="3" t="str">
        <f>VLOOKUP(Tabla1[[#This Row],[PROGRAMA]],Hoja1!A:B,2,FALSE)</f>
        <v>1512. Conservación y ampliación del P.M.S.</v>
      </c>
      <c r="V1492" s="3" t="str">
        <f>MID(Tabla1[[#This Row],[Aplicación]],14,2)</f>
        <v>61</v>
      </c>
      <c r="W1492" s="3" t="str">
        <f>MID(Tabla1[[#This Row],[Aplicación]],14,6)</f>
        <v>619</v>
      </c>
    </row>
    <row r="1493" spans="1:23" hidden="1" x14ac:dyDescent="0.25">
      <c r="A1493" s="1">
        <v>220179000158</v>
      </c>
      <c r="B1493" s="3" t="s">
        <v>9</v>
      </c>
      <c r="C1493" s="2">
        <v>43467</v>
      </c>
      <c r="D1493" s="3">
        <v>22019000049</v>
      </c>
      <c r="E1493" s="3" t="s">
        <v>66</v>
      </c>
      <c r="F1493" s="4">
        <v>32279.119999999999</v>
      </c>
      <c r="G1493" s="3" t="s">
        <v>1849</v>
      </c>
      <c r="H1493" s="3" t="s">
        <v>64</v>
      </c>
      <c r="I1493" s="3" t="s">
        <v>1836</v>
      </c>
      <c r="J1493" s="3" t="s">
        <v>1838</v>
      </c>
      <c r="K1493" s="3" t="s">
        <v>35</v>
      </c>
      <c r="L1493" s="3" t="s">
        <v>15</v>
      </c>
      <c r="M1493" s="3" t="s">
        <v>16</v>
      </c>
      <c r="N1493" s="11" t="s">
        <v>2554</v>
      </c>
      <c r="O1493" s="3" t="s">
        <v>2553</v>
      </c>
      <c r="P1493" s="3" t="str">
        <f>MID(Tabla1[[#This Row],[Aplicación]],14,1)</f>
        <v>2</v>
      </c>
      <c r="Q1493" s="3" t="s">
        <v>2530</v>
      </c>
      <c r="R1493" s="3" t="str">
        <f>MID(Tabla1[[#This Row],[Aplicación]],6,2)</f>
        <v>07</v>
      </c>
      <c r="S1493" s="3" t="str">
        <f>VLOOKUP(Tabla1[[#This Row],[AREA]],Hoja1!A:B,2,FALSE)</f>
        <v>07. Medio Ambiente sostenibilidad</v>
      </c>
      <c r="T1493" s="3" t="str">
        <f>MID(Tabla1[[#This Row],[Aplicación]],9,4)</f>
        <v>1621</v>
      </c>
      <c r="U1493" s="3" t="str">
        <f>VLOOKUP(Tabla1[[#This Row],[PROGRAMA]],Hoja1!A:B,2,FALSE)</f>
        <v>1621. Servicio de limpieza</v>
      </c>
      <c r="V1493" s="3" t="str">
        <f>MID(Tabla1[[#This Row],[Aplicación]],14,2)</f>
        <v>22</v>
      </c>
      <c r="W1493" s="3" t="str">
        <f>MID(Tabla1[[#This Row],[Aplicación]],14,6)</f>
        <v>22104</v>
      </c>
    </row>
    <row r="1494" spans="1:23" hidden="1" x14ac:dyDescent="0.25">
      <c r="A1494" s="1">
        <v>220179000467</v>
      </c>
      <c r="B1494" s="3" t="s">
        <v>9</v>
      </c>
      <c r="C1494" s="2">
        <v>43467</v>
      </c>
      <c r="D1494" s="3">
        <v>22019000082</v>
      </c>
      <c r="E1494" s="3" t="s">
        <v>60</v>
      </c>
      <c r="F1494" s="4">
        <v>17735.05</v>
      </c>
      <c r="G1494" s="3" t="s">
        <v>1849</v>
      </c>
      <c r="H1494" s="3" t="s">
        <v>113</v>
      </c>
      <c r="I1494" s="3" t="s">
        <v>1836</v>
      </c>
      <c r="J1494" s="3" t="s">
        <v>1838</v>
      </c>
      <c r="K1494" s="3" t="s">
        <v>35</v>
      </c>
      <c r="L1494" s="3" t="s">
        <v>15</v>
      </c>
      <c r="M1494" s="3" t="s">
        <v>16</v>
      </c>
      <c r="N1494" s="11" t="s">
        <v>2554</v>
      </c>
      <c r="O1494" s="3" t="s">
        <v>2553</v>
      </c>
      <c r="P1494" s="3" t="str">
        <f>MID(Tabla1[[#This Row],[Aplicación]],14,1)</f>
        <v>2</v>
      </c>
      <c r="Q1494" s="3" t="s">
        <v>2530</v>
      </c>
      <c r="R1494" s="3" t="str">
        <f>MID(Tabla1[[#This Row],[Aplicación]],6,2)</f>
        <v>07</v>
      </c>
      <c r="S1494" s="3" t="str">
        <f>VLOOKUP(Tabla1[[#This Row],[AREA]],Hoja1!A:B,2,FALSE)</f>
        <v>07. Medio Ambiente sostenibilidad</v>
      </c>
      <c r="T1494" s="3" t="str">
        <f>MID(Tabla1[[#This Row],[Aplicación]],9,4)</f>
        <v>1631</v>
      </c>
      <c r="U1494" s="3" t="str">
        <f>VLOOKUP(Tabla1[[#This Row],[PROGRAMA]],Hoja1!A:B,2,FALSE)</f>
        <v>1631. Limpieza viaria</v>
      </c>
      <c r="V1494" s="3" t="str">
        <f>MID(Tabla1[[#This Row],[Aplicación]],14,2)</f>
        <v>22</v>
      </c>
      <c r="W1494" s="3" t="str">
        <f>MID(Tabla1[[#This Row],[Aplicación]],14,6)</f>
        <v>22104</v>
      </c>
    </row>
    <row r="1495" spans="1:23" hidden="1" x14ac:dyDescent="0.25">
      <c r="A1495" s="1">
        <v>220189000089</v>
      </c>
      <c r="B1495" s="3" t="s">
        <v>9</v>
      </c>
      <c r="C1495" s="2">
        <v>43467</v>
      </c>
      <c r="D1495" s="3">
        <v>22019000206</v>
      </c>
      <c r="E1495" s="3" t="s">
        <v>47</v>
      </c>
      <c r="F1495" s="4">
        <v>744700</v>
      </c>
      <c r="G1495" s="3" t="s">
        <v>1886</v>
      </c>
      <c r="H1495" s="3" t="s">
        <v>174</v>
      </c>
      <c r="I1495" s="3" t="s">
        <v>1836</v>
      </c>
      <c r="J1495" s="3" t="s">
        <v>1838</v>
      </c>
      <c r="K1495" s="3" t="s">
        <v>14</v>
      </c>
      <c r="L1495" s="3" t="s">
        <v>15</v>
      </c>
      <c r="M1495" s="3" t="s">
        <v>16</v>
      </c>
      <c r="N1495" s="11" t="s">
        <v>2554</v>
      </c>
      <c r="O1495" s="3" t="s">
        <v>2553</v>
      </c>
      <c r="P1495" s="3" t="str">
        <f>MID(Tabla1[[#This Row],[Aplicación]],14,1)</f>
        <v>2</v>
      </c>
      <c r="Q1495" s="3" t="s">
        <v>2530</v>
      </c>
      <c r="R1495" s="3" t="str">
        <f>MID(Tabla1[[#This Row],[Aplicación]],6,2)</f>
        <v>10</v>
      </c>
      <c r="S1495" s="3" t="str">
        <f>VLOOKUP(Tabla1[[#This Row],[AREA]],Hoja1!A:B,2,FALSE)</f>
        <v>10. Servicios sociales</v>
      </c>
      <c r="T1495" s="3" t="str">
        <f>MID(Tabla1[[#This Row],[Aplicación]],9,4)</f>
        <v>2312</v>
      </c>
      <c r="U1495" s="3" t="str">
        <f>VLOOKUP(Tabla1[[#This Row],[PROGRAMA]],Hoja1!A:B,2,FALSE)</f>
        <v>2312. Iniciativas sociales</v>
      </c>
      <c r="V1495" s="3" t="str">
        <f>MID(Tabla1[[#This Row],[Aplicación]],14,2)</f>
        <v>22</v>
      </c>
      <c r="W1495" s="3" t="str">
        <f>MID(Tabla1[[#This Row],[Aplicación]],14,6)</f>
        <v>22799</v>
      </c>
    </row>
    <row r="1496" spans="1:23" hidden="1" x14ac:dyDescent="0.25">
      <c r="A1496" s="1">
        <v>220189000533</v>
      </c>
      <c r="B1496" s="3" t="s">
        <v>9</v>
      </c>
      <c r="C1496" s="2">
        <v>43467</v>
      </c>
      <c r="D1496" s="3">
        <v>22019000534</v>
      </c>
      <c r="E1496" s="3" t="s">
        <v>47</v>
      </c>
      <c r="F1496" s="4">
        <v>68571</v>
      </c>
      <c r="G1496" s="3" t="s">
        <v>1886</v>
      </c>
      <c r="H1496" s="3" t="s">
        <v>443</v>
      </c>
      <c r="I1496" s="3" t="s">
        <v>1836</v>
      </c>
      <c r="J1496" s="3" t="s">
        <v>1838</v>
      </c>
      <c r="K1496" s="3" t="s">
        <v>14</v>
      </c>
      <c r="L1496" s="3" t="s">
        <v>15</v>
      </c>
      <c r="M1496" s="3" t="s">
        <v>16</v>
      </c>
      <c r="N1496" s="11" t="s">
        <v>2554</v>
      </c>
      <c r="O1496" s="3" t="s">
        <v>2553</v>
      </c>
      <c r="P1496" s="3" t="str">
        <f>MID(Tabla1[[#This Row],[Aplicación]],14,1)</f>
        <v>2</v>
      </c>
      <c r="Q1496" s="3" t="s">
        <v>2530</v>
      </c>
      <c r="R1496" s="3" t="str">
        <f>MID(Tabla1[[#This Row],[Aplicación]],6,2)</f>
        <v>10</v>
      </c>
      <c r="S1496" s="3" t="str">
        <f>VLOOKUP(Tabla1[[#This Row],[AREA]],Hoja1!A:B,2,FALSE)</f>
        <v>10. Servicios sociales</v>
      </c>
      <c r="T1496" s="3" t="str">
        <f>MID(Tabla1[[#This Row],[Aplicación]],9,4)</f>
        <v>2312</v>
      </c>
      <c r="U1496" s="3" t="str">
        <f>VLOOKUP(Tabla1[[#This Row],[PROGRAMA]],Hoja1!A:B,2,FALSE)</f>
        <v>2312. Iniciativas sociales</v>
      </c>
      <c r="V1496" s="3" t="str">
        <f>MID(Tabla1[[#This Row],[Aplicación]],14,2)</f>
        <v>22</v>
      </c>
      <c r="W1496" s="3" t="str">
        <f>MID(Tabla1[[#This Row],[Aplicación]],14,6)</f>
        <v>22799</v>
      </c>
    </row>
    <row r="1497" spans="1:23" hidden="1" x14ac:dyDescent="0.25">
      <c r="A1497" s="1">
        <v>220189000440</v>
      </c>
      <c r="B1497" s="3" t="s">
        <v>9</v>
      </c>
      <c r="C1497" s="2">
        <v>43467</v>
      </c>
      <c r="D1497" s="3">
        <v>22019000521</v>
      </c>
      <c r="E1497" s="3" t="s">
        <v>151</v>
      </c>
      <c r="F1497" s="4">
        <v>2000</v>
      </c>
      <c r="G1497" s="3" t="s">
        <v>1935</v>
      </c>
      <c r="H1497" s="3" t="s">
        <v>400</v>
      </c>
      <c r="I1497" s="3" t="s">
        <v>1836</v>
      </c>
      <c r="J1497" s="3" t="s">
        <v>1863</v>
      </c>
      <c r="K1497" s="3" t="s">
        <v>14</v>
      </c>
      <c r="L1497" s="3" t="s">
        <v>15</v>
      </c>
      <c r="M1497" s="3" t="s">
        <v>16</v>
      </c>
      <c r="N1497" s="11" t="s">
        <v>2554</v>
      </c>
      <c r="O1497" s="3" t="s">
        <v>2553</v>
      </c>
      <c r="P1497" s="3" t="str">
        <f>MID(Tabla1[[#This Row],[Aplicación]],14,1)</f>
        <v>2</v>
      </c>
      <c r="Q1497" s="3" t="s">
        <v>2530</v>
      </c>
      <c r="R1497" s="3" t="str">
        <f>MID(Tabla1[[#This Row],[Aplicación]],6,2)</f>
        <v>10</v>
      </c>
      <c r="S1497" s="3" t="str">
        <f>VLOOKUP(Tabla1[[#This Row],[AREA]],Hoja1!A:B,2,FALSE)</f>
        <v>10. Servicios sociales</v>
      </c>
      <c r="T1497" s="3" t="str">
        <f>MID(Tabla1[[#This Row],[Aplicación]],9,4)</f>
        <v>2311</v>
      </c>
      <c r="U1497" s="3" t="str">
        <f>VLOOKUP(Tabla1[[#This Row],[PROGRAMA]],Hoja1!A:B,2,FALSE)</f>
        <v>2311. Intervención social</v>
      </c>
      <c r="V1497" s="3" t="str">
        <f>MID(Tabla1[[#This Row],[Aplicación]],14,2)</f>
        <v>22</v>
      </c>
      <c r="W1497" s="3" t="str">
        <f>MID(Tabla1[[#This Row],[Aplicación]],14,6)</f>
        <v>22799</v>
      </c>
    </row>
    <row r="1498" spans="1:23" hidden="1" x14ac:dyDescent="0.25">
      <c r="A1498" s="1">
        <v>220189000441</v>
      </c>
      <c r="B1498" s="3" t="s">
        <v>9</v>
      </c>
      <c r="C1498" s="2">
        <v>43467</v>
      </c>
      <c r="D1498" s="3">
        <v>22019000522</v>
      </c>
      <c r="E1498" s="3" t="s">
        <v>151</v>
      </c>
      <c r="F1498" s="4">
        <v>6100</v>
      </c>
      <c r="G1498" s="3" t="s">
        <v>1935</v>
      </c>
      <c r="H1498" s="3" t="s">
        <v>401</v>
      </c>
      <c r="I1498" s="3" t="s">
        <v>1836</v>
      </c>
      <c r="J1498" s="3" t="s">
        <v>1863</v>
      </c>
      <c r="K1498" s="3" t="s">
        <v>14</v>
      </c>
      <c r="L1498" s="3" t="s">
        <v>15</v>
      </c>
      <c r="M1498" s="3" t="s">
        <v>16</v>
      </c>
      <c r="N1498" s="11" t="s">
        <v>2554</v>
      </c>
      <c r="O1498" s="3" t="s">
        <v>2553</v>
      </c>
      <c r="P1498" s="3" t="str">
        <f>MID(Tabla1[[#This Row],[Aplicación]],14,1)</f>
        <v>2</v>
      </c>
      <c r="Q1498" s="3" t="s">
        <v>2530</v>
      </c>
      <c r="R1498" s="3" t="str">
        <f>MID(Tabla1[[#This Row],[Aplicación]],6,2)</f>
        <v>10</v>
      </c>
      <c r="S1498" s="3" t="str">
        <f>VLOOKUP(Tabla1[[#This Row],[AREA]],Hoja1!A:B,2,FALSE)</f>
        <v>10. Servicios sociales</v>
      </c>
      <c r="T1498" s="3" t="str">
        <f>MID(Tabla1[[#This Row],[Aplicación]],9,4)</f>
        <v>2311</v>
      </c>
      <c r="U1498" s="3" t="str">
        <f>VLOOKUP(Tabla1[[#This Row],[PROGRAMA]],Hoja1!A:B,2,FALSE)</f>
        <v>2311. Intervención social</v>
      </c>
      <c r="V1498" s="3" t="str">
        <f>MID(Tabla1[[#This Row],[Aplicación]],14,2)</f>
        <v>22</v>
      </c>
      <c r="W1498" s="3" t="str">
        <f>MID(Tabla1[[#This Row],[Aplicación]],14,6)</f>
        <v>22799</v>
      </c>
    </row>
    <row r="1499" spans="1:23" hidden="1" x14ac:dyDescent="0.25">
      <c r="A1499" s="1">
        <v>220189000442</v>
      </c>
      <c r="B1499" s="3" t="s">
        <v>9</v>
      </c>
      <c r="C1499" s="2">
        <v>43467</v>
      </c>
      <c r="D1499" s="3">
        <v>22019000523</v>
      </c>
      <c r="E1499" s="3" t="s">
        <v>402</v>
      </c>
      <c r="F1499" s="4">
        <v>10554</v>
      </c>
      <c r="G1499" s="3" t="s">
        <v>1935</v>
      </c>
      <c r="H1499" s="3" t="s">
        <v>403</v>
      </c>
      <c r="I1499" s="3" t="s">
        <v>1836</v>
      </c>
      <c r="J1499" s="3" t="s">
        <v>1863</v>
      </c>
      <c r="K1499" s="3" t="s">
        <v>14</v>
      </c>
      <c r="L1499" s="3" t="s">
        <v>15</v>
      </c>
      <c r="M1499" s="3" t="s">
        <v>16</v>
      </c>
      <c r="N1499" s="11" t="s">
        <v>2554</v>
      </c>
      <c r="O1499" s="3" t="s">
        <v>2553</v>
      </c>
      <c r="P1499" s="3" t="str">
        <f>MID(Tabla1[[#This Row],[Aplicación]],14,1)</f>
        <v>2</v>
      </c>
      <c r="Q1499" s="3" t="s">
        <v>2530</v>
      </c>
      <c r="R1499" s="3" t="str">
        <f>MID(Tabla1[[#This Row],[Aplicación]],6,2)</f>
        <v>10</v>
      </c>
      <c r="S1499" s="3" t="str">
        <f>VLOOKUP(Tabla1[[#This Row],[AREA]],Hoja1!A:B,2,FALSE)</f>
        <v>10. Servicios sociales</v>
      </c>
      <c r="T1499" s="3" t="str">
        <f>MID(Tabla1[[#This Row],[Aplicación]],9,4)</f>
        <v>2412</v>
      </c>
      <c r="U1499" s="3" t="str">
        <f>VLOOKUP(Tabla1[[#This Row],[PROGRAMA]],Hoja1!A:B,2,FALSE)</f>
        <v>2412. Formación para el empleo</v>
      </c>
      <c r="V1499" s="3" t="str">
        <f>MID(Tabla1[[#This Row],[Aplicación]],14,2)</f>
        <v>22</v>
      </c>
      <c r="W1499" s="3" t="str">
        <f>MID(Tabla1[[#This Row],[Aplicación]],14,6)</f>
        <v>22799</v>
      </c>
    </row>
    <row r="1500" spans="1:23" hidden="1" x14ac:dyDescent="0.25">
      <c r="A1500" s="1">
        <v>220189000443</v>
      </c>
      <c r="B1500" s="3" t="s">
        <v>9</v>
      </c>
      <c r="C1500" s="2">
        <v>43467</v>
      </c>
      <c r="D1500" s="3">
        <v>22019000524</v>
      </c>
      <c r="E1500" s="3" t="s">
        <v>402</v>
      </c>
      <c r="F1500" s="4">
        <v>2468</v>
      </c>
      <c r="G1500" s="3" t="s">
        <v>1935</v>
      </c>
      <c r="H1500" s="3" t="s">
        <v>404</v>
      </c>
      <c r="I1500" s="3" t="s">
        <v>1836</v>
      </c>
      <c r="J1500" s="3" t="s">
        <v>1863</v>
      </c>
      <c r="K1500" s="3" t="s">
        <v>14</v>
      </c>
      <c r="L1500" s="3" t="s">
        <v>15</v>
      </c>
      <c r="M1500" s="3" t="s">
        <v>16</v>
      </c>
      <c r="N1500" s="11" t="s">
        <v>2554</v>
      </c>
      <c r="O1500" s="3" t="s">
        <v>2553</v>
      </c>
      <c r="P1500" s="3" t="str">
        <f>MID(Tabla1[[#This Row],[Aplicación]],14,1)</f>
        <v>2</v>
      </c>
      <c r="Q1500" s="3" t="s">
        <v>2530</v>
      </c>
      <c r="R1500" s="3" t="str">
        <f>MID(Tabla1[[#This Row],[Aplicación]],6,2)</f>
        <v>10</v>
      </c>
      <c r="S1500" s="3" t="str">
        <f>VLOOKUP(Tabla1[[#This Row],[AREA]],Hoja1!A:B,2,FALSE)</f>
        <v>10. Servicios sociales</v>
      </c>
      <c r="T1500" s="3" t="str">
        <f>MID(Tabla1[[#This Row],[Aplicación]],9,4)</f>
        <v>2412</v>
      </c>
      <c r="U1500" s="3" t="str">
        <f>VLOOKUP(Tabla1[[#This Row],[PROGRAMA]],Hoja1!A:B,2,FALSE)</f>
        <v>2412. Formación para el empleo</v>
      </c>
      <c r="V1500" s="3" t="str">
        <f>MID(Tabla1[[#This Row],[Aplicación]],14,2)</f>
        <v>22</v>
      </c>
      <c r="W1500" s="3" t="str">
        <f>MID(Tabla1[[#This Row],[Aplicación]],14,6)</f>
        <v>22799</v>
      </c>
    </row>
    <row r="1501" spans="1:23" hidden="1" x14ac:dyDescent="0.25">
      <c r="A1501" s="1">
        <v>220189000444</v>
      </c>
      <c r="B1501" s="3" t="s">
        <v>9</v>
      </c>
      <c r="C1501" s="2">
        <v>43467</v>
      </c>
      <c r="D1501" s="3">
        <v>22019000525</v>
      </c>
      <c r="E1501" s="3" t="s">
        <v>151</v>
      </c>
      <c r="F1501" s="4">
        <v>27500</v>
      </c>
      <c r="G1501" s="3" t="s">
        <v>1935</v>
      </c>
      <c r="H1501" s="3" t="s">
        <v>405</v>
      </c>
      <c r="I1501" s="3" t="s">
        <v>1836</v>
      </c>
      <c r="J1501" s="3" t="s">
        <v>1863</v>
      </c>
      <c r="K1501" s="3" t="s">
        <v>14</v>
      </c>
      <c r="L1501" s="3" t="s">
        <v>15</v>
      </c>
      <c r="M1501" s="3" t="s">
        <v>16</v>
      </c>
      <c r="N1501" s="11" t="s">
        <v>2554</v>
      </c>
      <c r="O1501" s="3" t="s">
        <v>2553</v>
      </c>
      <c r="P1501" s="3" t="str">
        <f>MID(Tabla1[[#This Row],[Aplicación]],14,1)</f>
        <v>2</v>
      </c>
      <c r="Q1501" s="3" t="s">
        <v>2530</v>
      </c>
      <c r="R1501" s="3" t="str">
        <f>MID(Tabla1[[#This Row],[Aplicación]],6,2)</f>
        <v>10</v>
      </c>
      <c r="S1501" s="3" t="str">
        <f>VLOOKUP(Tabla1[[#This Row],[AREA]],Hoja1!A:B,2,FALSE)</f>
        <v>10. Servicios sociales</v>
      </c>
      <c r="T1501" s="3" t="str">
        <f>MID(Tabla1[[#This Row],[Aplicación]],9,4)</f>
        <v>2311</v>
      </c>
      <c r="U1501" s="3" t="str">
        <f>VLOOKUP(Tabla1[[#This Row],[PROGRAMA]],Hoja1!A:B,2,FALSE)</f>
        <v>2311. Intervención social</v>
      </c>
      <c r="V1501" s="3" t="str">
        <f>MID(Tabla1[[#This Row],[Aplicación]],14,2)</f>
        <v>22</v>
      </c>
      <c r="W1501" s="3" t="str">
        <f>MID(Tabla1[[#This Row],[Aplicación]],14,6)</f>
        <v>22799</v>
      </c>
    </row>
    <row r="1502" spans="1:23" hidden="1" x14ac:dyDescent="0.25">
      <c r="A1502" s="1">
        <v>220189000445</v>
      </c>
      <c r="B1502" s="3" t="s">
        <v>9</v>
      </c>
      <c r="C1502" s="2">
        <v>43467</v>
      </c>
      <c r="D1502" s="3">
        <v>22019000526</v>
      </c>
      <c r="E1502" s="3" t="s">
        <v>151</v>
      </c>
      <c r="F1502" s="4">
        <v>600</v>
      </c>
      <c r="G1502" s="3" t="s">
        <v>1935</v>
      </c>
      <c r="H1502" s="3" t="s">
        <v>406</v>
      </c>
      <c r="I1502" s="3" t="s">
        <v>1836</v>
      </c>
      <c r="J1502" s="3" t="s">
        <v>1863</v>
      </c>
      <c r="K1502" s="3" t="s">
        <v>14</v>
      </c>
      <c r="L1502" s="3" t="s">
        <v>15</v>
      </c>
      <c r="M1502" s="3" t="s">
        <v>16</v>
      </c>
      <c r="N1502" s="11" t="s">
        <v>2554</v>
      </c>
      <c r="O1502" s="3" t="s">
        <v>2553</v>
      </c>
      <c r="P1502" s="3" t="str">
        <f>MID(Tabla1[[#This Row],[Aplicación]],14,1)</f>
        <v>2</v>
      </c>
      <c r="Q1502" s="3" t="s">
        <v>2530</v>
      </c>
      <c r="R1502" s="3" t="str">
        <f>MID(Tabla1[[#This Row],[Aplicación]],6,2)</f>
        <v>10</v>
      </c>
      <c r="S1502" s="3" t="str">
        <f>VLOOKUP(Tabla1[[#This Row],[AREA]],Hoja1!A:B,2,FALSE)</f>
        <v>10. Servicios sociales</v>
      </c>
      <c r="T1502" s="3" t="str">
        <f>MID(Tabla1[[#This Row],[Aplicación]],9,4)</f>
        <v>2311</v>
      </c>
      <c r="U1502" s="3" t="str">
        <f>VLOOKUP(Tabla1[[#This Row],[PROGRAMA]],Hoja1!A:B,2,FALSE)</f>
        <v>2311. Intervención social</v>
      </c>
      <c r="V1502" s="3" t="str">
        <f>MID(Tabla1[[#This Row],[Aplicación]],14,2)</f>
        <v>22</v>
      </c>
      <c r="W1502" s="3" t="str">
        <f>MID(Tabla1[[#This Row],[Aplicación]],14,6)</f>
        <v>22799</v>
      </c>
    </row>
    <row r="1503" spans="1:23" hidden="1" x14ac:dyDescent="0.25">
      <c r="A1503" s="1">
        <v>220159000303</v>
      </c>
      <c r="B1503" s="3" t="s">
        <v>9</v>
      </c>
      <c r="C1503" s="2">
        <v>43467</v>
      </c>
      <c r="D1503" s="3">
        <v>22019000027</v>
      </c>
      <c r="E1503" s="3" t="s">
        <v>28</v>
      </c>
      <c r="F1503" s="4">
        <v>1277.3900000000001</v>
      </c>
      <c r="G1503" s="3" t="s">
        <v>1682</v>
      </c>
      <c r="H1503" s="3" t="s">
        <v>36</v>
      </c>
      <c r="I1503" s="3" t="s">
        <v>1836</v>
      </c>
      <c r="J1503" s="3" t="s">
        <v>1837</v>
      </c>
      <c r="K1503" s="3" t="s">
        <v>14</v>
      </c>
      <c r="L1503" s="3" t="s">
        <v>15</v>
      </c>
      <c r="M1503" s="3" t="s">
        <v>16</v>
      </c>
      <c r="N1503" s="11" t="s">
        <v>2554</v>
      </c>
      <c r="O1503" s="3" t="s">
        <v>2553</v>
      </c>
      <c r="P1503" s="3" t="str">
        <f>MID(Tabla1[[#This Row],[Aplicación]],14,1)</f>
        <v>2</v>
      </c>
      <c r="Q1503" s="3" t="s">
        <v>2530</v>
      </c>
      <c r="R1503" s="3" t="str">
        <f>MID(Tabla1[[#This Row],[Aplicación]],6,2)</f>
        <v>08</v>
      </c>
      <c r="S1503" s="3" t="str">
        <f>VLOOKUP(Tabla1[[#This Row],[AREA]],Hoja1!A:B,2,FALSE)</f>
        <v>08. Seguridad y movilidad</v>
      </c>
      <c r="T1503" s="3" t="str">
        <f>MID(Tabla1[[#This Row],[Aplicación]],9,4)</f>
        <v>1321</v>
      </c>
      <c r="U1503" s="3" t="str">
        <f>VLOOKUP(Tabla1[[#This Row],[PROGRAMA]],Hoja1!A:B,2,FALSE)</f>
        <v>1321. Policía municipal</v>
      </c>
      <c r="V1503" s="3" t="str">
        <f>MID(Tabla1[[#This Row],[Aplicación]],14,2)</f>
        <v>22</v>
      </c>
      <c r="W1503" s="3" t="str">
        <f>MID(Tabla1[[#This Row],[Aplicación]],14,6)</f>
        <v>22200</v>
      </c>
    </row>
    <row r="1504" spans="1:23" hidden="1" x14ac:dyDescent="0.25">
      <c r="A1504" s="1">
        <v>220159000289</v>
      </c>
      <c r="B1504" s="3" t="s">
        <v>9</v>
      </c>
      <c r="C1504" s="2">
        <v>43467</v>
      </c>
      <c r="D1504" s="3">
        <v>22019000025</v>
      </c>
      <c r="E1504" s="3" t="s">
        <v>24</v>
      </c>
      <c r="F1504" s="4">
        <v>32546.58</v>
      </c>
      <c r="G1504" s="3" t="s">
        <v>1682</v>
      </c>
      <c r="H1504" s="3" t="s">
        <v>32</v>
      </c>
      <c r="I1504" s="3" t="s">
        <v>1836</v>
      </c>
      <c r="J1504" s="3" t="s">
        <v>1837</v>
      </c>
      <c r="K1504" s="3" t="s">
        <v>14</v>
      </c>
      <c r="L1504" s="3" t="s">
        <v>15</v>
      </c>
      <c r="M1504" s="3" t="s">
        <v>16</v>
      </c>
      <c r="N1504" s="11" t="s">
        <v>2554</v>
      </c>
      <c r="O1504" s="3" t="s">
        <v>2553</v>
      </c>
      <c r="P1504" s="3" t="str">
        <f>MID(Tabla1[[#This Row],[Aplicación]],14,1)</f>
        <v>2</v>
      </c>
      <c r="Q1504" s="3" t="s">
        <v>2530</v>
      </c>
      <c r="R1504" s="3" t="str">
        <f>MID(Tabla1[[#This Row],[Aplicación]],6,2)</f>
        <v>03</v>
      </c>
      <c r="S1504" s="3" t="str">
        <f>VLOOKUP(Tabla1[[#This Row],[AREA]],Hoja1!A:B,2,FALSE)</f>
        <v>03. Participación ciudadana, juventud y deportes</v>
      </c>
      <c r="T1504" s="3" t="str">
        <f>MID(Tabla1[[#This Row],[Aplicación]],9,4)</f>
        <v>9204</v>
      </c>
      <c r="U1504" s="3" t="str">
        <f>VLOOKUP(Tabla1[[#This Row],[PROGRAMA]],Hoja1!A:B,2,FALSE)</f>
        <v>9204. Tecnologías de la información y comunicación</v>
      </c>
      <c r="V1504" s="3" t="str">
        <f>MID(Tabla1[[#This Row],[Aplicación]],14,2)</f>
        <v>22</v>
      </c>
      <c r="W1504" s="3" t="str">
        <f>MID(Tabla1[[#This Row],[Aplicación]],14,6)</f>
        <v>22200</v>
      </c>
    </row>
    <row r="1505" spans="1:23" hidden="1" x14ac:dyDescent="0.25">
      <c r="A1505" s="1">
        <v>220169000033</v>
      </c>
      <c r="B1505" s="3" t="s">
        <v>9</v>
      </c>
      <c r="C1505" s="2">
        <v>43467</v>
      </c>
      <c r="D1505" s="3">
        <v>22019000028</v>
      </c>
      <c r="E1505" s="3" t="s">
        <v>40</v>
      </c>
      <c r="F1505" s="4">
        <v>1492.79</v>
      </c>
      <c r="G1505" s="3" t="s">
        <v>1682</v>
      </c>
      <c r="H1505" s="3" t="s">
        <v>41</v>
      </c>
      <c r="I1505" s="3" t="s">
        <v>1836</v>
      </c>
      <c r="J1505" s="3" t="s">
        <v>1837</v>
      </c>
      <c r="K1505" s="3" t="s">
        <v>14</v>
      </c>
      <c r="L1505" s="3" t="s">
        <v>15</v>
      </c>
      <c r="M1505" s="3" t="s">
        <v>16</v>
      </c>
      <c r="N1505" s="11" t="s">
        <v>2554</v>
      </c>
      <c r="O1505" s="3" t="s">
        <v>2553</v>
      </c>
      <c r="P1505" s="3" t="str">
        <f>MID(Tabla1[[#This Row],[Aplicación]],14,1)</f>
        <v>2</v>
      </c>
      <c r="Q1505" s="3" t="s">
        <v>2530</v>
      </c>
      <c r="R1505" s="3" t="str">
        <f>MID(Tabla1[[#This Row],[Aplicación]],6,2)</f>
        <v>09</v>
      </c>
      <c r="S1505" s="3" t="str">
        <f>VLOOKUP(Tabla1[[#This Row],[AREA]],Hoja1!A:B,2,FALSE)</f>
        <v>09. Cultura y turismo</v>
      </c>
      <c r="T1505" s="3" t="str">
        <f>MID(Tabla1[[#This Row],[Aplicación]],9,4)</f>
        <v>4321</v>
      </c>
      <c r="U1505" s="3" t="str">
        <f>VLOOKUP(Tabla1[[#This Row],[PROGRAMA]],Hoja1!A:B,2,FALSE)</f>
        <v>4321. Turismo</v>
      </c>
      <c r="V1505" s="3" t="str">
        <f>MID(Tabla1[[#This Row],[Aplicación]],14,2)</f>
        <v>22</v>
      </c>
      <c r="W1505" s="3" t="str">
        <f>MID(Tabla1[[#This Row],[Aplicación]],14,6)</f>
        <v>22200</v>
      </c>
    </row>
    <row r="1506" spans="1:23" hidden="1" x14ac:dyDescent="0.25">
      <c r="A1506" s="1">
        <v>220179000286</v>
      </c>
      <c r="B1506" s="3" t="s">
        <v>9</v>
      </c>
      <c r="C1506" s="2">
        <v>43467</v>
      </c>
      <c r="D1506" s="3">
        <v>22019000405</v>
      </c>
      <c r="E1506" s="3" t="s">
        <v>47</v>
      </c>
      <c r="F1506" s="4">
        <v>807125</v>
      </c>
      <c r="G1506" s="3" t="s">
        <v>1858</v>
      </c>
      <c r="H1506" s="3" t="s">
        <v>84</v>
      </c>
      <c r="I1506" s="3" t="s">
        <v>1836</v>
      </c>
      <c r="J1506" s="3" t="s">
        <v>1838</v>
      </c>
      <c r="K1506" s="3" t="s">
        <v>14</v>
      </c>
      <c r="L1506" s="3" t="s">
        <v>15</v>
      </c>
      <c r="M1506" s="3" t="s">
        <v>16</v>
      </c>
      <c r="N1506" s="11" t="s">
        <v>2554</v>
      </c>
      <c r="O1506" s="3" t="s">
        <v>2553</v>
      </c>
      <c r="P1506" s="3" t="str">
        <f>MID(Tabla1[[#This Row],[Aplicación]],14,1)</f>
        <v>2</v>
      </c>
      <c r="Q1506" s="3" t="s">
        <v>2530</v>
      </c>
      <c r="R1506" s="3" t="str">
        <f>MID(Tabla1[[#This Row],[Aplicación]],6,2)</f>
        <v>10</v>
      </c>
      <c r="S1506" s="3" t="str">
        <f>VLOOKUP(Tabla1[[#This Row],[AREA]],Hoja1!A:B,2,FALSE)</f>
        <v>10. Servicios sociales</v>
      </c>
      <c r="T1506" s="3" t="str">
        <f>MID(Tabla1[[#This Row],[Aplicación]],9,4)</f>
        <v>2312</v>
      </c>
      <c r="U1506" s="3" t="str">
        <f>VLOOKUP(Tabla1[[#This Row],[PROGRAMA]],Hoja1!A:B,2,FALSE)</f>
        <v>2312. Iniciativas sociales</v>
      </c>
      <c r="V1506" s="3" t="str">
        <f>MID(Tabla1[[#This Row],[Aplicación]],14,2)</f>
        <v>22</v>
      </c>
      <c r="W1506" s="3" t="str">
        <f>MID(Tabla1[[#This Row],[Aplicación]],14,6)</f>
        <v>22799</v>
      </c>
    </row>
    <row r="1507" spans="1:23" hidden="1" x14ac:dyDescent="0.25">
      <c r="A1507" s="1">
        <v>220190000758</v>
      </c>
      <c r="B1507" s="3" t="s">
        <v>9</v>
      </c>
      <c r="C1507" s="2">
        <v>43500</v>
      </c>
      <c r="D1507" s="3">
        <v>22019000708</v>
      </c>
      <c r="E1507" s="3" t="s">
        <v>47</v>
      </c>
      <c r="F1507" s="4">
        <v>418800</v>
      </c>
      <c r="G1507" s="3" t="s">
        <v>1858</v>
      </c>
      <c r="H1507" s="3" t="s">
        <v>1989</v>
      </c>
      <c r="I1507" s="3" t="s">
        <v>1836</v>
      </c>
      <c r="J1507" s="3" t="s">
        <v>1838</v>
      </c>
      <c r="K1507" s="3" t="s">
        <v>14</v>
      </c>
      <c r="L1507" s="3" t="s">
        <v>15</v>
      </c>
      <c r="M1507" s="3" t="s">
        <v>16</v>
      </c>
      <c r="N1507" s="11" t="s">
        <v>2554</v>
      </c>
      <c r="O1507" s="3" t="s">
        <v>2553</v>
      </c>
      <c r="P1507" s="3" t="str">
        <f>MID(Tabla1[[#This Row],[Aplicación]],14,1)</f>
        <v>2</v>
      </c>
      <c r="Q1507" s="3" t="s">
        <v>2530</v>
      </c>
      <c r="R1507" s="3" t="str">
        <f>MID(Tabla1[[#This Row],[Aplicación]],6,2)</f>
        <v>10</v>
      </c>
      <c r="S1507" s="3" t="str">
        <f>VLOOKUP(Tabla1[[#This Row],[AREA]],Hoja1!A:B,2,FALSE)</f>
        <v>10. Servicios sociales</v>
      </c>
      <c r="T1507" s="3" t="str">
        <f>MID(Tabla1[[#This Row],[Aplicación]],9,4)</f>
        <v>2312</v>
      </c>
      <c r="U1507" s="3" t="str">
        <f>VLOOKUP(Tabla1[[#This Row],[PROGRAMA]],Hoja1!A:B,2,FALSE)</f>
        <v>2312. Iniciativas sociales</v>
      </c>
      <c r="V1507" s="3" t="str">
        <f>MID(Tabla1[[#This Row],[Aplicación]],14,2)</f>
        <v>22</v>
      </c>
      <c r="W1507" s="3" t="str">
        <f>MID(Tabla1[[#This Row],[Aplicación]],14,6)</f>
        <v>22799</v>
      </c>
    </row>
    <row r="1508" spans="1:23" hidden="1" x14ac:dyDescent="0.25">
      <c r="A1508" s="1">
        <v>220190000758</v>
      </c>
      <c r="B1508" s="3" t="s">
        <v>9</v>
      </c>
      <c r="C1508" s="2">
        <v>43500</v>
      </c>
      <c r="D1508" s="3">
        <v>22019000709</v>
      </c>
      <c r="E1508" s="3" t="s">
        <v>47</v>
      </c>
      <c r="F1508" s="4">
        <v>76200</v>
      </c>
      <c r="G1508" s="3" t="s">
        <v>1858</v>
      </c>
      <c r="H1508" s="3" t="s">
        <v>1989</v>
      </c>
      <c r="I1508" s="3" t="s">
        <v>1836</v>
      </c>
      <c r="J1508" s="3" t="s">
        <v>1838</v>
      </c>
      <c r="K1508" s="3" t="s">
        <v>14</v>
      </c>
      <c r="L1508" s="3" t="s">
        <v>15</v>
      </c>
      <c r="M1508" s="3" t="s">
        <v>16</v>
      </c>
      <c r="N1508" s="11" t="s">
        <v>2554</v>
      </c>
      <c r="O1508" s="3" t="s">
        <v>2553</v>
      </c>
      <c r="P1508" s="3" t="str">
        <f>MID(Tabla1[[#This Row],[Aplicación]],14,1)</f>
        <v>2</v>
      </c>
      <c r="Q1508" s="3" t="s">
        <v>2530</v>
      </c>
      <c r="R1508" s="3" t="str">
        <f>MID(Tabla1[[#This Row],[Aplicación]],6,2)</f>
        <v>10</v>
      </c>
      <c r="S1508" s="3" t="str">
        <f>VLOOKUP(Tabla1[[#This Row],[AREA]],Hoja1!A:B,2,FALSE)</f>
        <v>10. Servicios sociales</v>
      </c>
      <c r="T1508" s="3" t="str">
        <f>MID(Tabla1[[#This Row],[Aplicación]],9,4)</f>
        <v>2312</v>
      </c>
      <c r="U1508" s="3" t="str">
        <f>VLOOKUP(Tabla1[[#This Row],[PROGRAMA]],Hoja1!A:B,2,FALSE)</f>
        <v>2312. Iniciativas sociales</v>
      </c>
      <c r="V1508" s="3" t="str">
        <f>MID(Tabla1[[#This Row],[Aplicación]],14,2)</f>
        <v>22</v>
      </c>
      <c r="W1508" s="3" t="str">
        <f>MID(Tabla1[[#This Row],[Aplicación]],14,6)</f>
        <v>22799</v>
      </c>
    </row>
    <row r="1509" spans="1:23" hidden="1" x14ac:dyDescent="0.25">
      <c r="A1509" s="1">
        <v>220179000468</v>
      </c>
      <c r="B1509" s="3" t="s">
        <v>9</v>
      </c>
      <c r="C1509" s="2">
        <v>43467</v>
      </c>
      <c r="D1509" s="3">
        <v>22019000083</v>
      </c>
      <c r="E1509" s="3" t="s">
        <v>66</v>
      </c>
      <c r="F1509" s="4">
        <v>8345.91</v>
      </c>
      <c r="G1509" s="3" t="s">
        <v>1849</v>
      </c>
      <c r="H1509" s="3" t="s">
        <v>114</v>
      </c>
      <c r="I1509" s="3" t="s">
        <v>1836</v>
      </c>
      <c r="J1509" s="3" t="s">
        <v>1838</v>
      </c>
      <c r="K1509" s="3" t="s">
        <v>35</v>
      </c>
      <c r="L1509" s="3" t="s">
        <v>15</v>
      </c>
      <c r="M1509" s="3" t="s">
        <v>16</v>
      </c>
      <c r="N1509" s="11" t="s">
        <v>2554</v>
      </c>
      <c r="O1509" s="3" t="s">
        <v>2553</v>
      </c>
      <c r="P1509" s="3" t="str">
        <f>MID(Tabla1[[#This Row],[Aplicación]],14,1)</f>
        <v>2</v>
      </c>
      <c r="Q1509" s="3" t="s">
        <v>2530</v>
      </c>
      <c r="R1509" s="3" t="str">
        <f>MID(Tabla1[[#This Row],[Aplicación]],6,2)</f>
        <v>07</v>
      </c>
      <c r="S1509" s="3" t="str">
        <f>VLOOKUP(Tabla1[[#This Row],[AREA]],Hoja1!A:B,2,FALSE)</f>
        <v>07. Medio Ambiente sostenibilidad</v>
      </c>
      <c r="T1509" s="3" t="str">
        <f>MID(Tabla1[[#This Row],[Aplicación]],9,4)</f>
        <v>1621</v>
      </c>
      <c r="U1509" s="3" t="str">
        <f>VLOOKUP(Tabla1[[#This Row],[PROGRAMA]],Hoja1!A:B,2,FALSE)</f>
        <v>1621. Servicio de limpieza</v>
      </c>
      <c r="V1509" s="3" t="str">
        <f>MID(Tabla1[[#This Row],[Aplicación]],14,2)</f>
        <v>22</v>
      </c>
      <c r="W1509" s="3" t="str">
        <f>MID(Tabla1[[#This Row],[Aplicación]],14,6)</f>
        <v>22104</v>
      </c>
    </row>
    <row r="1510" spans="1:23" hidden="1" x14ac:dyDescent="0.25">
      <c r="A1510" s="1">
        <v>220190001386</v>
      </c>
      <c r="B1510" s="3" t="s">
        <v>9</v>
      </c>
      <c r="C1510" s="2">
        <v>43507</v>
      </c>
      <c r="D1510" s="3">
        <v>22019001512</v>
      </c>
      <c r="E1510" s="3" t="s">
        <v>716</v>
      </c>
      <c r="F1510" s="4">
        <v>688</v>
      </c>
      <c r="G1510" s="3" t="s">
        <v>1744</v>
      </c>
      <c r="H1510" s="3" t="s">
        <v>717</v>
      </c>
      <c r="I1510" s="3" t="s">
        <v>1836</v>
      </c>
      <c r="J1510" s="3" t="s">
        <v>1837</v>
      </c>
      <c r="K1510" s="3" t="s">
        <v>14</v>
      </c>
      <c r="L1510" s="3" t="s">
        <v>15</v>
      </c>
      <c r="M1510" s="3" t="s">
        <v>11</v>
      </c>
      <c r="N1510" s="11" t="s">
        <v>2554</v>
      </c>
      <c r="O1510" s="3" t="s">
        <v>2553</v>
      </c>
      <c r="P1510" s="3" t="str">
        <f>MID(Tabla1[[#This Row],[Aplicación]],14,1)</f>
        <v>2</v>
      </c>
      <c r="Q1510" s="3" t="s">
        <v>2530</v>
      </c>
      <c r="R1510" s="3" t="str">
        <f>MID(Tabla1[[#This Row],[Aplicación]],6,2)</f>
        <v>04</v>
      </c>
      <c r="S1510" s="3" t="str">
        <f>VLOOKUP(Tabla1[[#This Row],[AREA]],Hoja1!A:B,2,FALSE)</f>
        <v>04. Hacienda, función pública y promoción económica</v>
      </c>
      <c r="T1510" s="3" t="str">
        <f>MID(Tabla1[[#This Row],[Aplicación]],9,4)</f>
        <v>9202</v>
      </c>
      <c r="U1510" s="3" t="str">
        <f>VLOOKUP(Tabla1[[#This Row],[PROGRAMA]],Hoja1!A:B,2,FALSE)</f>
        <v>9202. Gestión de recursos humanos</v>
      </c>
      <c r="V1510" s="3" t="str">
        <f>MID(Tabla1[[#This Row],[Aplicación]],14,2)</f>
        <v>20</v>
      </c>
      <c r="W1510" s="3" t="str">
        <f>MID(Tabla1[[#This Row],[Aplicación]],14,6)</f>
        <v>203</v>
      </c>
    </row>
    <row r="1511" spans="1:23" hidden="1" x14ac:dyDescent="0.25">
      <c r="A1511" s="1">
        <v>220190002604</v>
      </c>
      <c r="B1511" s="3" t="s">
        <v>9</v>
      </c>
      <c r="C1511" s="2">
        <v>43516</v>
      </c>
      <c r="D1511" s="3">
        <v>22019001515</v>
      </c>
      <c r="E1511" s="3" t="s">
        <v>718</v>
      </c>
      <c r="F1511" s="4">
        <v>1016.66</v>
      </c>
      <c r="G1511" s="3" t="s">
        <v>1744</v>
      </c>
      <c r="H1511" s="3" t="s">
        <v>978</v>
      </c>
      <c r="I1511" s="3" t="s">
        <v>1836</v>
      </c>
      <c r="J1511" s="3" t="s">
        <v>1837</v>
      </c>
      <c r="K1511" s="3" t="s">
        <v>14</v>
      </c>
      <c r="L1511" s="3" t="s">
        <v>15</v>
      </c>
      <c r="M1511" s="3" t="s">
        <v>11</v>
      </c>
      <c r="N1511" s="11" t="s">
        <v>2554</v>
      </c>
      <c r="O1511" s="3" t="s">
        <v>2553</v>
      </c>
      <c r="P1511" s="3" t="str">
        <f>MID(Tabla1[[#This Row],[Aplicación]],14,1)</f>
        <v>2</v>
      </c>
      <c r="Q1511" s="3" t="s">
        <v>2530</v>
      </c>
      <c r="R1511" s="3" t="str">
        <f>MID(Tabla1[[#This Row],[Aplicación]],6,2)</f>
        <v>04</v>
      </c>
      <c r="S1511" s="3" t="str">
        <f>VLOOKUP(Tabla1[[#This Row],[AREA]],Hoja1!A:B,2,FALSE)</f>
        <v>04. Hacienda, función pública y promoción económica</v>
      </c>
      <c r="T1511" s="3" t="str">
        <f>MID(Tabla1[[#This Row],[Aplicación]],9,4)</f>
        <v>9202</v>
      </c>
      <c r="U1511" s="3" t="str">
        <f>VLOOKUP(Tabla1[[#This Row],[PROGRAMA]],Hoja1!A:B,2,FALSE)</f>
        <v>9202. Gestión de recursos humanos</v>
      </c>
      <c r="V1511" s="3" t="str">
        <f>MID(Tabla1[[#This Row],[Aplicación]],14,2)</f>
        <v>21</v>
      </c>
      <c r="W1511" s="3" t="str">
        <f>MID(Tabla1[[#This Row],[Aplicación]],14,6)</f>
        <v>213</v>
      </c>
    </row>
    <row r="1512" spans="1:23" hidden="1" x14ac:dyDescent="0.25">
      <c r="A1512" s="1">
        <v>220190001389</v>
      </c>
      <c r="B1512" s="3" t="s">
        <v>9</v>
      </c>
      <c r="C1512" s="2">
        <v>43507</v>
      </c>
      <c r="D1512" s="3">
        <v>22019001530</v>
      </c>
      <c r="E1512" s="3" t="s">
        <v>718</v>
      </c>
      <c r="F1512" s="4">
        <v>1483.34</v>
      </c>
      <c r="G1512" s="3" t="s">
        <v>1744</v>
      </c>
      <c r="H1512" s="3" t="s">
        <v>719</v>
      </c>
      <c r="I1512" s="3" t="s">
        <v>1836</v>
      </c>
      <c r="J1512" s="3" t="s">
        <v>1837</v>
      </c>
      <c r="K1512" s="3" t="s">
        <v>14</v>
      </c>
      <c r="L1512" s="3" t="s">
        <v>15</v>
      </c>
      <c r="M1512" s="3" t="s">
        <v>11</v>
      </c>
      <c r="N1512" s="11" t="s">
        <v>2554</v>
      </c>
      <c r="O1512" s="3" t="s">
        <v>2553</v>
      </c>
      <c r="P1512" s="3" t="str">
        <f>MID(Tabla1[[#This Row],[Aplicación]],14,1)</f>
        <v>2</v>
      </c>
      <c r="Q1512" s="3" t="s">
        <v>2530</v>
      </c>
      <c r="R1512" s="3" t="str">
        <f>MID(Tabla1[[#This Row],[Aplicación]],6,2)</f>
        <v>04</v>
      </c>
      <c r="S1512" s="3" t="str">
        <f>VLOOKUP(Tabla1[[#This Row],[AREA]],Hoja1!A:B,2,FALSE)</f>
        <v>04. Hacienda, función pública y promoción económica</v>
      </c>
      <c r="T1512" s="3" t="str">
        <f>MID(Tabla1[[#This Row],[Aplicación]],9,4)</f>
        <v>9202</v>
      </c>
      <c r="U1512" s="3" t="str">
        <f>VLOOKUP(Tabla1[[#This Row],[PROGRAMA]],Hoja1!A:B,2,FALSE)</f>
        <v>9202. Gestión de recursos humanos</v>
      </c>
      <c r="V1512" s="3" t="str">
        <f>MID(Tabla1[[#This Row],[Aplicación]],14,2)</f>
        <v>21</v>
      </c>
      <c r="W1512" s="3" t="str">
        <f>MID(Tabla1[[#This Row],[Aplicación]],14,6)</f>
        <v>213</v>
      </c>
    </row>
    <row r="1513" spans="1:23" hidden="1" x14ac:dyDescent="0.25">
      <c r="A1513" s="1">
        <v>220190000758</v>
      </c>
      <c r="B1513" s="3" t="s">
        <v>9</v>
      </c>
      <c r="C1513" s="2">
        <v>43500</v>
      </c>
      <c r="D1513" s="3">
        <v>22019000710</v>
      </c>
      <c r="E1513" s="3" t="s">
        <v>47</v>
      </c>
      <c r="F1513" s="4">
        <v>312125</v>
      </c>
      <c r="G1513" s="3" t="s">
        <v>1858</v>
      </c>
      <c r="H1513" s="3" t="s">
        <v>1989</v>
      </c>
      <c r="I1513" s="3" t="s">
        <v>1836</v>
      </c>
      <c r="J1513" s="3" t="s">
        <v>1838</v>
      </c>
      <c r="K1513" s="3" t="s">
        <v>14</v>
      </c>
      <c r="L1513" s="3" t="s">
        <v>15</v>
      </c>
      <c r="M1513" s="3" t="s">
        <v>16</v>
      </c>
      <c r="N1513" s="11" t="s">
        <v>2554</v>
      </c>
      <c r="O1513" s="3" t="s">
        <v>2553</v>
      </c>
      <c r="P1513" s="3" t="str">
        <f>MID(Tabla1[[#This Row],[Aplicación]],14,1)</f>
        <v>2</v>
      </c>
      <c r="Q1513" s="3" t="s">
        <v>2530</v>
      </c>
      <c r="R1513" s="3" t="str">
        <f>MID(Tabla1[[#This Row],[Aplicación]],6,2)</f>
        <v>10</v>
      </c>
      <c r="S1513" s="3" t="str">
        <f>VLOOKUP(Tabla1[[#This Row],[AREA]],Hoja1!A:B,2,FALSE)</f>
        <v>10. Servicios sociales</v>
      </c>
      <c r="T1513" s="3" t="str">
        <f>MID(Tabla1[[#This Row],[Aplicación]],9,4)</f>
        <v>2312</v>
      </c>
      <c r="U1513" s="3" t="str">
        <f>VLOOKUP(Tabla1[[#This Row],[PROGRAMA]],Hoja1!A:B,2,FALSE)</f>
        <v>2312. Iniciativas sociales</v>
      </c>
      <c r="V1513" s="3" t="str">
        <f>MID(Tabla1[[#This Row],[Aplicación]],14,2)</f>
        <v>22</v>
      </c>
      <c r="W1513" s="3" t="str">
        <f>MID(Tabla1[[#This Row],[Aplicación]],14,6)</f>
        <v>22799</v>
      </c>
    </row>
    <row r="1514" spans="1:23" hidden="1" x14ac:dyDescent="0.25">
      <c r="A1514" s="1">
        <v>220189000053</v>
      </c>
      <c r="B1514" s="3" t="s">
        <v>9</v>
      </c>
      <c r="C1514" s="2">
        <v>43467</v>
      </c>
      <c r="D1514" s="3">
        <v>22019000187</v>
      </c>
      <c r="E1514" s="3" t="s">
        <v>47</v>
      </c>
      <c r="F1514" s="4">
        <v>5616.67</v>
      </c>
      <c r="G1514" s="3" t="s">
        <v>1878</v>
      </c>
      <c r="H1514" s="3" t="s">
        <v>154</v>
      </c>
      <c r="I1514" s="3" t="s">
        <v>1836</v>
      </c>
      <c r="J1514" s="3" t="s">
        <v>1838</v>
      </c>
      <c r="K1514" s="3" t="s">
        <v>14</v>
      </c>
      <c r="L1514" s="3" t="s">
        <v>15</v>
      </c>
      <c r="M1514" s="3" t="s">
        <v>16</v>
      </c>
      <c r="N1514" s="11" t="s">
        <v>2554</v>
      </c>
      <c r="O1514" s="3" t="s">
        <v>2553</v>
      </c>
      <c r="P1514" s="3" t="str">
        <f>MID(Tabla1[[#This Row],[Aplicación]],14,1)</f>
        <v>2</v>
      </c>
      <c r="Q1514" s="3" t="s">
        <v>2530</v>
      </c>
      <c r="R1514" s="3" t="str">
        <f>MID(Tabla1[[#This Row],[Aplicación]],6,2)</f>
        <v>10</v>
      </c>
      <c r="S1514" s="3" t="str">
        <f>VLOOKUP(Tabla1[[#This Row],[AREA]],Hoja1!A:B,2,FALSE)</f>
        <v>10. Servicios sociales</v>
      </c>
      <c r="T1514" s="3" t="str">
        <f>MID(Tabla1[[#This Row],[Aplicación]],9,4)</f>
        <v>2312</v>
      </c>
      <c r="U1514" s="3" t="str">
        <f>VLOOKUP(Tabla1[[#This Row],[PROGRAMA]],Hoja1!A:B,2,FALSE)</f>
        <v>2312. Iniciativas sociales</v>
      </c>
      <c r="V1514" s="3" t="str">
        <f>MID(Tabla1[[#This Row],[Aplicación]],14,2)</f>
        <v>22</v>
      </c>
      <c r="W1514" s="3" t="str">
        <f>MID(Tabla1[[#This Row],[Aplicación]],14,6)</f>
        <v>22799</v>
      </c>
    </row>
    <row r="1515" spans="1:23" hidden="1" x14ac:dyDescent="0.25">
      <c r="A1515" s="1">
        <v>220190006956</v>
      </c>
      <c r="B1515" s="3" t="s">
        <v>9</v>
      </c>
      <c r="C1515" s="2">
        <v>43549</v>
      </c>
      <c r="D1515" s="3">
        <v>22019002576</v>
      </c>
      <c r="E1515" s="3" t="s">
        <v>47</v>
      </c>
      <c r="F1515" s="4">
        <v>27500</v>
      </c>
      <c r="G1515" s="3" t="s">
        <v>1878</v>
      </c>
      <c r="H1515" s="3" t="s">
        <v>1497</v>
      </c>
      <c r="I1515" s="3" t="s">
        <v>1836</v>
      </c>
      <c r="J1515" s="3" t="s">
        <v>1838</v>
      </c>
      <c r="K1515" s="3" t="s">
        <v>14</v>
      </c>
      <c r="L1515" s="3" t="s">
        <v>15</v>
      </c>
      <c r="M1515" s="3" t="s">
        <v>16</v>
      </c>
      <c r="N1515" s="11" t="s">
        <v>2554</v>
      </c>
      <c r="O1515" s="3" t="s">
        <v>2553</v>
      </c>
      <c r="P1515" s="3" t="str">
        <f>MID(Tabla1[[#This Row],[Aplicación]],14,1)</f>
        <v>2</v>
      </c>
      <c r="Q1515" s="3" t="s">
        <v>2530</v>
      </c>
      <c r="R1515" s="3" t="str">
        <f>MID(Tabla1[[#This Row],[Aplicación]],6,2)</f>
        <v>10</v>
      </c>
      <c r="S1515" s="3" t="str">
        <f>VLOOKUP(Tabla1[[#This Row],[AREA]],Hoja1!A:B,2,FALSE)</f>
        <v>10. Servicios sociales</v>
      </c>
      <c r="T1515" s="3" t="str">
        <f>MID(Tabla1[[#This Row],[Aplicación]],9,4)</f>
        <v>2312</v>
      </c>
      <c r="U1515" s="3" t="str">
        <f>VLOOKUP(Tabla1[[#This Row],[PROGRAMA]],Hoja1!A:B,2,FALSE)</f>
        <v>2312. Iniciativas sociales</v>
      </c>
      <c r="V1515" s="3" t="str">
        <f>MID(Tabla1[[#This Row],[Aplicación]],14,2)</f>
        <v>22</v>
      </c>
      <c r="W1515" s="3" t="str">
        <f>MID(Tabla1[[#This Row],[Aplicación]],14,6)</f>
        <v>22799</v>
      </c>
    </row>
    <row r="1516" spans="1:23" hidden="1" x14ac:dyDescent="0.25">
      <c r="A1516" s="1">
        <v>220159000296</v>
      </c>
      <c r="B1516" s="3" t="s">
        <v>9</v>
      </c>
      <c r="C1516" s="2">
        <v>43467</v>
      </c>
      <c r="D1516" s="3">
        <v>22019000026</v>
      </c>
      <c r="E1516" s="3" t="s">
        <v>33</v>
      </c>
      <c r="F1516" s="4">
        <v>20561.900000000001</v>
      </c>
      <c r="G1516" s="3" t="s">
        <v>1835</v>
      </c>
      <c r="H1516" s="3" t="s">
        <v>34</v>
      </c>
      <c r="I1516" s="3" t="s">
        <v>1836</v>
      </c>
      <c r="J1516" s="3" t="s">
        <v>1837</v>
      </c>
      <c r="K1516" s="3" t="s">
        <v>35</v>
      </c>
      <c r="L1516" s="3" t="s">
        <v>15</v>
      </c>
      <c r="M1516" s="3" t="s">
        <v>16</v>
      </c>
      <c r="N1516" s="11" t="s">
        <v>2554</v>
      </c>
      <c r="O1516" s="3" t="s">
        <v>2553</v>
      </c>
      <c r="P1516" s="3" t="str">
        <f>MID(Tabla1[[#This Row],[Aplicación]],14,1)</f>
        <v>2</v>
      </c>
      <c r="Q1516" s="3" t="s">
        <v>2530</v>
      </c>
      <c r="R1516" s="3" t="str">
        <f>MID(Tabla1[[#This Row],[Aplicación]],6,2)</f>
        <v>03</v>
      </c>
      <c r="S1516" s="3" t="str">
        <f>VLOOKUP(Tabla1[[#This Row],[AREA]],Hoja1!A:B,2,FALSE)</f>
        <v>03. Participación ciudadana, juventud y deportes</v>
      </c>
      <c r="T1516" s="3" t="str">
        <f>MID(Tabla1[[#This Row],[Aplicación]],9,4)</f>
        <v>9241</v>
      </c>
      <c r="U1516" s="3" t="str">
        <f>VLOOKUP(Tabla1[[#This Row],[PROGRAMA]],Hoja1!A:B,2,FALSE)</f>
        <v>9241. Participación ciudadana</v>
      </c>
      <c r="V1516" s="3" t="str">
        <f>MID(Tabla1[[#This Row],[Aplicación]],14,2)</f>
        <v>22</v>
      </c>
      <c r="W1516" s="3" t="str">
        <f>MID(Tabla1[[#This Row],[Aplicación]],14,6)</f>
        <v>22200</v>
      </c>
    </row>
    <row r="1517" spans="1:23" hidden="1" x14ac:dyDescent="0.25">
      <c r="A1517" s="1">
        <v>220189000177</v>
      </c>
      <c r="B1517" s="3" t="s">
        <v>9</v>
      </c>
      <c r="C1517" s="2">
        <v>43467</v>
      </c>
      <c r="D1517" s="3">
        <v>22019000443</v>
      </c>
      <c r="E1517" s="3" t="s">
        <v>225</v>
      </c>
      <c r="F1517" s="4">
        <v>17765</v>
      </c>
      <c r="G1517" s="3" t="s">
        <v>1896</v>
      </c>
      <c r="H1517" s="3" t="s">
        <v>226</v>
      </c>
      <c r="I1517" s="3" t="s">
        <v>1836</v>
      </c>
      <c r="J1517" s="3" t="s">
        <v>1838</v>
      </c>
      <c r="K1517" s="3" t="s">
        <v>14</v>
      </c>
      <c r="L1517" s="3" t="s">
        <v>15</v>
      </c>
      <c r="M1517" s="3" t="s">
        <v>39</v>
      </c>
      <c r="N1517" s="11" t="s">
        <v>2554</v>
      </c>
      <c r="O1517" s="3" t="s">
        <v>2553</v>
      </c>
      <c r="P1517" s="3" t="str">
        <f>MID(Tabla1[[#This Row],[Aplicación]],14,1)</f>
        <v>2</v>
      </c>
      <c r="Q1517" s="3" t="s">
        <v>2530</v>
      </c>
      <c r="R1517" s="3" t="str">
        <f>MID(Tabla1[[#This Row],[Aplicación]],6,2)</f>
        <v>10</v>
      </c>
      <c r="S1517" s="3" t="str">
        <f>VLOOKUP(Tabla1[[#This Row],[AREA]],Hoja1!A:B,2,FALSE)</f>
        <v>10. Servicios sociales</v>
      </c>
      <c r="T1517" s="3" t="str">
        <f>MID(Tabla1[[#This Row],[Aplicación]],9,4)</f>
        <v>2312</v>
      </c>
      <c r="U1517" s="3" t="str">
        <f>VLOOKUP(Tabla1[[#This Row],[PROGRAMA]],Hoja1!A:B,2,FALSE)</f>
        <v>2312. Iniciativas sociales</v>
      </c>
      <c r="V1517" s="3" t="str">
        <f>MID(Tabla1[[#This Row],[Aplicación]],14,2)</f>
        <v>22</v>
      </c>
      <c r="W1517" s="3" t="str">
        <f>MID(Tabla1[[#This Row],[Aplicación]],14,6)</f>
        <v>22606</v>
      </c>
    </row>
    <row r="1518" spans="1:23" hidden="1" x14ac:dyDescent="0.25">
      <c r="A1518" s="1">
        <v>220169000008</v>
      </c>
      <c r="B1518" s="3" t="s">
        <v>9</v>
      </c>
      <c r="C1518" s="2">
        <v>43467</v>
      </c>
      <c r="D1518" s="3">
        <v>22019000402</v>
      </c>
      <c r="E1518" s="3" t="s">
        <v>37</v>
      </c>
      <c r="F1518" s="4">
        <v>1233.71</v>
      </c>
      <c r="G1518" s="3" t="s">
        <v>1835</v>
      </c>
      <c r="H1518" s="3" t="s">
        <v>38</v>
      </c>
      <c r="I1518" s="3" t="s">
        <v>1836</v>
      </c>
      <c r="J1518" s="3" t="s">
        <v>1837</v>
      </c>
      <c r="K1518" s="3" t="s">
        <v>35</v>
      </c>
      <c r="L1518" s="3" t="s">
        <v>15</v>
      </c>
      <c r="M1518" s="3" t="s">
        <v>39</v>
      </c>
      <c r="N1518" s="11" t="s">
        <v>2554</v>
      </c>
      <c r="O1518" s="3" t="s">
        <v>2553</v>
      </c>
      <c r="P1518" s="3" t="str">
        <f>MID(Tabla1[[#This Row],[Aplicación]],14,1)</f>
        <v>2</v>
      </c>
      <c r="Q1518" s="3" t="s">
        <v>2530</v>
      </c>
      <c r="R1518" s="3" t="str">
        <f>MID(Tabla1[[#This Row],[Aplicación]],6,2)</f>
        <v>10</v>
      </c>
      <c r="S1518" s="3" t="str">
        <f>VLOOKUP(Tabla1[[#This Row],[AREA]],Hoja1!A:B,2,FALSE)</f>
        <v>10. Servicios sociales</v>
      </c>
      <c r="T1518" s="3" t="str">
        <f>MID(Tabla1[[#This Row],[Aplicación]],9,4)</f>
        <v>2412</v>
      </c>
      <c r="U1518" s="3" t="str">
        <f>VLOOKUP(Tabla1[[#This Row],[PROGRAMA]],Hoja1!A:B,2,FALSE)</f>
        <v>2412. Formación para el empleo</v>
      </c>
      <c r="V1518" s="3" t="str">
        <f>MID(Tabla1[[#This Row],[Aplicación]],14,2)</f>
        <v>22</v>
      </c>
      <c r="W1518" s="3" t="str">
        <f>MID(Tabla1[[#This Row],[Aplicación]],14,6)</f>
        <v>22200</v>
      </c>
    </row>
    <row r="1519" spans="1:23" hidden="1" x14ac:dyDescent="0.25">
      <c r="A1519" s="1">
        <v>220189000209</v>
      </c>
      <c r="B1519" s="3" t="s">
        <v>9</v>
      </c>
      <c r="C1519" s="2">
        <v>43467</v>
      </c>
      <c r="D1519" s="3">
        <v>22019000244</v>
      </c>
      <c r="E1519" s="3" t="s">
        <v>236</v>
      </c>
      <c r="F1519" s="4">
        <v>18183.61</v>
      </c>
      <c r="G1519" s="3" t="s">
        <v>1694</v>
      </c>
      <c r="H1519" s="3" t="s">
        <v>237</v>
      </c>
      <c r="I1519" s="3" t="s">
        <v>1836</v>
      </c>
      <c r="J1519" s="3" t="s">
        <v>1837</v>
      </c>
      <c r="K1519" s="3" t="s">
        <v>35</v>
      </c>
      <c r="L1519" s="3" t="s">
        <v>15</v>
      </c>
      <c r="M1519" s="3" t="s">
        <v>11</v>
      </c>
      <c r="N1519" s="11" t="s">
        <v>2554</v>
      </c>
      <c r="O1519" s="3" t="s">
        <v>2553</v>
      </c>
      <c r="P1519" s="3" t="str">
        <f>MID(Tabla1[[#This Row],[Aplicación]],14,1)</f>
        <v>2</v>
      </c>
      <c r="Q1519" s="3" t="s">
        <v>2530</v>
      </c>
      <c r="R1519" s="3" t="str">
        <f>MID(Tabla1[[#This Row],[Aplicación]],6,2)</f>
        <v>07</v>
      </c>
      <c r="S1519" s="3" t="str">
        <f>VLOOKUP(Tabla1[[#This Row],[AREA]],Hoja1!A:B,2,FALSE)</f>
        <v>07. Medio Ambiente sostenibilidad</v>
      </c>
      <c r="T1519" s="3" t="str">
        <f>MID(Tabla1[[#This Row],[Aplicación]],9,4)</f>
        <v>1701</v>
      </c>
      <c r="U1519" s="3" t="str">
        <f>VLOOKUP(Tabla1[[#This Row],[PROGRAMA]],Hoja1!A:B,2,FALSE)</f>
        <v>1701. Dirección del área de medio ambiente</v>
      </c>
      <c r="V1519" s="3" t="str">
        <f>MID(Tabla1[[#This Row],[Aplicación]],14,2)</f>
        <v>22</v>
      </c>
      <c r="W1519" s="3" t="str">
        <f>MID(Tabla1[[#This Row],[Aplicación]],14,6)</f>
        <v>22102</v>
      </c>
    </row>
    <row r="1520" spans="1:23" hidden="1" x14ac:dyDescent="0.25">
      <c r="A1520" s="1">
        <v>220190005213</v>
      </c>
      <c r="B1520" s="3" t="s">
        <v>9</v>
      </c>
      <c r="C1520" s="2">
        <v>43536</v>
      </c>
      <c r="D1520" s="3">
        <v>22019001920</v>
      </c>
      <c r="E1520" s="3" t="s">
        <v>871</v>
      </c>
      <c r="F1520" s="4">
        <v>6000</v>
      </c>
      <c r="G1520" s="3" t="s">
        <v>1802</v>
      </c>
      <c r="H1520" s="3" t="s">
        <v>1297</v>
      </c>
      <c r="I1520" s="3" t="s">
        <v>1836</v>
      </c>
      <c r="J1520" s="3" t="s">
        <v>1838</v>
      </c>
      <c r="K1520" s="3" t="s">
        <v>35</v>
      </c>
      <c r="L1520" s="3" t="s">
        <v>10</v>
      </c>
      <c r="M1520" s="3" t="s">
        <v>11</v>
      </c>
      <c r="N1520" s="11" t="s">
        <v>2556</v>
      </c>
      <c r="O1520" s="3" t="s">
        <v>2553</v>
      </c>
      <c r="P1520" s="3" t="str">
        <f>MID(Tabla1[[#This Row],[Aplicación]],14,1)</f>
        <v>2</v>
      </c>
      <c r="Q1520" s="3" t="s">
        <v>2530</v>
      </c>
      <c r="R1520" s="3" t="str">
        <f>MID(Tabla1[[#This Row],[Aplicación]],6,2)</f>
        <v>07</v>
      </c>
      <c r="S1520" s="3" t="str">
        <f>VLOOKUP(Tabla1[[#This Row],[AREA]],Hoja1!A:B,2,FALSE)</f>
        <v>07. Medio Ambiente sostenibilidad</v>
      </c>
      <c r="T1520" s="3" t="str">
        <f>MID(Tabla1[[#This Row],[Aplicación]],9,4)</f>
        <v>1621</v>
      </c>
      <c r="U1520" s="3" t="str">
        <f>VLOOKUP(Tabla1[[#This Row],[PROGRAMA]],Hoja1!A:B,2,FALSE)</f>
        <v>1621. Servicio de limpieza</v>
      </c>
      <c r="V1520" s="3" t="str">
        <f>MID(Tabla1[[#This Row],[Aplicación]],14,2)</f>
        <v>21</v>
      </c>
      <c r="W1520" s="3" t="str">
        <f>MID(Tabla1[[#This Row],[Aplicación]],14,6)</f>
        <v>214</v>
      </c>
    </row>
    <row r="1521" spans="1:23" hidden="1" x14ac:dyDescent="0.25">
      <c r="A1521" s="1">
        <v>220190000728</v>
      </c>
      <c r="B1521" s="3" t="s">
        <v>2536</v>
      </c>
      <c r="C1521" s="2">
        <v>43497</v>
      </c>
      <c r="D1521" s="3">
        <v>22019000402</v>
      </c>
      <c r="E1521" s="3" t="s">
        <v>37</v>
      </c>
      <c r="F1521" s="4">
        <v>-1233.71</v>
      </c>
      <c r="G1521" s="3" t="s">
        <v>1835</v>
      </c>
      <c r="H1521" s="3" t="s">
        <v>38</v>
      </c>
      <c r="I1521" s="3" t="s">
        <v>1836</v>
      </c>
      <c r="J1521" s="3" t="s">
        <v>1837</v>
      </c>
      <c r="K1521" s="3" t="s">
        <v>35</v>
      </c>
      <c r="L1521" s="3" t="s">
        <v>15</v>
      </c>
      <c r="M1521" s="3" t="s">
        <v>39</v>
      </c>
      <c r="N1521" s="11" t="s">
        <v>2554</v>
      </c>
      <c r="O1521" s="3" t="s">
        <v>2553</v>
      </c>
      <c r="P1521" s="3" t="str">
        <f>MID(Tabla1[[#This Row],[Aplicación]],14,1)</f>
        <v>2</v>
      </c>
      <c r="Q1521" s="3" t="s">
        <v>2530</v>
      </c>
      <c r="R1521" s="3" t="str">
        <f>MID(Tabla1[[#This Row],[Aplicación]],6,2)</f>
        <v>10</v>
      </c>
      <c r="S1521" s="3" t="str">
        <f>VLOOKUP(Tabla1[[#This Row],[AREA]],Hoja1!A:B,2,FALSE)</f>
        <v>10. Servicios sociales</v>
      </c>
      <c r="T1521" s="3" t="str">
        <f>MID(Tabla1[[#This Row],[Aplicación]],9,4)</f>
        <v>2412</v>
      </c>
      <c r="U1521" s="3" t="str">
        <f>VLOOKUP(Tabla1[[#This Row],[PROGRAMA]],Hoja1!A:B,2,FALSE)</f>
        <v>2412. Formación para el empleo</v>
      </c>
      <c r="V1521" s="3" t="str">
        <f>MID(Tabla1[[#This Row],[Aplicación]],14,2)</f>
        <v>22</v>
      </c>
      <c r="W1521" s="3" t="str">
        <f>MID(Tabla1[[#This Row],[Aplicación]],14,6)</f>
        <v>22200</v>
      </c>
    </row>
    <row r="1522" spans="1:23" hidden="1" x14ac:dyDescent="0.25">
      <c r="A1522" s="1">
        <v>220190000729</v>
      </c>
      <c r="B1522" s="3" t="s">
        <v>2536</v>
      </c>
      <c r="C1522" s="2">
        <v>43497</v>
      </c>
      <c r="D1522" s="3">
        <v>22019000458</v>
      </c>
      <c r="E1522" s="3" t="s">
        <v>186</v>
      </c>
      <c r="F1522" s="4">
        <v>-4000</v>
      </c>
      <c r="G1522" s="3" t="s">
        <v>1684</v>
      </c>
      <c r="H1522" s="3" t="s">
        <v>187</v>
      </c>
      <c r="I1522" s="3" t="s">
        <v>1836</v>
      </c>
      <c r="J1522" s="3" t="s">
        <v>1837</v>
      </c>
      <c r="K1522" s="3" t="s">
        <v>35</v>
      </c>
      <c r="L1522" s="3" t="s">
        <v>15</v>
      </c>
      <c r="M1522" s="3" t="s">
        <v>16</v>
      </c>
      <c r="N1522" s="11" t="s">
        <v>2554</v>
      </c>
      <c r="O1522" s="3" t="s">
        <v>2553</v>
      </c>
      <c r="P1522" s="3" t="str">
        <f>MID(Tabla1[[#This Row],[Aplicación]],14,1)</f>
        <v>2</v>
      </c>
      <c r="Q1522" s="3" t="s">
        <v>2530</v>
      </c>
      <c r="R1522" s="3" t="str">
        <f>MID(Tabla1[[#This Row],[Aplicación]],6,2)</f>
        <v>10</v>
      </c>
      <c r="S1522" s="3" t="str">
        <f>VLOOKUP(Tabla1[[#This Row],[AREA]],Hoja1!A:B,2,FALSE)</f>
        <v>10. Servicios sociales</v>
      </c>
      <c r="T1522" s="3" t="str">
        <f>MID(Tabla1[[#This Row],[Aplicación]],9,4)</f>
        <v>2412</v>
      </c>
      <c r="U1522" s="3" t="str">
        <f>VLOOKUP(Tabla1[[#This Row],[PROGRAMA]],Hoja1!A:B,2,FALSE)</f>
        <v>2412. Formación para el empleo</v>
      </c>
      <c r="V1522" s="3" t="str">
        <f>MID(Tabla1[[#This Row],[Aplicación]],14,2)</f>
        <v>22</v>
      </c>
      <c r="W1522" s="3" t="str">
        <f>MID(Tabla1[[#This Row],[Aplicación]],14,6)</f>
        <v>22103</v>
      </c>
    </row>
    <row r="1523" spans="1:23" hidden="1" x14ac:dyDescent="0.25">
      <c r="A1523" s="1">
        <v>220190000730</v>
      </c>
      <c r="B1523" s="3" t="s">
        <v>2536</v>
      </c>
      <c r="C1523" s="2">
        <v>43497</v>
      </c>
      <c r="D1523" s="3">
        <v>22019000418</v>
      </c>
      <c r="E1523" s="3" t="s">
        <v>301</v>
      </c>
      <c r="F1523" s="4">
        <v>-23397.45</v>
      </c>
      <c r="G1523" s="3" t="s">
        <v>1928</v>
      </c>
      <c r="H1523" s="3" t="s">
        <v>302</v>
      </c>
      <c r="I1523" s="3" t="s">
        <v>1836</v>
      </c>
      <c r="J1523" s="3" t="s">
        <v>1929</v>
      </c>
      <c r="K1523" s="3" t="s">
        <v>14</v>
      </c>
      <c r="L1523" s="3" t="s">
        <v>15</v>
      </c>
      <c r="M1523" s="3" t="s">
        <v>16</v>
      </c>
      <c r="N1523" s="11" t="s">
        <v>2554</v>
      </c>
      <c r="O1523" s="3" t="s">
        <v>2553</v>
      </c>
      <c r="P1523" s="3" t="str">
        <f>MID(Tabla1[[#This Row],[Aplicación]],14,1)</f>
        <v>2</v>
      </c>
      <c r="Q1523" s="3" t="s">
        <v>2530</v>
      </c>
      <c r="R1523" s="3" t="str">
        <f>MID(Tabla1[[#This Row],[Aplicación]],6,2)</f>
        <v>10</v>
      </c>
      <c r="S1523" s="3" t="str">
        <f>VLOOKUP(Tabla1[[#This Row],[AREA]],Hoja1!A:B,2,FALSE)</f>
        <v>10. Servicios sociales</v>
      </c>
      <c r="T1523" s="3" t="str">
        <f>MID(Tabla1[[#This Row],[Aplicación]],9,4)</f>
        <v>2412</v>
      </c>
      <c r="U1523" s="3" t="str">
        <f>VLOOKUP(Tabla1[[#This Row],[PROGRAMA]],Hoja1!A:B,2,FALSE)</f>
        <v>2412. Formación para el empleo</v>
      </c>
      <c r="V1523" s="3" t="str">
        <f>MID(Tabla1[[#This Row],[Aplicación]],14,2)</f>
        <v>22</v>
      </c>
      <c r="W1523" s="3" t="str">
        <f>MID(Tabla1[[#This Row],[Aplicación]],14,6)</f>
        <v>22700</v>
      </c>
    </row>
    <row r="1524" spans="1:23" hidden="1" x14ac:dyDescent="0.25">
      <c r="A1524" s="1">
        <v>220190000731</v>
      </c>
      <c r="B1524" s="3" t="s">
        <v>2536</v>
      </c>
      <c r="C1524" s="2">
        <v>43497</v>
      </c>
      <c r="D1524" s="3">
        <v>22019000267</v>
      </c>
      <c r="E1524" s="3" t="s">
        <v>314</v>
      </c>
      <c r="F1524" s="4">
        <v>-12500</v>
      </c>
      <c r="G1524" s="3" t="s">
        <v>1697</v>
      </c>
      <c r="H1524" s="3" t="s">
        <v>315</v>
      </c>
      <c r="I1524" s="3" t="s">
        <v>1836</v>
      </c>
      <c r="J1524" s="3" t="s">
        <v>1866</v>
      </c>
      <c r="K1524" s="3" t="s">
        <v>35</v>
      </c>
      <c r="L1524" s="3" t="s">
        <v>15</v>
      </c>
      <c r="M1524" s="3" t="s">
        <v>16</v>
      </c>
      <c r="N1524" s="11" t="s">
        <v>2554</v>
      </c>
      <c r="O1524" s="3" t="s">
        <v>2553</v>
      </c>
      <c r="P1524" s="3" t="str">
        <f>MID(Tabla1[[#This Row],[Aplicación]],14,1)</f>
        <v>2</v>
      </c>
      <c r="Q1524" s="3" t="s">
        <v>2530</v>
      </c>
      <c r="R1524" s="3" t="str">
        <f>MID(Tabla1[[#This Row],[Aplicación]],6,2)</f>
        <v>10</v>
      </c>
      <c r="S1524" s="3" t="str">
        <f>VLOOKUP(Tabla1[[#This Row],[AREA]],Hoja1!A:B,2,FALSE)</f>
        <v>10. Servicios sociales</v>
      </c>
      <c r="T1524" s="3" t="str">
        <f>MID(Tabla1[[#This Row],[Aplicación]],9,4)</f>
        <v>2412</v>
      </c>
      <c r="U1524" s="3" t="str">
        <f>VLOOKUP(Tabla1[[#This Row],[PROGRAMA]],Hoja1!A:B,2,FALSE)</f>
        <v>2412. Formación para el empleo</v>
      </c>
      <c r="V1524" s="3" t="str">
        <f>MID(Tabla1[[#This Row],[Aplicación]],14,2)</f>
        <v>22</v>
      </c>
      <c r="W1524" s="3" t="str">
        <f>MID(Tabla1[[#This Row],[Aplicación]],14,6)</f>
        <v>22100</v>
      </c>
    </row>
    <row r="1525" spans="1:23" hidden="1" x14ac:dyDescent="0.25">
      <c r="A1525" s="1">
        <v>220190000735</v>
      </c>
      <c r="B1525" s="3" t="s">
        <v>2536</v>
      </c>
      <c r="C1525" s="2">
        <v>43497</v>
      </c>
      <c r="D1525" s="3">
        <v>22019000410</v>
      </c>
      <c r="E1525" s="3" t="s">
        <v>209</v>
      </c>
      <c r="F1525" s="4">
        <v>-11500</v>
      </c>
      <c r="G1525" s="3" t="s">
        <v>1691</v>
      </c>
      <c r="H1525" s="3" t="s">
        <v>210</v>
      </c>
      <c r="I1525" s="3" t="s">
        <v>1836</v>
      </c>
      <c r="J1525" s="3" t="s">
        <v>1863</v>
      </c>
      <c r="K1525" s="3" t="s">
        <v>35</v>
      </c>
      <c r="L1525" s="3" t="s">
        <v>15</v>
      </c>
      <c r="M1525" s="3" t="s">
        <v>16</v>
      </c>
      <c r="N1525" s="11" t="s">
        <v>2554</v>
      </c>
      <c r="O1525" s="3" t="s">
        <v>2553</v>
      </c>
      <c r="P1525" s="3" t="str">
        <f>MID(Tabla1[[#This Row],[Aplicación]],14,1)</f>
        <v>2</v>
      </c>
      <c r="Q1525" s="3" t="s">
        <v>2530</v>
      </c>
      <c r="R1525" s="3" t="str">
        <f>MID(Tabla1[[#This Row],[Aplicación]],6,2)</f>
        <v>10</v>
      </c>
      <c r="S1525" s="3" t="str">
        <f>VLOOKUP(Tabla1[[#This Row],[AREA]],Hoja1!A:B,2,FALSE)</f>
        <v>10. Servicios sociales</v>
      </c>
      <c r="T1525" s="3" t="str">
        <f>MID(Tabla1[[#This Row],[Aplicación]],9,4)</f>
        <v>2412</v>
      </c>
      <c r="U1525" s="3" t="str">
        <f>VLOOKUP(Tabla1[[#This Row],[PROGRAMA]],Hoja1!A:B,2,FALSE)</f>
        <v>2412. Formación para el empleo</v>
      </c>
      <c r="V1525" s="3" t="str">
        <f>MID(Tabla1[[#This Row],[Aplicación]],14,2)</f>
        <v>22</v>
      </c>
      <c r="W1525" s="3" t="str">
        <f>MID(Tabla1[[#This Row],[Aplicación]],14,6)</f>
        <v>22102</v>
      </c>
    </row>
    <row r="1526" spans="1:23" hidden="1" x14ac:dyDescent="0.25">
      <c r="A1526" s="1">
        <v>220190000736</v>
      </c>
      <c r="B1526" s="3" t="s">
        <v>2536</v>
      </c>
      <c r="C1526" s="2">
        <v>43497</v>
      </c>
      <c r="D1526" s="3">
        <v>22019000510</v>
      </c>
      <c r="E1526" s="3" t="s">
        <v>47</v>
      </c>
      <c r="F1526" s="4">
        <v>-100220</v>
      </c>
      <c r="G1526" s="3" t="s">
        <v>1786</v>
      </c>
      <c r="H1526" s="3" t="s">
        <v>2537</v>
      </c>
      <c r="I1526" s="3" t="s">
        <v>1836</v>
      </c>
      <c r="J1526" s="3" t="s">
        <v>1838</v>
      </c>
      <c r="K1526" s="3" t="s">
        <v>14</v>
      </c>
      <c r="L1526" s="3" t="s">
        <v>15</v>
      </c>
      <c r="M1526" s="3" t="s">
        <v>16</v>
      </c>
      <c r="N1526" s="11" t="s">
        <v>2554</v>
      </c>
      <c r="O1526" s="3" t="s">
        <v>2553</v>
      </c>
      <c r="P1526" s="3" t="str">
        <f>MID(Tabla1[[#This Row],[Aplicación]],14,1)</f>
        <v>2</v>
      </c>
      <c r="Q1526" s="3" t="s">
        <v>2530</v>
      </c>
      <c r="R1526" s="3" t="str">
        <f>MID(Tabla1[[#This Row],[Aplicación]],6,2)</f>
        <v>10</v>
      </c>
      <c r="S1526" s="3" t="str">
        <f>VLOOKUP(Tabla1[[#This Row],[AREA]],Hoja1!A:B,2,FALSE)</f>
        <v>10. Servicios sociales</v>
      </c>
      <c r="T1526" s="3" t="str">
        <f>MID(Tabla1[[#This Row],[Aplicación]],9,4)</f>
        <v>2312</v>
      </c>
      <c r="U1526" s="3" t="str">
        <f>VLOOKUP(Tabla1[[#This Row],[PROGRAMA]],Hoja1!A:B,2,FALSE)</f>
        <v>2312. Iniciativas sociales</v>
      </c>
      <c r="V1526" s="3" t="str">
        <f>MID(Tabla1[[#This Row],[Aplicación]],14,2)</f>
        <v>22</v>
      </c>
      <c r="W1526" s="3" t="str">
        <f>MID(Tabla1[[#This Row],[Aplicación]],14,6)</f>
        <v>22799</v>
      </c>
    </row>
    <row r="1527" spans="1:23" hidden="1" x14ac:dyDescent="0.25">
      <c r="A1527" s="1">
        <v>220190000737</v>
      </c>
      <c r="B1527" s="3" t="s">
        <v>2536</v>
      </c>
      <c r="C1527" s="2">
        <v>43497</v>
      </c>
      <c r="D1527" s="3">
        <v>22019000405</v>
      </c>
      <c r="E1527" s="3" t="s">
        <v>47</v>
      </c>
      <c r="F1527" s="4">
        <v>-807125</v>
      </c>
      <c r="G1527" s="3" t="s">
        <v>1858</v>
      </c>
      <c r="H1527" s="3" t="s">
        <v>2538</v>
      </c>
      <c r="I1527" s="3" t="s">
        <v>1836</v>
      </c>
      <c r="J1527" s="3" t="s">
        <v>1838</v>
      </c>
      <c r="K1527" s="3" t="s">
        <v>14</v>
      </c>
      <c r="L1527" s="3" t="s">
        <v>15</v>
      </c>
      <c r="M1527" s="3" t="s">
        <v>16</v>
      </c>
      <c r="N1527" s="11" t="s">
        <v>2554</v>
      </c>
      <c r="O1527" s="3" t="s">
        <v>2553</v>
      </c>
      <c r="P1527" s="3" t="str">
        <f>MID(Tabla1[[#This Row],[Aplicación]],14,1)</f>
        <v>2</v>
      </c>
      <c r="Q1527" s="3" t="s">
        <v>2530</v>
      </c>
      <c r="R1527" s="3" t="str">
        <f>MID(Tabla1[[#This Row],[Aplicación]],6,2)</f>
        <v>10</v>
      </c>
      <c r="S1527" s="3" t="str">
        <f>VLOOKUP(Tabla1[[#This Row],[AREA]],Hoja1!A:B,2,FALSE)</f>
        <v>10. Servicios sociales</v>
      </c>
      <c r="T1527" s="3" t="str">
        <f>MID(Tabla1[[#This Row],[Aplicación]],9,4)</f>
        <v>2312</v>
      </c>
      <c r="U1527" s="3" t="str">
        <f>VLOOKUP(Tabla1[[#This Row],[PROGRAMA]],Hoja1!A:B,2,FALSE)</f>
        <v>2312. Iniciativas sociales</v>
      </c>
      <c r="V1527" s="3" t="str">
        <f>MID(Tabla1[[#This Row],[Aplicación]],14,2)</f>
        <v>22</v>
      </c>
      <c r="W1527" s="3" t="str">
        <f>MID(Tabla1[[#This Row],[Aplicación]],14,6)</f>
        <v>22799</v>
      </c>
    </row>
    <row r="1528" spans="1:23" hidden="1" x14ac:dyDescent="0.25">
      <c r="A1528" s="1">
        <v>220190000738</v>
      </c>
      <c r="B1528" s="3" t="s">
        <v>2536</v>
      </c>
      <c r="C1528" s="2">
        <v>43497</v>
      </c>
      <c r="D1528" s="3">
        <v>22019000407</v>
      </c>
      <c r="E1528" s="3" t="s">
        <v>151</v>
      </c>
      <c r="F1528" s="4">
        <v>-275000</v>
      </c>
      <c r="G1528" s="3" t="s">
        <v>1876</v>
      </c>
      <c r="H1528" s="3" t="s">
        <v>2539</v>
      </c>
      <c r="I1528" s="3" t="s">
        <v>1836</v>
      </c>
      <c r="J1528" s="3" t="s">
        <v>1877</v>
      </c>
      <c r="K1528" s="3" t="s">
        <v>14</v>
      </c>
      <c r="L1528" s="3" t="s">
        <v>15</v>
      </c>
      <c r="M1528" s="3" t="s">
        <v>16</v>
      </c>
      <c r="N1528" s="11" t="s">
        <v>2554</v>
      </c>
      <c r="O1528" s="3" t="s">
        <v>2553</v>
      </c>
      <c r="P1528" s="3" t="str">
        <f>MID(Tabla1[[#This Row],[Aplicación]],14,1)</f>
        <v>2</v>
      </c>
      <c r="Q1528" s="3" t="s">
        <v>2530</v>
      </c>
      <c r="R1528" s="3" t="str">
        <f>MID(Tabla1[[#This Row],[Aplicación]],6,2)</f>
        <v>10</v>
      </c>
      <c r="S1528" s="3" t="str">
        <f>VLOOKUP(Tabla1[[#This Row],[AREA]],Hoja1!A:B,2,FALSE)</f>
        <v>10. Servicios sociales</v>
      </c>
      <c r="T1528" s="3" t="str">
        <f>MID(Tabla1[[#This Row],[Aplicación]],9,4)</f>
        <v>2311</v>
      </c>
      <c r="U1528" s="3" t="str">
        <f>VLOOKUP(Tabla1[[#This Row],[PROGRAMA]],Hoja1!A:B,2,FALSE)</f>
        <v>2311. Intervención social</v>
      </c>
      <c r="V1528" s="3" t="str">
        <f>MID(Tabla1[[#This Row],[Aplicación]],14,2)</f>
        <v>22</v>
      </c>
      <c r="W1528" s="3" t="str">
        <f>MID(Tabla1[[#This Row],[Aplicación]],14,6)</f>
        <v>22799</v>
      </c>
    </row>
    <row r="1529" spans="1:23" hidden="1" x14ac:dyDescent="0.25">
      <c r="A1529" s="1">
        <v>220190000739</v>
      </c>
      <c r="B1529" s="3" t="s">
        <v>2536</v>
      </c>
      <c r="C1529" s="2">
        <v>43497</v>
      </c>
      <c r="D1529" s="3">
        <v>22019000401</v>
      </c>
      <c r="E1529" s="3" t="s">
        <v>22</v>
      </c>
      <c r="F1529" s="4">
        <v>-15647.61</v>
      </c>
      <c r="G1529" s="3" t="s">
        <v>1835</v>
      </c>
      <c r="H1529" s="3" t="s">
        <v>2540</v>
      </c>
      <c r="I1529" s="3" t="s">
        <v>1836</v>
      </c>
      <c r="J1529" s="3" t="s">
        <v>1837</v>
      </c>
      <c r="K1529" s="3" t="s">
        <v>14</v>
      </c>
      <c r="L1529" s="3" t="s">
        <v>15</v>
      </c>
      <c r="M1529" s="3" t="s">
        <v>16</v>
      </c>
      <c r="N1529" s="11" t="s">
        <v>2554</v>
      </c>
      <c r="O1529" s="3" t="s">
        <v>2553</v>
      </c>
      <c r="P1529" s="3" t="str">
        <f>MID(Tabla1[[#This Row],[Aplicación]],14,1)</f>
        <v>2</v>
      </c>
      <c r="Q1529" s="3" t="s">
        <v>2530</v>
      </c>
      <c r="R1529" s="3" t="str">
        <f>MID(Tabla1[[#This Row],[Aplicación]],6,2)</f>
        <v>10</v>
      </c>
      <c r="S1529" s="3" t="str">
        <f>VLOOKUP(Tabla1[[#This Row],[AREA]],Hoja1!A:B,2,FALSE)</f>
        <v>10. Servicios sociales</v>
      </c>
      <c r="T1529" s="3" t="str">
        <f>MID(Tabla1[[#This Row],[Aplicación]],9,4)</f>
        <v>2312</v>
      </c>
      <c r="U1529" s="3" t="str">
        <f>VLOOKUP(Tabla1[[#This Row],[PROGRAMA]],Hoja1!A:B,2,FALSE)</f>
        <v>2312. Iniciativas sociales</v>
      </c>
      <c r="V1529" s="3" t="str">
        <f>MID(Tabla1[[#This Row],[Aplicación]],14,2)</f>
        <v>22</v>
      </c>
      <c r="W1529" s="3" t="str">
        <f>MID(Tabla1[[#This Row],[Aplicación]],14,6)</f>
        <v>22200</v>
      </c>
    </row>
    <row r="1530" spans="1:23" hidden="1" x14ac:dyDescent="0.25">
      <c r="A1530" s="1">
        <v>220190000745</v>
      </c>
      <c r="B1530" s="3" t="s">
        <v>2536</v>
      </c>
      <c r="C1530" s="2">
        <v>43497</v>
      </c>
      <c r="D1530" s="3">
        <v>22019000400</v>
      </c>
      <c r="E1530" s="3" t="s">
        <v>20</v>
      </c>
      <c r="F1530" s="4">
        <v>-14222.67</v>
      </c>
      <c r="G1530" s="3" t="s">
        <v>1835</v>
      </c>
      <c r="H1530" s="3" t="s">
        <v>2541</v>
      </c>
      <c r="I1530" s="3" t="s">
        <v>1836</v>
      </c>
      <c r="J1530" s="3" t="s">
        <v>1837</v>
      </c>
      <c r="K1530" s="3" t="s">
        <v>14</v>
      </c>
      <c r="L1530" s="3" t="s">
        <v>15</v>
      </c>
      <c r="M1530" s="3" t="s">
        <v>16</v>
      </c>
      <c r="N1530" s="11" t="s">
        <v>2554</v>
      </c>
      <c r="O1530" s="3" t="s">
        <v>2553</v>
      </c>
      <c r="P1530" s="3" t="str">
        <f>MID(Tabla1[[#This Row],[Aplicación]],14,1)</f>
        <v>2</v>
      </c>
      <c r="Q1530" s="3" t="s">
        <v>2530</v>
      </c>
      <c r="R1530" s="3" t="str">
        <f>MID(Tabla1[[#This Row],[Aplicación]],6,2)</f>
        <v>10</v>
      </c>
      <c r="S1530" s="3" t="str">
        <f>VLOOKUP(Tabla1[[#This Row],[AREA]],Hoja1!A:B,2,FALSE)</f>
        <v>10. Servicios sociales</v>
      </c>
      <c r="T1530" s="3" t="str">
        <f>MID(Tabla1[[#This Row],[Aplicación]],9,4)</f>
        <v>2311</v>
      </c>
      <c r="U1530" s="3" t="str">
        <f>VLOOKUP(Tabla1[[#This Row],[PROGRAMA]],Hoja1!A:B,2,FALSE)</f>
        <v>2311. Intervención social</v>
      </c>
      <c r="V1530" s="3" t="str">
        <f>MID(Tabla1[[#This Row],[Aplicación]],14,2)</f>
        <v>22</v>
      </c>
      <c r="W1530" s="3" t="str">
        <f>MID(Tabla1[[#This Row],[Aplicación]],14,6)</f>
        <v>22200</v>
      </c>
    </row>
    <row r="1531" spans="1:23" hidden="1" x14ac:dyDescent="0.25">
      <c r="A1531" s="1">
        <v>220190005847</v>
      </c>
      <c r="B1531" s="3" t="s">
        <v>2536</v>
      </c>
      <c r="C1531" s="2">
        <v>43537</v>
      </c>
      <c r="D1531" s="3">
        <v>22019000753</v>
      </c>
      <c r="E1531" s="3" t="s">
        <v>673</v>
      </c>
      <c r="F1531" s="4">
        <v>-1600</v>
      </c>
      <c r="G1531" s="3" t="s">
        <v>1744</v>
      </c>
      <c r="H1531" s="3" t="s">
        <v>2542</v>
      </c>
      <c r="I1531" s="3" t="s">
        <v>1836</v>
      </c>
      <c r="J1531" s="3" t="s">
        <v>1837</v>
      </c>
      <c r="K1531" s="3" t="s">
        <v>14</v>
      </c>
      <c r="L1531" s="3" t="s">
        <v>15</v>
      </c>
      <c r="M1531" s="3" t="s">
        <v>16</v>
      </c>
      <c r="N1531" s="11" t="s">
        <v>2554</v>
      </c>
      <c r="O1531" s="3" t="s">
        <v>2553</v>
      </c>
      <c r="P1531" s="3" t="str">
        <f>MID(Tabla1[[#This Row],[Aplicación]],14,1)</f>
        <v>2</v>
      </c>
      <c r="Q1531" s="3" t="s">
        <v>2530</v>
      </c>
      <c r="R1531" s="3" t="str">
        <f>MID(Tabla1[[#This Row],[Aplicación]],6,2)</f>
        <v>04</v>
      </c>
      <c r="S1531" s="3" t="str">
        <f>VLOOKUP(Tabla1[[#This Row],[AREA]],Hoja1!A:B,2,FALSE)</f>
        <v>04. Hacienda, función pública y promoción económica</v>
      </c>
      <c r="T1531" s="3" t="str">
        <f>MID(Tabla1[[#This Row],[Aplicación]],9,4)</f>
        <v>9331</v>
      </c>
      <c r="U1531" s="3" t="str">
        <f>VLOOKUP(Tabla1[[#This Row],[PROGRAMA]],Hoja1!A:B,2,FALSE)</f>
        <v>9331. Gestión del patrimonio</v>
      </c>
      <c r="V1531" s="3" t="str">
        <f>MID(Tabla1[[#This Row],[Aplicación]],14,2)</f>
        <v>21</v>
      </c>
      <c r="W1531" s="3" t="str">
        <f>MID(Tabla1[[#This Row],[Aplicación]],14,6)</f>
        <v>213</v>
      </c>
    </row>
    <row r="1532" spans="1:23" hidden="1" x14ac:dyDescent="0.25">
      <c r="A1532" s="1">
        <v>220190005850</v>
      </c>
      <c r="B1532" s="3" t="s">
        <v>2536</v>
      </c>
      <c r="C1532" s="2">
        <v>43538</v>
      </c>
      <c r="D1532" s="3">
        <v>22019000268</v>
      </c>
      <c r="E1532" s="3" t="s">
        <v>316</v>
      </c>
      <c r="F1532" s="4">
        <v>-11233.28</v>
      </c>
      <c r="G1532" s="3" t="s">
        <v>1697</v>
      </c>
      <c r="H1532" s="3" t="s">
        <v>2543</v>
      </c>
      <c r="I1532" s="3" t="s">
        <v>1836</v>
      </c>
      <c r="J1532" s="3" t="s">
        <v>1866</v>
      </c>
      <c r="K1532" s="3" t="s">
        <v>35</v>
      </c>
      <c r="L1532" s="3" t="s">
        <v>15</v>
      </c>
      <c r="M1532" s="3" t="s">
        <v>16</v>
      </c>
      <c r="N1532" s="11" t="s">
        <v>2554</v>
      </c>
      <c r="O1532" s="3" t="s">
        <v>2553</v>
      </c>
      <c r="P1532" s="3" t="str">
        <f>MID(Tabla1[[#This Row],[Aplicación]],14,1)</f>
        <v>2</v>
      </c>
      <c r="Q1532" s="3" t="s">
        <v>2530</v>
      </c>
      <c r="R1532" s="3" t="str">
        <f>MID(Tabla1[[#This Row],[Aplicación]],6,2)</f>
        <v>02</v>
      </c>
      <c r="S1532" s="3" t="str">
        <f>VLOOKUP(Tabla1[[#This Row],[AREA]],Hoja1!A:B,2,FALSE)</f>
        <v>02. Urbanismo, infraestructura y vivienda</v>
      </c>
      <c r="T1532" s="3" t="str">
        <f>MID(Tabla1[[#This Row],[Aplicación]],9,4)</f>
        <v>9332</v>
      </c>
      <c r="U1532" s="3" t="str">
        <f>VLOOKUP(Tabla1[[#This Row],[PROGRAMA]],Hoja1!A:B,2,FALSE)</f>
        <v>9332. Mantenimiento de edificios e instalaciones municipales</v>
      </c>
      <c r="V1532" s="3" t="str">
        <f>MID(Tabla1[[#This Row],[Aplicación]],14,2)</f>
        <v>22</v>
      </c>
      <c r="W1532" s="3" t="str">
        <f>MID(Tabla1[[#This Row],[Aplicación]],14,6)</f>
        <v>22100</v>
      </c>
    </row>
    <row r="1533" spans="1:23" hidden="1" x14ac:dyDescent="0.25">
      <c r="A1533" s="1">
        <v>220190006649</v>
      </c>
      <c r="B1533" s="3" t="s">
        <v>2536</v>
      </c>
      <c r="C1533" s="2">
        <v>43544</v>
      </c>
      <c r="D1533" s="3">
        <v>22019000780</v>
      </c>
      <c r="E1533" s="3" t="s">
        <v>770</v>
      </c>
      <c r="F1533" s="4">
        <v>-6050</v>
      </c>
      <c r="G1533" s="3" t="s">
        <v>1748</v>
      </c>
      <c r="H1533" s="3" t="s">
        <v>2544</v>
      </c>
      <c r="I1533" s="3" t="s">
        <v>1836</v>
      </c>
      <c r="J1533" s="3" t="s">
        <v>1837</v>
      </c>
      <c r="K1533" s="3" t="s">
        <v>14</v>
      </c>
      <c r="L1533" s="3" t="s">
        <v>10</v>
      </c>
      <c r="M1533" s="3" t="s">
        <v>11</v>
      </c>
      <c r="N1533" s="11" t="s">
        <v>2556</v>
      </c>
      <c r="O1533" s="3" t="s">
        <v>2553</v>
      </c>
      <c r="P1533" s="3" t="str">
        <f>MID(Tabla1[[#This Row],[Aplicación]],14,1)</f>
        <v>2</v>
      </c>
      <c r="Q1533" s="3" t="s">
        <v>2530</v>
      </c>
      <c r="R1533" s="3" t="str">
        <f>MID(Tabla1[[#This Row],[Aplicación]],6,2)</f>
        <v>01</v>
      </c>
      <c r="S1533" s="3" t="str">
        <f>VLOOKUP(Tabla1[[#This Row],[AREA]],Hoja1!A:B,2,FALSE)</f>
        <v>01. Alcaldía</v>
      </c>
      <c r="T1533" s="3" t="str">
        <f>MID(Tabla1[[#This Row],[Aplicación]],9,4)</f>
        <v>9205</v>
      </c>
      <c r="U1533" s="3" t="str">
        <f>VLOOKUP(Tabla1[[#This Row],[PROGRAMA]],Hoja1!A:B,2,FALSE)</f>
        <v>9205. Imprenta municipal</v>
      </c>
      <c r="V1533" s="3" t="str">
        <f>MID(Tabla1[[#This Row],[Aplicación]],14,2)</f>
        <v>21</v>
      </c>
      <c r="W1533" s="3" t="str">
        <f>MID(Tabla1[[#This Row],[Aplicación]],14,6)</f>
        <v>213</v>
      </c>
    </row>
    <row r="1534" spans="1:23" hidden="1" x14ac:dyDescent="0.25">
      <c r="A1534" s="1">
        <v>220190006724</v>
      </c>
      <c r="B1534" s="3" t="s">
        <v>2536</v>
      </c>
      <c r="C1534" s="2">
        <v>43546</v>
      </c>
      <c r="D1534" s="3">
        <v>22019000585</v>
      </c>
      <c r="E1534" s="3" t="s">
        <v>693</v>
      </c>
      <c r="F1534" s="4">
        <v>-3750.31</v>
      </c>
      <c r="G1534" s="3" t="s">
        <v>1743</v>
      </c>
      <c r="H1534" s="3" t="s">
        <v>2545</v>
      </c>
      <c r="I1534" s="3" t="s">
        <v>1836</v>
      </c>
      <c r="J1534" s="3" t="s">
        <v>1838</v>
      </c>
      <c r="K1534" s="3" t="s">
        <v>14</v>
      </c>
      <c r="L1534" s="3" t="s">
        <v>10</v>
      </c>
      <c r="M1534" s="3" t="s">
        <v>11</v>
      </c>
      <c r="N1534" s="11" t="s">
        <v>2556</v>
      </c>
      <c r="O1534" s="3" t="s">
        <v>2553</v>
      </c>
      <c r="P1534" s="3" t="str">
        <f>MID(Tabla1[[#This Row],[Aplicación]],14,1)</f>
        <v>2</v>
      </c>
      <c r="Q1534" s="3" t="s">
        <v>2530</v>
      </c>
      <c r="R1534" s="3" t="str">
        <f>MID(Tabla1[[#This Row],[Aplicación]],6,2)</f>
        <v>04</v>
      </c>
      <c r="S1534" s="3" t="str">
        <f>VLOOKUP(Tabla1[[#This Row],[AREA]],Hoja1!A:B,2,FALSE)</f>
        <v>04. Hacienda, función pública y promoción económica</v>
      </c>
      <c r="T1534" s="3" t="str">
        <f>MID(Tabla1[[#This Row],[Aplicación]],9,4)</f>
        <v>2411</v>
      </c>
      <c r="U1534" s="3" t="str">
        <f>VLOOKUP(Tabla1[[#This Row],[PROGRAMA]],Hoja1!A:B,2,FALSE)</f>
        <v>2411. Agencia de innovación y desarrollo económico</v>
      </c>
      <c r="V1534" s="3" t="str">
        <f>MID(Tabla1[[#This Row],[Aplicación]],14,2)</f>
        <v>22</v>
      </c>
      <c r="W1534" s="3" t="str">
        <f>MID(Tabla1[[#This Row],[Aplicación]],14,6)</f>
        <v>22699</v>
      </c>
    </row>
    <row r="1535" spans="1:23" hidden="1" x14ac:dyDescent="0.25">
      <c r="A1535" s="1">
        <v>220190000682</v>
      </c>
      <c r="B1535" s="3" t="s">
        <v>518</v>
      </c>
      <c r="C1535" s="2">
        <v>43497</v>
      </c>
      <c r="D1535" s="3">
        <v>22019000788</v>
      </c>
      <c r="E1535" s="3" t="s">
        <v>562</v>
      </c>
      <c r="F1535" s="4">
        <v>1419.55</v>
      </c>
      <c r="G1535" s="3" t="s">
        <v>2069</v>
      </c>
      <c r="H1535" s="3" t="s">
        <v>563</v>
      </c>
      <c r="I1535" s="3" t="s">
        <v>2070</v>
      </c>
      <c r="J1535" s="3" t="s">
        <v>1838</v>
      </c>
      <c r="K1535" s="3" t="s">
        <v>14</v>
      </c>
      <c r="L1535" s="3" t="s">
        <v>15</v>
      </c>
      <c r="M1535" s="3" t="s">
        <v>16</v>
      </c>
      <c r="N1535" s="3" t="s">
        <v>2555</v>
      </c>
      <c r="O1535" s="3" t="s">
        <v>2553</v>
      </c>
      <c r="P1535" s="3" t="str">
        <f>MID(Tabla1[[#This Row],[Aplicación]],14,1)</f>
        <v>6</v>
      </c>
      <c r="Q1535" s="3" t="s">
        <v>2531</v>
      </c>
      <c r="R1535" s="3" t="str">
        <f>MID(Tabla1[[#This Row],[Aplicación]],6,2)</f>
        <v>07</v>
      </c>
      <c r="S1535" s="3" t="str">
        <f>VLOOKUP(Tabla1[[#This Row],[AREA]],Hoja1!A:B,2,FALSE)</f>
        <v>07. Medio Ambiente sostenibilidad</v>
      </c>
      <c r="T1535" s="3" t="str">
        <f>MID(Tabla1[[#This Row],[Aplicación]],9,4)</f>
        <v>1621</v>
      </c>
      <c r="U1535" s="3" t="str">
        <f>VLOOKUP(Tabla1[[#This Row],[PROGRAMA]],Hoja1!A:B,2,FALSE)</f>
        <v>1621. Servicio de limpieza</v>
      </c>
      <c r="V1535" s="3" t="str">
        <f>MID(Tabla1[[#This Row],[Aplicación]],14,2)</f>
        <v>63</v>
      </c>
      <c r="W1535" s="3" t="str">
        <f>MID(Tabla1[[#This Row],[Aplicación]],14,6)</f>
        <v>634</v>
      </c>
    </row>
    <row r="1536" spans="1:23" hidden="1" x14ac:dyDescent="0.25">
      <c r="A1536" s="1">
        <v>220190000683</v>
      </c>
      <c r="B1536" s="3" t="s">
        <v>518</v>
      </c>
      <c r="C1536" s="2">
        <v>43497</v>
      </c>
      <c r="D1536" s="3">
        <v>22019000788</v>
      </c>
      <c r="E1536" s="3" t="s">
        <v>562</v>
      </c>
      <c r="F1536" s="4">
        <v>25.52</v>
      </c>
      <c r="G1536" s="3" t="s">
        <v>2069</v>
      </c>
      <c r="H1536" s="3" t="s">
        <v>564</v>
      </c>
      <c r="I1536" s="3" t="s">
        <v>2070</v>
      </c>
      <c r="J1536" s="3" t="s">
        <v>1838</v>
      </c>
      <c r="K1536" s="3" t="s">
        <v>14</v>
      </c>
      <c r="L1536" s="3" t="s">
        <v>15</v>
      </c>
      <c r="M1536" s="3" t="s">
        <v>16</v>
      </c>
      <c r="N1536" s="3" t="s">
        <v>2555</v>
      </c>
      <c r="O1536" s="3" t="s">
        <v>2553</v>
      </c>
      <c r="P1536" s="3" t="str">
        <f>MID(Tabla1[[#This Row],[Aplicación]],14,1)</f>
        <v>6</v>
      </c>
      <c r="Q1536" s="3" t="s">
        <v>2531</v>
      </c>
      <c r="R1536" s="3" t="str">
        <f>MID(Tabla1[[#This Row],[Aplicación]],6,2)</f>
        <v>07</v>
      </c>
      <c r="S1536" s="3" t="str">
        <f>VLOOKUP(Tabla1[[#This Row],[AREA]],Hoja1!A:B,2,FALSE)</f>
        <v>07. Medio Ambiente sostenibilidad</v>
      </c>
      <c r="T1536" s="3" t="str">
        <f>MID(Tabla1[[#This Row],[Aplicación]],9,4)</f>
        <v>1621</v>
      </c>
      <c r="U1536" s="3" t="str">
        <f>VLOOKUP(Tabla1[[#This Row],[PROGRAMA]],Hoja1!A:B,2,FALSE)</f>
        <v>1621. Servicio de limpieza</v>
      </c>
      <c r="V1536" s="3" t="str">
        <f>MID(Tabla1[[#This Row],[Aplicación]],14,2)</f>
        <v>63</v>
      </c>
      <c r="W1536" s="3" t="str">
        <f>MID(Tabla1[[#This Row],[Aplicación]],14,6)</f>
        <v>634</v>
      </c>
    </row>
    <row r="1537" spans="1:23" hidden="1" x14ac:dyDescent="0.25">
      <c r="A1537" s="1">
        <v>220190000684</v>
      </c>
      <c r="B1537" s="3" t="s">
        <v>518</v>
      </c>
      <c r="C1537" s="2">
        <v>43497</v>
      </c>
      <c r="D1537" s="3">
        <v>22019000788</v>
      </c>
      <c r="E1537" s="3" t="s">
        <v>562</v>
      </c>
      <c r="F1537" s="4">
        <v>720</v>
      </c>
      <c r="G1537" s="3" t="s">
        <v>2339</v>
      </c>
      <c r="H1537" s="3" t="s">
        <v>565</v>
      </c>
      <c r="I1537" s="3" t="s">
        <v>2070</v>
      </c>
      <c r="J1537" s="3" t="s">
        <v>1838</v>
      </c>
      <c r="K1537" s="3" t="s">
        <v>14</v>
      </c>
      <c r="L1537" s="3" t="s">
        <v>15</v>
      </c>
      <c r="M1537" s="3" t="s">
        <v>16</v>
      </c>
      <c r="N1537" s="3" t="s">
        <v>2555</v>
      </c>
      <c r="O1537" s="3" t="s">
        <v>2553</v>
      </c>
      <c r="P1537" s="3" t="str">
        <f>MID(Tabla1[[#This Row],[Aplicación]],14,1)</f>
        <v>6</v>
      </c>
      <c r="Q1537" s="3" t="s">
        <v>2531</v>
      </c>
      <c r="R1537" s="3" t="str">
        <f>MID(Tabla1[[#This Row],[Aplicación]],6,2)</f>
        <v>07</v>
      </c>
      <c r="S1537" s="3" t="str">
        <f>VLOOKUP(Tabla1[[#This Row],[AREA]],Hoja1!A:B,2,FALSE)</f>
        <v>07. Medio Ambiente sostenibilidad</v>
      </c>
      <c r="T1537" s="3" t="str">
        <f>MID(Tabla1[[#This Row],[Aplicación]],9,4)</f>
        <v>1621</v>
      </c>
      <c r="U1537" s="3" t="str">
        <f>VLOOKUP(Tabla1[[#This Row],[PROGRAMA]],Hoja1!A:B,2,FALSE)</f>
        <v>1621. Servicio de limpieza</v>
      </c>
      <c r="V1537" s="3" t="str">
        <f>MID(Tabla1[[#This Row],[Aplicación]],14,2)</f>
        <v>63</v>
      </c>
      <c r="W1537" s="3" t="str">
        <f>MID(Tabla1[[#This Row],[Aplicación]],14,6)</f>
        <v>634</v>
      </c>
    </row>
    <row r="1538" spans="1:23" hidden="1" x14ac:dyDescent="0.25">
      <c r="A1538" s="1">
        <v>220190001156</v>
      </c>
      <c r="B1538" s="3" t="s">
        <v>518</v>
      </c>
      <c r="C1538" s="2">
        <v>43504</v>
      </c>
      <c r="D1538" s="3">
        <v>22019000788</v>
      </c>
      <c r="E1538" s="3" t="s">
        <v>562</v>
      </c>
      <c r="F1538" s="4">
        <v>72.61</v>
      </c>
      <c r="G1538" s="3" t="s">
        <v>2083</v>
      </c>
      <c r="H1538" s="3" t="s">
        <v>612</v>
      </c>
      <c r="I1538" s="3" t="s">
        <v>2070</v>
      </c>
      <c r="J1538" s="3" t="s">
        <v>1838</v>
      </c>
      <c r="K1538" s="3" t="s">
        <v>14</v>
      </c>
      <c r="L1538" s="3" t="s">
        <v>15</v>
      </c>
      <c r="M1538" s="3" t="s">
        <v>16</v>
      </c>
      <c r="N1538" s="3" t="s">
        <v>2555</v>
      </c>
      <c r="O1538" s="3" t="s">
        <v>2553</v>
      </c>
      <c r="P1538" s="3" t="str">
        <f>MID(Tabla1[[#This Row],[Aplicación]],14,1)</f>
        <v>6</v>
      </c>
      <c r="Q1538" s="3" t="s">
        <v>2531</v>
      </c>
      <c r="R1538" s="3" t="str">
        <f>MID(Tabla1[[#This Row],[Aplicación]],6,2)</f>
        <v>07</v>
      </c>
      <c r="S1538" s="3" t="str">
        <f>VLOOKUP(Tabla1[[#This Row],[AREA]],Hoja1!A:B,2,FALSE)</f>
        <v>07. Medio Ambiente sostenibilidad</v>
      </c>
      <c r="T1538" s="3" t="str">
        <f>MID(Tabla1[[#This Row],[Aplicación]],9,4)</f>
        <v>1621</v>
      </c>
      <c r="U1538" s="3" t="str">
        <f>VLOOKUP(Tabla1[[#This Row],[PROGRAMA]],Hoja1!A:B,2,FALSE)</f>
        <v>1621. Servicio de limpieza</v>
      </c>
      <c r="V1538" s="3" t="str">
        <f>MID(Tabla1[[#This Row],[Aplicación]],14,2)</f>
        <v>63</v>
      </c>
      <c r="W1538" s="3" t="str">
        <f>MID(Tabla1[[#This Row],[Aplicación]],14,6)</f>
        <v>634</v>
      </c>
    </row>
    <row r="1539" spans="1:23" hidden="1" x14ac:dyDescent="0.25">
      <c r="A1539" s="1">
        <v>220190001157</v>
      </c>
      <c r="B1539" s="3" t="s">
        <v>518</v>
      </c>
      <c r="C1539" s="2">
        <v>43504</v>
      </c>
      <c r="D1539" s="3">
        <v>22019000788</v>
      </c>
      <c r="E1539" s="3" t="s">
        <v>562</v>
      </c>
      <c r="F1539" s="4">
        <v>1696.03</v>
      </c>
      <c r="G1539" s="3" t="s">
        <v>2083</v>
      </c>
      <c r="H1539" s="3" t="s">
        <v>613</v>
      </c>
      <c r="I1539" s="3" t="s">
        <v>2070</v>
      </c>
      <c r="J1539" s="3" t="s">
        <v>1838</v>
      </c>
      <c r="K1539" s="3" t="s">
        <v>14</v>
      </c>
      <c r="L1539" s="3" t="s">
        <v>15</v>
      </c>
      <c r="M1539" s="3" t="s">
        <v>16</v>
      </c>
      <c r="N1539" s="3" t="s">
        <v>2555</v>
      </c>
      <c r="O1539" s="3" t="s">
        <v>2553</v>
      </c>
      <c r="P1539" s="3" t="str">
        <f>MID(Tabla1[[#This Row],[Aplicación]],14,1)</f>
        <v>6</v>
      </c>
      <c r="Q1539" s="3" t="s">
        <v>2531</v>
      </c>
      <c r="R1539" s="3" t="str">
        <f>MID(Tabla1[[#This Row],[Aplicación]],6,2)</f>
        <v>07</v>
      </c>
      <c r="S1539" s="3" t="str">
        <f>VLOOKUP(Tabla1[[#This Row],[AREA]],Hoja1!A:B,2,FALSE)</f>
        <v>07. Medio Ambiente sostenibilidad</v>
      </c>
      <c r="T1539" s="3" t="str">
        <f>MID(Tabla1[[#This Row],[Aplicación]],9,4)</f>
        <v>1621</v>
      </c>
      <c r="U1539" s="3" t="str">
        <f>VLOOKUP(Tabla1[[#This Row],[PROGRAMA]],Hoja1!A:B,2,FALSE)</f>
        <v>1621. Servicio de limpieza</v>
      </c>
      <c r="V1539" s="3" t="str">
        <f>MID(Tabla1[[#This Row],[Aplicación]],14,2)</f>
        <v>63</v>
      </c>
      <c r="W1539" s="3" t="str">
        <f>MID(Tabla1[[#This Row],[Aplicación]],14,6)</f>
        <v>634</v>
      </c>
    </row>
    <row r="1540" spans="1:23" hidden="1" x14ac:dyDescent="0.25">
      <c r="A1540" s="1">
        <v>220190001158</v>
      </c>
      <c r="B1540" s="3" t="s">
        <v>518</v>
      </c>
      <c r="C1540" s="2">
        <v>43504</v>
      </c>
      <c r="D1540" s="3">
        <v>22019000788</v>
      </c>
      <c r="E1540" s="3" t="s">
        <v>562</v>
      </c>
      <c r="F1540" s="4">
        <v>72.61</v>
      </c>
      <c r="G1540" s="3" t="s">
        <v>2083</v>
      </c>
      <c r="H1540" s="3" t="s">
        <v>614</v>
      </c>
      <c r="I1540" s="3" t="s">
        <v>2070</v>
      </c>
      <c r="J1540" s="3" t="s">
        <v>1838</v>
      </c>
      <c r="K1540" s="3" t="s">
        <v>14</v>
      </c>
      <c r="L1540" s="3" t="s">
        <v>15</v>
      </c>
      <c r="M1540" s="3" t="s">
        <v>16</v>
      </c>
      <c r="N1540" s="3" t="s">
        <v>2555</v>
      </c>
      <c r="O1540" s="3" t="s">
        <v>2553</v>
      </c>
      <c r="P1540" s="3" t="str">
        <f>MID(Tabla1[[#This Row],[Aplicación]],14,1)</f>
        <v>6</v>
      </c>
      <c r="Q1540" s="3" t="s">
        <v>2531</v>
      </c>
      <c r="R1540" s="3" t="str">
        <f>MID(Tabla1[[#This Row],[Aplicación]],6,2)</f>
        <v>07</v>
      </c>
      <c r="S1540" s="3" t="str">
        <f>VLOOKUP(Tabla1[[#This Row],[AREA]],Hoja1!A:B,2,FALSE)</f>
        <v>07. Medio Ambiente sostenibilidad</v>
      </c>
      <c r="T1540" s="3" t="str">
        <f>MID(Tabla1[[#This Row],[Aplicación]],9,4)</f>
        <v>1621</v>
      </c>
      <c r="U1540" s="3" t="str">
        <f>VLOOKUP(Tabla1[[#This Row],[PROGRAMA]],Hoja1!A:B,2,FALSE)</f>
        <v>1621. Servicio de limpieza</v>
      </c>
      <c r="V1540" s="3" t="str">
        <f>MID(Tabla1[[#This Row],[Aplicación]],14,2)</f>
        <v>63</v>
      </c>
      <c r="W1540" s="3" t="str">
        <f>MID(Tabla1[[#This Row],[Aplicación]],14,6)</f>
        <v>634</v>
      </c>
    </row>
    <row r="1541" spans="1:23" hidden="1" x14ac:dyDescent="0.25">
      <c r="A1541" s="1">
        <v>220190001159</v>
      </c>
      <c r="B1541" s="3" t="s">
        <v>518</v>
      </c>
      <c r="C1541" s="2">
        <v>43504</v>
      </c>
      <c r="D1541" s="3">
        <v>22019000788</v>
      </c>
      <c r="E1541" s="3" t="s">
        <v>562</v>
      </c>
      <c r="F1541" s="4">
        <v>354.86</v>
      </c>
      <c r="G1541" s="3" t="s">
        <v>2083</v>
      </c>
      <c r="H1541" s="3" t="s">
        <v>615</v>
      </c>
      <c r="I1541" s="3" t="s">
        <v>2070</v>
      </c>
      <c r="J1541" s="3" t="s">
        <v>1838</v>
      </c>
      <c r="K1541" s="3" t="s">
        <v>14</v>
      </c>
      <c r="L1541" s="3" t="s">
        <v>15</v>
      </c>
      <c r="M1541" s="3" t="s">
        <v>16</v>
      </c>
      <c r="N1541" s="3" t="s">
        <v>2555</v>
      </c>
      <c r="O1541" s="3" t="s">
        <v>2553</v>
      </c>
      <c r="P1541" s="3" t="str">
        <f>MID(Tabla1[[#This Row],[Aplicación]],14,1)</f>
        <v>6</v>
      </c>
      <c r="Q1541" s="3" t="s">
        <v>2531</v>
      </c>
      <c r="R1541" s="3" t="str">
        <f>MID(Tabla1[[#This Row],[Aplicación]],6,2)</f>
        <v>07</v>
      </c>
      <c r="S1541" s="3" t="str">
        <f>VLOOKUP(Tabla1[[#This Row],[AREA]],Hoja1!A:B,2,FALSE)</f>
        <v>07. Medio Ambiente sostenibilidad</v>
      </c>
      <c r="T1541" s="3" t="str">
        <f>MID(Tabla1[[#This Row],[Aplicación]],9,4)</f>
        <v>1621</v>
      </c>
      <c r="U1541" s="3" t="str">
        <f>VLOOKUP(Tabla1[[#This Row],[PROGRAMA]],Hoja1!A:B,2,FALSE)</f>
        <v>1621. Servicio de limpieza</v>
      </c>
      <c r="V1541" s="3" t="str">
        <f>MID(Tabla1[[#This Row],[Aplicación]],14,2)</f>
        <v>63</v>
      </c>
      <c r="W1541" s="3" t="str">
        <f>MID(Tabla1[[#This Row],[Aplicación]],14,6)</f>
        <v>634</v>
      </c>
    </row>
    <row r="1542" spans="1:23" hidden="1" x14ac:dyDescent="0.25">
      <c r="A1542" s="1">
        <v>220190001160</v>
      </c>
      <c r="B1542" s="3" t="s">
        <v>518</v>
      </c>
      <c r="C1542" s="2">
        <v>43504</v>
      </c>
      <c r="D1542" s="3">
        <v>22019000788</v>
      </c>
      <c r="E1542" s="3" t="s">
        <v>562</v>
      </c>
      <c r="F1542" s="4">
        <v>3856.65</v>
      </c>
      <c r="G1542" s="3" t="s">
        <v>2069</v>
      </c>
      <c r="H1542" s="3" t="s">
        <v>616</v>
      </c>
      <c r="I1542" s="3" t="s">
        <v>2070</v>
      </c>
      <c r="J1542" s="3" t="s">
        <v>1838</v>
      </c>
      <c r="K1542" s="3" t="s">
        <v>14</v>
      </c>
      <c r="L1542" s="3" t="s">
        <v>15</v>
      </c>
      <c r="M1542" s="3" t="s">
        <v>16</v>
      </c>
      <c r="N1542" s="3" t="s">
        <v>2555</v>
      </c>
      <c r="O1542" s="3" t="s">
        <v>2553</v>
      </c>
      <c r="P1542" s="3" t="str">
        <f>MID(Tabla1[[#This Row],[Aplicación]],14,1)</f>
        <v>6</v>
      </c>
      <c r="Q1542" s="3" t="s">
        <v>2531</v>
      </c>
      <c r="R1542" s="3" t="str">
        <f>MID(Tabla1[[#This Row],[Aplicación]],6,2)</f>
        <v>07</v>
      </c>
      <c r="S1542" s="3" t="str">
        <f>VLOOKUP(Tabla1[[#This Row],[AREA]],Hoja1!A:B,2,FALSE)</f>
        <v>07. Medio Ambiente sostenibilidad</v>
      </c>
      <c r="T1542" s="3" t="str">
        <f>MID(Tabla1[[#This Row],[Aplicación]],9,4)</f>
        <v>1621</v>
      </c>
      <c r="U1542" s="3" t="str">
        <f>VLOOKUP(Tabla1[[#This Row],[PROGRAMA]],Hoja1!A:B,2,FALSE)</f>
        <v>1621. Servicio de limpieza</v>
      </c>
      <c r="V1542" s="3" t="str">
        <f>MID(Tabla1[[#This Row],[Aplicación]],14,2)</f>
        <v>63</v>
      </c>
      <c r="W1542" s="3" t="str">
        <f>MID(Tabla1[[#This Row],[Aplicación]],14,6)</f>
        <v>634</v>
      </c>
    </row>
    <row r="1543" spans="1:23" hidden="1" x14ac:dyDescent="0.25">
      <c r="A1543" s="1">
        <v>220190001182</v>
      </c>
      <c r="B1543" s="3" t="s">
        <v>518</v>
      </c>
      <c r="C1543" s="2">
        <v>43504</v>
      </c>
      <c r="D1543" s="3">
        <v>22019000788</v>
      </c>
      <c r="E1543" s="3" t="s">
        <v>562</v>
      </c>
      <c r="F1543" s="4">
        <v>462.46</v>
      </c>
      <c r="G1543" s="3" t="s">
        <v>2083</v>
      </c>
      <c r="H1543" s="3" t="s">
        <v>628</v>
      </c>
      <c r="I1543" s="3" t="s">
        <v>2070</v>
      </c>
      <c r="J1543" s="3" t="s">
        <v>1838</v>
      </c>
      <c r="K1543" s="3" t="s">
        <v>14</v>
      </c>
      <c r="L1543" s="3" t="s">
        <v>15</v>
      </c>
      <c r="M1543" s="3" t="s">
        <v>16</v>
      </c>
      <c r="N1543" s="3" t="s">
        <v>2555</v>
      </c>
      <c r="O1543" s="3" t="s">
        <v>2553</v>
      </c>
      <c r="P1543" s="3" t="str">
        <f>MID(Tabla1[[#This Row],[Aplicación]],14,1)</f>
        <v>6</v>
      </c>
      <c r="Q1543" s="3" t="s">
        <v>2531</v>
      </c>
      <c r="R1543" s="3" t="str">
        <f>MID(Tabla1[[#This Row],[Aplicación]],6,2)</f>
        <v>07</v>
      </c>
      <c r="S1543" s="3" t="str">
        <f>VLOOKUP(Tabla1[[#This Row],[AREA]],Hoja1!A:B,2,FALSE)</f>
        <v>07. Medio Ambiente sostenibilidad</v>
      </c>
      <c r="T1543" s="3" t="str">
        <f>MID(Tabla1[[#This Row],[Aplicación]],9,4)</f>
        <v>1621</v>
      </c>
      <c r="U1543" s="3" t="str">
        <f>VLOOKUP(Tabla1[[#This Row],[PROGRAMA]],Hoja1!A:B,2,FALSE)</f>
        <v>1621. Servicio de limpieza</v>
      </c>
      <c r="V1543" s="3" t="str">
        <f>MID(Tabla1[[#This Row],[Aplicación]],14,2)</f>
        <v>63</v>
      </c>
      <c r="W1543" s="3" t="str">
        <f>MID(Tabla1[[#This Row],[Aplicación]],14,6)</f>
        <v>634</v>
      </c>
    </row>
    <row r="1544" spans="1:23" hidden="1" x14ac:dyDescent="0.25">
      <c r="A1544" s="1">
        <v>220190001195</v>
      </c>
      <c r="B1544" s="3" t="s">
        <v>518</v>
      </c>
      <c r="C1544" s="2">
        <v>43504</v>
      </c>
      <c r="D1544" s="3">
        <v>22019000788</v>
      </c>
      <c r="E1544" s="3" t="s">
        <v>562</v>
      </c>
      <c r="F1544" s="4">
        <v>968.63</v>
      </c>
      <c r="G1544" s="3" t="s">
        <v>2051</v>
      </c>
      <c r="H1544" s="3" t="s">
        <v>636</v>
      </c>
      <c r="I1544" s="3" t="s">
        <v>2070</v>
      </c>
      <c r="J1544" s="3" t="s">
        <v>1838</v>
      </c>
      <c r="K1544" s="3" t="s">
        <v>14</v>
      </c>
      <c r="L1544" s="3" t="s">
        <v>15</v>
      </c>
      <c r="M1544" s="3" t="s">
        <v>16</v>
      </c>
      <c r="N1544" s="3" t="s">
        <v>2555</v>
      </c>
      <c r="O1544" s="3" t="s">
        <v>2553</v>
      </c>
      <c r="P1544" s="3" t="str">
        <f>MID(Tabla1[[#This Row],[Aplicación]],14,1)</f>
        <v>6</v>
      </c>
      <c r="Q1544" s="3" t="s">
        <v>2531</v>
      </c>
      <c r="R1544" s="3" t="str">
        <f>MID(Tabla1[[#This Row],[Aplicación]],6,2)</f>
        <v>07</v>
      </c>
      <c r="S1544" s="3" t="str">
        <f>VLOOKUP(Tabla1[[#This Row],[AREA]],Hoja1!A:B,2,FALSE)</f>
        <v>07. Medio Ambiente sostenibilidad</v>
      </c>
      <c r="T1544" s="3" t="str">
        <f>MID(Tabla1[[#This Row],[Aplicación]],9,4)</f>
        <v>1621</v>
      </c>
      <c r="U1544" s="3" t="str">
        <f>VLOOKUP(Tabla1[[#This Row],[PROGRAMA]],Hoja1!A:B,2,FALSE)</f>
        <v>1621. Servicio de limpieza</v>
      </c>
      <c r="V1544" s="3" t="str">
        <f>MID(Tabla1[[#This Row],[Aplicación]],14,2)</f>
        <v>63</v>
      </c>
      <c r="W1544" s="3" t="str">
        <f>MID(Tabla1[[#This Row],[Aplicación]],14,6)</f>
        <v>634</v>
      </c>
    </row>
    <row r="1545" spans="1:23" hidden="1" x14ac:dyDescent="0.25">
      <c r="A1545" s="1">
        <v>220190001196</v>
      </c>
      <c r="B1545" s="3" t="s">
        <v>518</v>
      </c>
      <c r="C1545" s="2">
        <v>43504</v>
      </c>
      <c r="D1545" s="3">
        <v>22019000788</v>
      </c>
      <c r="E1545" s="3" t="s">
        <v>562</v>
      </c>
      <c r="F1545" s="4">
        <v>823.83</v>
      </c>
      <c r="G1545" s="3" t="s">
        <v>2051</v>
      </c>
      <c r="H1545" s="3" t="s">
        <v>637</v>
      </c>
      <c r="I1545" s="3" t="s">
        <v>2070</v>
      </c>
      <c r="J1545" s="3" t="s">
        <v>1838</v>
      </c>
      <c r="K1545" s="3" t="s">
        <v>14</v>
      </c>
      <c r="L1545" s="3" t="s">
        <v>15</v>
      </c>
      <c r="M1545" s="3" t="s">
        <v>16</v>
      </c>
      <c r="N1545" s="3" t="s">
        <v>2555</v>
      </c>
      <c r="O1545" s="3" t="s">
        <v>2553</v>
      </c>
      <c r="P1545" s="3" t="str">
        <f>MID(Tabla1[[#This Row],[Aplicación]],14,1)</f>
        <v>6</v>
      </c>
      <c r="Q1545" s="3" t="s">
        <v>2531</v>
      </c>
      <c r="R1545" s="3" t="str">
        <f>MID(Tabla1[[#This Row],[Aplicación]],6,2)</f>
        <v>07</v>
      </c>
      <c r="S1545" s="3" t="str">
        <f>VLOOKUP(Tabla1[[#This Row],[AREA]],Hoja1!A:B,2,FALSE)</f>
        <v>07. Medio Ambiente sostenibilidad</v>
      </c>
      <c r="T1545" s="3" t="str">
        <f>MID(Tabla1[[#This Row],[Aplicación]],9,4)</f>
        <v>1621</v>
      </c>
      <c r="U1545" s="3" t="str">
        <f>VLOOKUP(Tabla1[[#This Row],[PROGRAMA]],Hoja1!A:B,2,FALSE)</f>
        <v>1621. Servicio de limpieza</v>
      </c>
      <c r="V1545" s="3" t="str">
        <f>MID(Tabla1[[#This Row],[Aplicación]],14,2)</f>
        <v>63</v>
      </c>
      <c r="W1545" s="3" t="str">
        <f>MID(Tabla1[[#This Row],[Aplicación]],14,6)</f>
        <v>634</v>
      </c>
    </row>
    <row r="1546" spans="1:23" hidden="1" x14ac:dyDescent="0.25">
      <c r="A1546" s="1">
        <v>220190001198</v>
      </c>
      <c r="B1546" s="3" t="s">
        <v>518</v>
      </c>
      <c r="C1546" s="2">
        <v>43504</v>
      </c>
      <c r="D1546" s="3">
        <v>22019000788</v>
      </c>
      <c r="E1546" s="3" t="s">
        <v>562</v>
      </c>
      <c r="F1546" s="4">
        <v>254.1</v>
      </c>
      <c r="G1546" s="3" t="s">
        <v>2340</v>
      </c>
      <c r="H1546" s="3" t="s">
        <v>638</v>
      </c>
      <c r="I1546" s="3" t="s">
        <v>2070</v>
      </c>
      <c r="J1546" s="3" t="s">
        <v>1838</v>
      </c>
      <c r="K1546" s="3" t="s">
        <v>14</v>
      </c>
      <c r="L1546" s="3" t="s">
        <v>15</v>
      </c>
      <c r="M1546" s="3" t="s">
        <v>16</v>
      </c>
      <c r="N1546" s="3" t="s">
        <v>2555</v>
      </c>
      <c r="O1546" s="3" t="s">
        <v>2553</v>
      </c>
      <c r="P1546" s="3" t="str">
        <f>MID(Tabla1[[#This Row],[Aplicación]],14,1)</f>
        <v>6</v>
      </c>
      <c r="Q1546" s="3" t="s">
        <v>2531</v>
      </c>
      <c r="R1546" s="3" t="str">
        <f>MID(Tabla1[[#This Row],[Aplicación]],6,2)</f>
        <v>07</v>
      </c>
      <c r="S1546" s="3" t="str">
        <f>VLOOKUP(Tabla1[[#This Row],[AREA]],Hoja1!A:B,2,FALSE)</f>
        <v>07. Medio Ambiente sostenibilidad</v>
      </c>
      <c r="T1546" s="3" t="str">
        <f>MID(Tabla1[[#This Row],[Aplicación]],9,4)</f>
        <v>1621</v>
      </c>
      <c r="U1546" s="3" t="str">
        <f>VLOOKUP(Tabla1[[#This Row],[PROGRAMA]],Hoja1!A:B,2,FALSE)</f>
        <v>1621. Servicio de limpieza</v>
      </c>
      <c r="V1546" s="3" t="str">
        <f>MID(Tabla1[[#This Row],[Aplicación]],14,2)</f>
        <v>63</v>
      </c>
      <c r="W1546" s="3" t="str">
        <f>MID(Tabla1[[#This Row],[Aplicación]],14,6)</f>
        <v>634</v>
      </c>
    </row>
    <row r="1547" spans="1:23" hidden="1" x14ac:dyDescent="0.25">
      <c r="A1547" s="1">
        <v>220190001199</v>
      </c>
      <c r="B1547" s="3" t="s">
        <v>518</v>
      </c>
      <c r="C1547" s="2">
        <v>43504</v>
      </c>
      <c r="D1547" s="3">
        <v>22019000788</v>
      </c>
      <c r="E1547" s="3" t="s">
        <v>562</v>
      </c>
      <c r="F1547" s="4">
        <v>773.71</v>
      </c>
      <c r="G1547" s="3" t="s">
        <v>2340</v>
      </c>
      <c r="H1547" s="3" t="s">
        <v>639</v>
      </c>
      <c r="I1547" s="3" t="s">
        <v>2070</v>
      </c>
      <c r="J1547" s="3" t="s">
        <v>1838</v>
      </c>
      <c r="K1547" s="3" t="s">
        <v>14</v>
      </c>
      <c r="L1547" s="3" t="s">
        <v>15</v>
      </c>
      <c r="M1547" s="3" t="s">
        <v>16</v>
      </c>
      <c r="N1547" s="3" t="s">
        <v>2555</v>
      </c>
      <c r="O1547" s="3" t="s">
        <v>2553</v>
      </c>
      <c r="P1547" s="3" t="str">
        <f>MID(Tabla1[[#This Row],[Aplicación]],14,1)</f>
        <v>6</v>
      </c>
      <c r="Q1547" s="3" t="s">
        <v>2531</v>
      </c>
      <c r="R1547" s="3" t="str">
        <f>MID(Tabla1[[#This Row],[Aplicación]],6,2)</f>
        <v>07</v>
      </c>
      <c r="S1547" s="3" t="str">
        <f>VLOOKUP(Tabla1[[#This Row],[AREA]],Hoja1!A:B,2,FALSE)</f>
        <v>07. Medio Ambiente sostenibilidad</v>
      </c>
      <c r="T1547" s="3" t="str">
        <f>MID(Tabla1[[#This Row],[Aplicación]],9,4)</f>
        <v>1621</v>
      </c>
      <c r="U1547" s="3" t="str">
        <f>VLOOKUP(Tabla1[[#This Row],[PROGRAMA]],Hoja1!A:B,2,FALSE)</f>
        <v>1621. Servicio de limpieza</v>
      </c>
      <c r="V1547" s="3" t="str">
        <f>MID(Tabla1[[#This Row],[Aplicación]],14,2)</f>
        <v>63</v>
      </c>
      <c r="W1547" s="3" t="str">
        <f>MID(Tabla1[[#This Row],[Aplicación]],14,6)</f>
        <v>634</v>
      </c>
    </row>
    <row r="1548" spans="1:23" hidden="1" x14ac:dyDescent="0.25">
      <c r="A1548" s="1">
        <v>220190001200</v>
      </c>
      <c r="B1548" s="3" t="s">
        <v>518</v>
      </c>
      <c r="C1548" s="2">
        <v>43504</v>
      </c>
      <c r="D1548" s="3">
        <v>22019001444</v>
      </c>
      <c r="E1548" s="3" t="s">
        <v>640</v>
      </c>
      <c r="F1548" s="4">
        <v>958.5</v>
      </c>
      <c r="G1548" s="3" t="s">
        <v>2083</v>
      </c>
      <c r="H1548" s="3" t="s">
        <v>641</v>
      </c>
      <c r="I1548" s="3" t="s">
        <v>2070</v>
      </c>
      <c r="J1548" s="3" t="s">
        <v>1838</v>
      </c>
      <c r="K1548" s="3" t="s">
        <v>14</v>
      </c>
      <c r="L1548" s="3" t="s">
        <v>15</v>
      </c>
      <c r="M1548" s="3" t="s">
        <v>16</v>
      </c>
      <c r="N1548" s="3" t="s">
        <v>2555</v>
      </c>
      <c r="O1548" s="3" t="s">
        <v>2553</v>
      </c>
      <c r="P1548" s="3" t="str">
        <f>MID(Tabla1[[#This Row],[Aplicación]],14,1)</f>
        <v>6</v>
      </c>
      <c r="Q1548" s="3" t="s">
        <v>2531</v>
      </c>
      <c r="R1548" s="3" t="str">
        <f>MID(Tabla1[[#This Row],[Aplicación]],6,2)</f>
        <v>07</v>
      </c>
      <c r="S1548" s="3" t="str">
        <f>VLOOKUP(Tabla1[[#This Row],[AREA]],Hoja1!A:B,2,FALSE)</f>
        <v>07. Medio Ambiente sostenibilidad</v>
      </c>
      <c r="T1548" s="3" t="str">
        <f>MID(Tabla1[[#This Row],[Aplicación]],9,4)</f>
        <v>1631</v>
      </c>
      <c r="U1548" s="3" t="str">
        <f>VLOOKUP(Tabla1[[#This Row],[PROGRAMA]],Hoja1!A:B,2,FALSE)</f>
        <v>1631. Limpieza viaria</v>
      </c>
      <c r="V1548" s="3" t="str">
        <f>MID(Tabla1[[#This Row],[Aplicación]],14,2)</f>
        <v>63</v>
      </c>
      <c r="W1548" s="3" t="str">
        <f>MID(Tabla1[[#This Row],[Aplicación]],14,6)</f>
        <v>634</v>
      </c>
    </row>
    <row r="1549" spans="1:23" hidden="1" x14ac:dyDescent="0.25">
      <c r="A1549" s="1">
        <v>220190002440</v>
      </c>
      <c r="B1549" s="3" t="s">
        <v>518</v>
      </c>
      <c r="C1549" s="2">
        <v>43515</v>
      </c>
      <c r="D1549" s="3">
        <v>22019000788</v>
      </c>
      <c r="E1549" s="3" t="s">
        <v>562</v>
      </c>
      <c r="F1549" s="4">
        <v>342.6</v>
      </c>
      <c r="G1549" s="3" t="s">
        <v>2339</v>
      </c>
      <c r="H1549" s="3" t="s">
        <v>866</v>
      </c>
      <c r="I1549" s="3" t="s">
        <v>2070</v>
      </c>
      <c r="J1549" s="3" t="s">
        <v>1838</v>
      </c>
      <c r="K1549" s="3" t="s">
        <v>14</v>
      </c>
      <c r="L1549" s="3" t="s">
        <v>15</v>
      </c>
      <c r="M1549" s="3" t="s">
        <v>16</v>
      </c>
      <c r="N1549" s="3" t="s">
        <v>2555</v>
      </c>
      <c r="O1549" s="3" t="s">
        <v>2553</v>
      </c>
      <c r="P1549" s="3" t="str">
        <f>MID(Tabla1[[#This Row],[Aplicación]],14,1)</f>
        <v>6</v>
      </c>
      <c r="Q1549" s="3" t="s">
        <v>2531</v>
      </c>
      <c r="R1549" s="3" t="str">
        <f>MID(Tabla1[[#This Row],[Aplicación]],6,2)</f>
        <v>07</v>
      </c>
      <c r="S1549" s="3" t="str">
        <f>VLOOKUP(Tabla1[[#This Row],[AREA]],Hoja1!A:B,2,FALSE)</f>
        <v>07. Medio Ambiente sostenibilidad</v>
      </c>
      <c r="T1549" s="3" t="str">
        <f>MID(Tabla1[[#This Row],[Aplicación]],9,4)</f>
        <v>1621</v>
      </c>
      <c r="U1549" s="3" t="str">
        <f>VLOOKUP(Tabla1[[#This Row],[PROGRAMA]],Hoja1!A:B,2,FALSE)</f>
        <v>1621. Servicio de limpieza</v>
      </c>
      <c r="V1549" s="3" t="str">
        <f>MID(Tabla1[[#This Row],[Aplicación]],14,2)</f>
        <v>63</v>
      </c>
      <c r="W1549" s="3" t="str">
        <f>MID(Tabla1[[#This Row],[Aplicación]],14,6)</f>
        <v>634</v>
      </c>
    </row>
    <row r="1550" spans="1:23" hidden="1" x14ac:dyDescent="0.25">
      <c r="A1550" s="1">
        <v>220190002441</v>
      </c>
      <c r="B1550" s="3" t="s">
        <v>518</v>
      </c>
      <c r="C1550" s="2">
        <v>43515</v>
      </c>
      <c r="D1550" s="3">
        <v>22019000788</v>
      </c>
      <c r="E1550" s="3" t="s">
        <v>562</v>
      </c>
      <c r="F1550" s="4">
        <v>56.87</v>
      </c>
      <c r="G1550" s="3" t="s">
        <v>2051</v>
      </c>
      <c r="H1550" s="3" t="s">
        <v>867</v>
      </c>
      <c r="I1550" s="3" t="s">
        <v>2070</v>
      </c>
      <c r="J1550" s="3" t="s">
        <v>1838</v>
      </c>
      <c r="K1550" s="3" t="s">
        <v>14</v>
      </c>
      <c r="L1550" s="3" t="s">
        <v>15</v>
      </c>
      <c r="M1550" s="3" t="s">
        <v>16</v>
      </c>
      <c r="N1550" s="3" t="s">
        <v>2555</v>
      </c>
      <c r="O1550" s="3" t="s">
        <v>2553</v>
      </c>
      <c r="P1550" s="3" t="str">
        <f>MID(Tabla1[[#This Row],[Aplicación]],14,1)</f>
        <v>6</v>
      </c>
      <c r="Q1550" s="3" t="s">
        <v>2531</v>
      </c>
      <c r="R1550" s="3" t="str">
        <f>MID(Tabla1[[#This Row],[Aplicación]],6,2)</f>
        <v>07</v>
      </c>
      <c r="S1550" s="3" t="str">
        <f>VLOOKUP(Tabla1[[#This Row],[AREA]],Hoja1!A:B,2,FALSE)</f>
        <v>07. Medio Ambiente sostenibilidad</v>
      </c>
      <c r="T1550" s="3" t="str">
        <f>MID(Tabla1[[#This Row],[Aplicación]],9,4)</f>
        <v>1621</v>
      </c>
      <c r="U1550" s="3" t="str">
        <f>VLOOKUP(Tabla1[[#This Row],[PROGRAMA]],Hoja1!A:B,2,FALSE)</f>
        <v>1621. Servicio de limpieza</v>
      </c>
      <c r="V1550" s="3" t="str">
        <f>MID(Tabla1[[#This Row],[Aplicación]],14,2)</f>
        <v>63</v>
      </c>
      <c r="W1550" s="3" t="str">
        <f>MID(Tabla1[[#This Row],[Aplicación]],14,6)</f>
        <v>634</v>
      </c>
    </row>
    <row r="1551" spans="1:23" hidden="1" x14ac:dyDescent="0.25">
      <c r="A1551" s="1">
        <v>220190002442</v>
      </c>
      <c r="B1551" s="3" t="s">
        <v>518</v>
      </c>
      <c r="C1551" s="2">
        <v>43515</v>
      </c>
      <c r="D1551" s="3">
        <v>22019000788</v>
      </c>
      <c r="E1551" s="3" t="s">
        <v>562</v>
      </c>
      <c r="F1551" s="4">
        <v>856.53</v>
      </c>
      <c r="G1551" s="3" t="s">
        <v>2051</v>
      </c>
      <c r="H1551" s="3" t="s">
        <v>868</v>
      </c>
      <c r="I1551" s="3" t="s">
        <v>2070</v>
      </c>
      <c r="J1551" s="3" t="s">
        <v>1838</v>
      </c>
      <c r="K1551" s="3" t="s">
        <v>14</v>
      </c>
      <c r="L1551" s="3" t="s">
        <v>15</v>
      </c>
      <c r="M1551" s="3" t="s">
        <v>16</v>
      </c>
      <c r="N1551" s="3" t="s">
        <v>2555</v>
      </c>
      <c r="O1551" s="3" t="s">
        <v>2553</v>
      </c>
      <c r="P1551" s="3" t="str">
        <f>MID(Tabla1[[#This Row],[Aplicación]],14,1)</f>
        <v>6</v>
      </c>
      <c r="Q1551" s="3" t="s">
        <v>2531</v>
      </c>
      <c r="R1551" s="3" t="str">
        <f>MID(Tabla1[[#This Row],[Aplicación]],6,2)</f>
        <v>07</v>
      </c>
      <c r="S1551" s="3" t="str">
        <f>VLOOKUP(Tabla1[[#This Row],[AREA]],Hoja1!A:B,2,FALSE)</f>
        <v>07. Medio Ambiente sostenibilidad</v>
      </c>
      <c r="T1551" s="3" t="str">
        <f>MID(Tabla1[[#This Row],[Aplicación]],9,4)</f>
        <v>1621</v>
      </c>
      <c r="U1551" s="3" t="str">
        <f>VLOOKUP(Tabla1[[#This Row],[PROGRAMA]],Hoja1!A:B,2,FALSE)</f>
        <v>1621. Servicio de limpieza</v>
      </c>
      <c r="V1551" s="3" t="str">
        <f>MID(Tabla1[[#This Row],[Aplicación]],14,2)</f>
        <v>63</v>
      </c>
      <c r="W1551" s="3" t="str">
        <f>MID(Tabla1[[#This Row],[Aplicación]],14,6)</f>
        <v>634</v>
      </c>
    </row>
    <row r="1552" spans="1:23" hidden="1" x14ac:dyDescent="0.25">
      <c r="A1552" s="1">
        <v>220190002443</v>
      </c>
      <c r="B1552" s="3" t="s">
        <v>518</v>
      </c>
      <c r="C1552" s="2">
        <v>43515</v>
      </c>
      <c r="D1552" s="3">
        <v>22019000788</v>
      </c>
      <c r="E1552" s="3" t="s">
        <v>562</v>
      </c>
      <c r="F1552" s="4">
        <v>414.29</v>
      </c>
      <c r="G1552" s="3" t="s">
        <v>2051</v>
      </c>
      <c r="H1552" s="3" t="s">
        <v>869</v>
      </c>
      <c r="I1552" s="3" t="s">
        <v>2070</v>
      </c>
      <c r="J1552" s="3" t="s">
        <v>1838</v>
      </c>
      <c r="K1552" s="3" t="s">
        <v>14</v>
      </c>
      <c r="L1552" s="3" t="s">
        <v>15</v>
      </c>
      <c r="M1552" s="3" t="s">
        <v>16</v>
      </c>
      <c r="N1552" s="3" t="s">
        <v>2555</v>
      </c>
      <c r="O1552" s="3" t="s">
        <v>2553</v>
      </c>
      <c r="P1552" s="3" t="str">
        <f>MID(Tabla1[[#This Row],[Aplicación]],14,1)</f>
        <v>6</v>
      </c>
      <c r="Q1552" s="3" t="s">
        <v>2531</v>
      </c>
      <c r="R1552" s="3" t="str">
        <f>MID(Tabla1[[#This Row],[Aplicación]],6,2)</f>
        <v>07</v>
      </c>
      <c r="S1552" s="3" t="str">
        <f>VLOOKUP(Tabla1[[#This Row],[AREA]],Hoja1!A:B,2,FALSE)</f>
        <v>07. Medio Ambiente sostenibilidad</v>
      </c>
      <c r="T1552" s="3" t="str">
        <f>MID(Tabla1[[#This Row],[Aplicación]],9,4)</f>
        <v>1621</v>
      </c>
      <c r="U1552" s="3" t="str">
        <f>VLOOKUP(Tabla1[[#This Row],[PROGRAMA]],Hoja1!A:B,2,FALSE)</f>
        <v>1621. Servicio de limpieza</v>
      </c>
      <c r="V1552" s="3" t="str">
        <f>MID(Tabla1[[#This Row],[Aplicación]],14,2)</f>
        <v>63</v>
      </c>
      <c r="W1552" s="3" t="str">
        <f>MID(Tabla1[[#This Row],[Aplicación]],14,6)</f>
        <v>634</v>
      </c>
    </row>
    <row r="1553" spans="1:23" hidden="1" x14ac:dyDescent="0.25">
      <c r="A1553" s="1">
        <v>220190002446</v>
      </c>
      <c r="B1553" s="3" t="s">
        <v>518</v>
      </c>
      <c r="C1553" s="2">
        <v>43515</v>
      </c>
      <c r="D1553" s="3">
        <v>22019001444</v>
      </c>
      <c r="E1553" s="3" t="s">
        <v>640</v>
      </c>
      <c r="F1553" s="4">
        <v>877.66</v>
      </c>
      <c r="G1553" s="3" t="s">
        <v>2083</v>
      </c>
      <c r="H1553" s="3" t="s">
        <v>870</v>
      </c>
      <c r="I1553" s="3" t="s">
        <v>2070</v>
      </c>
      <c r="J1553" s="3" t="s">
        <v>1838</v>
      </c>
      <c r="K1553" s="3" t="s">
        <v>14</v>
      </c>
      <c r="L1553" s="3" t="s">
        <v>15</v>
      </c>
      <c r="M1553" s="3" t="s">
        <v>16</v>
      </c>
      <c r="N1553" s="3" t="s">
        <v>2555</v>
      </c>
      <c r="O1553" s="3" t="s">
        <v>2553</v>
      </c>
      <c r="P1553" s="3" t="str">
        <f>MID(Tabla1[[#This Row],[Aplicación]],14,1)</f>
        <v>6</v>
      </c>
      <c r="Q1553" s="3" t="s">
        <v>2531</v>
      </c>
      <c r="R1553" s="3" t="str">
        <f>MID(Tabla1[[#This Row],[Aplicación]],6,2)</f>
        <v>07</v>
      </c>
      <c r="S1553" s="3" t="str">
        <f>VLOOKUP(Tabla1[[#This Row],[AREA]],Hoja1!A:B,2,FALSE)</f>
        <v>07. Medio Ambiente sostenibilidad</v>
      </c>
      <c r="T1553" s="3" t="str">
        <f>MID(Tabla1[[#This Row],[Aplicación]],9,4)</f>
        <v>1631</v>
      </c>
      <c r="U1553" s="3" t="str">
        <f>VLOOKUP(Tabla1[[#This Row],[PROGRAMA]],Hoja1!A:B,2,FALSE)</f>
        <v>1631. Limpieza viaria</v>
      </c>
      <c r="V1553" s="3" t="str">
        <f>MID(Tabla1[[#This Row],[Aplicación]],14,2)</f>
        <v>63</v>
      </c>
      <c r="W1553" s="3" t="str">
        <f>MID(Tabla1[[#This Row],[Aplicación]],14,6)</f>
        <v>634</v>
      </c>
    </row>
    <row r="1554" spans="1:23" hidden="1" x14ac:dyDescent="0.25">
      <c r="A1554" s="1">
        <v>220190002469</v>
      </c>
      <c r="B1554" s="3" t="s">
        <v>518</v>
      </c>
      <c r="C1554" s="2">
        <v>43515</v>
      </c>
      <c r="D1554" s="3">
        <v>22019000788</v>
      </c>
      <c r="E1554" s="3" t="s">
        <v>562</v>
      </c>
      <c r="F1554" s="4">
        <v>1679.89</v>
      </c>
      <c r="G1554" s="3" t="s">
        <v>2051</v>
      </c>
      <c r="H1554" s="3" t="s">
        <v>889</v>
      </c>
      <c r="I1554" s="3" t="s">
        <v>2070</v>
      </c>
      <c r="J1554" s="3" t="s">
        <v>1838</v>
      </c>
      <c r="K1554" s="3" t="s">
        <v>14</v>
      </c>
      <c r="L1554" s="3" t="s">
        <v>15</v>
      </c>
      <c r="M1554" s="3" t="s">
        <v>16</v>
      </c>
      <c r="N1554" s="3" t="s">
        <v>2555</v>
      </c>
      <c r="O1554" s="3" t="s">
        <v>2553</v>
      </c>
      <c r="P1554" s="3" t="str">
        <f>MID(Tabla1[[#This Row],[Aplicación]],14,1)</f>
        <v>6</v>
      </c>
      <c r="Q1554" s="3" t="s">
        <v>2531</v>
      </c>
      <c r="R1554" s="3" t="str">
        <f>MID(Tabla1[[#This Row],[Aplicación]],6,2)</f>
        <v>07</v>
      </c>
      <c r="S1554" s="3" t="str">
        <f>VLOOKUP(Tabla1[[#This Row],[AREA]],Hoja1!A:B,2,FALSE)</f>
        <v>07. Medio Ambiente sostenibilidad</v>
      </c>
      <c r="T1554" s="3" t="str">
        <f>MID(Tabla1[[#This Row],[Aplicación]],9,4)</f>
        <v>1621</v>
      </c>
      <c r="U1554" s="3" t="str">
        <f>VLOOKUP(Tabla1[[#This Row],[PROGRAMA]],Hoja1!A:B,2,FALSE)</f>
        <v>1621. Servicio de limpieza</v>
      </c>
      <c r="V1554" s="3" t="str">
        <f>MID(Tabla1[[#This Row],[Aplicación]],14,2)</f>
        <v>63</v>
      </c>
      <c r="W1554" s="3" t="str">
        <f>MID(Tabla1[[#This Row],[Aplicación]],14,6)</f>
        <v>634</v>
      </c>
    </row>
    <row r="1555" spans="1:23" hidden="1" x14ac:dyDescent="0.25">
      <c r="A1555" s="1">
        <v>220190002470</v>
      </c>
      <c r="B1555" s="3" t="s">
        <v>518</v>
      </c>
      <c r="C1555" s="2">
        <v>43515</v>
      </c>
      <c r="D1555" s="3">
        <v>22019000788</v>
      </c>
      <c r="E1555" s="3" t="s">
        <v>562</v>
      </c>
      <c r="F1555" s="4">
        <v>1157.17</v>
      </c>
      <c r="G1555" s="3" t="s">
        <v>2051</v>
      </c>
      <c r="H1555" s="3" t="s">
        <v>890</v>
      </c>
      <c r="I1555" s="3" t="s">
        <v>2070</v>
      </c>
      <c r="J1555" s="3" t="s">
        <v>1838</v>
      </c>
      <c r="K1555" s="3" t="s">
        <v>14</v>
      </c>
      <c r="L1555" s="3" t="s">
        <v>15</v>
      </c>
      <c r="M1555" s="3" t="s">
        <v>16</v>
      </c>
      <c r="N1555" s="3" t="s">
        <v>2555</v>
      </c>
      <c r="O1555" s="3" t="s">
        <v>2553</v>
      </c>
      <c r="P1555" s="3" t="str">
        <f>MID(Tabla1[[#This Row],[Aplicación]],14,1)</f>
        <v>6</v>
      </c>
      <c r="Q1555" s="3" t="s">
        <v>2531</v>
      </c>
      <c r="R1555" s="3" t="str">
        <f>MID(Tabla1[[#This Row],[Aplicación]],6,2)</f>
        <v>07</v>
      </c>
      <c r="S1555" s="3" t="str">
        <f>VLOOKUP(Tabla1[[#This Row],[AREA]],Hoja1!A:B,2,FALSE)</f>
        <v>07. Medio Ambiente sostenibilidad</v>
      </c>
      <c r="T1555" s="3" t="str">
        <f>MID(Tabla1[[#This Row],[Aplicación]],9,4)</f>
        <v>1621</v>
      </c>
      <c r="U1555" s="3" t="str">
        <f>VLOOKUP(Tabla1[[#This Row],[PROGRAMA]],Hoja1!A:B,2,FALSE)</f>
        <v>1621. Servicio de limpieza</v>
      </c>
      <c r="V1555" s="3" t="str">
        <f>MID(Tabla1[[#This Row],[Aplicación]],14,2)</f>
        <v>63</v>
      </c>
      <c r="W1555" s="3" t="str">
        <f>MID(Tabla1[[#This Row],[Aplicación]],14,6)</f>
        <v>634</v>
      </c>
    </row>
    <row r="1556" spans="1:23" hidden="1" x14ac:dyDescent="0.25">
      <c r="A1556" s="1">
        <v>220190002545</v>
      </c>
      <c r="B1556" s="3" t="s">
        <v>518</v>
      </c>
      <c r="C1556" s="2">
        <v>43515</v>
      </c>
      <c r="D1556" s="3">
        <v>22019000788</v>
      </c>
      <c r="E1556" s="3" t="s">
        <v>562</v>
      </c>
      <c r="F1556" s="4">
        <v>1911.59</v>
      </c>
      <c r="G1556" s="3" t="s">
        <v>2083</v>
      </c>
      <c r="H1556" s="3" t="s">
        <v>930</v>
      </c>
      <c r="I1556" s="3" t="s">
        <v>2070</v>
      </c>
      <c r="J1556" s="3" t="s">
        <v>1838</v>
      </c>
      <c r="K1556" s="3" t="s">
        <v>14</v>
      </c>
      <c r="L1556" s="3" t="s">
        <v>15</v>
      </c>
      <c r="M1556" s="3" t="s">
        <v>16</v>
      </c>
      <c r="N1556" s="3" t="s">
        <v>2555</v>
      </c>
      <c r="O1556" s="3" t="s">
        <v>2553</v>
      </c>
      <c r="P1556" s="3" t="str">
        <f>MID(Tabla1[[#This Row],[Aplicación]],14,1)</f>
        <v>6</v>
      </c>
      <c r="Q1556" s="3" t="s">
        <v>2531</v>
      </c>
      <c r="R1556" s="3" t="str">
        <f>MID(Tabla1[[#This Row],[Aplicación]],6,2)</f>
        <v>07</v>
      </c>
      <c r="S1556" s="3" t="str">
        <f>VLOOKUP(Tabla1[[#This Row],[AREA]],Hoja1!A:B,2,FALSE)</f>
        <v>07. Medio Ambiente sostenibilidad</v>
      </c>
      <c r="T1556" s="3" t="str">
        <f>MID(Tabla1[[#This Row],[Aplicación]],9,4)</f>
        <v>1621</v>
      </c>
      <c r="U1556" s="3" t="str">
        <f>VLOOKUP(Tabla1[[#This Row],[PROGRAMA]],Hoja1!A:B,2,FALSE)</f>
        <v>1621. Servicio de limpieza</v>
      </c>
      <c r="V1556" s="3" t="str">
        <f>MID(Tabla1[[#This Row],[Aplicación]],14,2)</f>
        <v>63</v>
      </c>
      <c r="W1556" s="3" t="str">
        <f>MID(Tabla1[[#This Row],[Aplicación]],14,6)</f>
        <v>634</v>
      </c>
    </row>
    <row r="1557" spans="1:23" hidden="1" x14ac:dyDescent="0.25">
      <c r="A1557" s="1">
        <v>220190002546</v>
      </c>
      <c r="B1557" s="3" t="s">
        <v>518</v>
      </c>
      <c r="C1557" s="2">
        <v>43515</v>
      </c>
      <c r="D1557" s="3">
        <v>22019000788</v>
      </c>
      <c r="E1557" s="3" t="s">
        <v>562</v>
      </c>
      <c r="F1557" s="4">
        <v>1830.11</v>
      </c>
      <c r="G1557" s="3" t="s">
        <v>2083</v>
      </c>
      <c r="H1557" s="3" t="s">
        <v>931</v>
      </c>
      <c r="I1557" s="3" t="s">
        <v>2070</v>
      </c>
      <c r="J1557" s="3" t="s">
        <v>1838</v>
      </c>
      <c r="K1557" s="3" t="s">
        <v>14</v>
      </c>
      <c r="L1557" s="3" t="s">
        <v>15</v>
      </c>
      <c r="M1557" s="3" t="s">
        <v>11</v>
      </c>
      <c r="N1557" s="3" t="s">
        <v>2555</v>
      </c>
      <c r="O1557" s="3" t="s">
        <v>2553</v>
      </c>
      <c r="P1557" s="3" t="str">
        <f>MID(Tabla1[[#This Row],[Aplicación]],14,1)</f>
        <v>6</v>
      </c>
      <c r="Q1557" s="3" t="s">
        <v>2531</v>
      </c>
      <c r="R1557" s="3" t="str">
        <f>MID(Tabla1[[#This Row],[Aplicación]],6,2)</f>
        <v>07</v>
      </c>
      <c r="S1557" s="3" t="str">
        <f>VLOOKUP(Tabla1[[#This Row],[AREA]],Hoja1!A:B,2,FALSE)</f>
        <v>07. Medio Ambiente sostenibilidad</v>
      </c>
      <c r="T1557" s="3" t="str">
        <f>MID(Tabla1[[#This Row],[Aplicación]],9,4)</f>
        <v>1621</v>
      </c>
      <c r="U1557" s="3" t="str">
        <f>VLOOKUP(Tabla1[[#This Row],[PROGRAMA]],Hoja1!A:B,2,FALSE)</f>
        <v>1621. Servicio de limpieza</v>
      </c>
      <c r="V1557" s="3" t="str">
        <f>MID(Tabla1[[#This Row],[Aplicación]],14,2)</f>
        <v>63</v>
      </c>
      <c r="W1557" s="3" t="str">
        <f>MID(Tabla1[[#This Row],[Aplicación]],14,6)</f>
        <v>634</v>
      </c>
    </row>
    <row r="1558" spans="1:23" hidden="1" x14ac:dyDescent="0.25">
      <c r="A1558" s="1">
        <v>220190002548</v>
      </c>
      <c r="B1558" s="3" t="s">
        <v>518</v>
      </c>
      <c r="C1558" s="2">
        <v>43515</v>
      </c>
      <c r="D1558" s="3">
        <v>22019000788</v>
      </c>
      <c r="E1558" s="3" t="s">
        <v>562</v>
      </c>
      <c r="F1558" s="4">
        <v>95.3</v>
      </c>
      <c r="G1558" s="3" t="s">
        <v>2069</v>
      </c>
      <c r="H1558" s="3" t="s">
        <v>932</v>
      </c>
      <c r="I1558" s="3" t="s">
        <v>2070</v>
      </c>
      <c r="J1558" s="3" t="s">
        <v>1838</v>
      </c>
      <c r="K1558" s="3" t="s">
        <v>14</v>
      </c>
      <c r="L1558" s="3" t="s">
        <v>15</v>
      </c>
      <c r="M1558" s="3" t="s">
        <v>16</v>
      </c>
      <c r="N1558" s="3" t="s">
        <v>2555</v>
      </c>
      <c r="O1558" s="3" t="s">
        <v>2553</v>
      </c>
      <c r="P1558" s="3" t="str">
        <f>MID(Tabla1[[#This Row],[Aplicación]],14,1)</f>
        <v>6</v>
      </c>
      <c r="Q1558" s="3" t="s">
        <v>2531</v>
      </c>
      <c r="R1558" s="3" t="str">
        <f>MID(Tabla1[[#This Row],[Aplicación]],6,2)</f>
        <v>07</v>
      </c>
      <c r="S1558" s="3" t="str">
        <f>VLOOKUP(Tabla1[[#This Row],[AREA]],Hoja1!A:B,2,FALSE)</f>
        <v>07. Medio Ambiente sostenibilidad</v>
      </c>
      <c r="T1558" s="3" t="str">
        <f>MID(Tabla1[[#This Row],[Aplicación]],9,4)</f>
        <v>1621</v>
      </c>
      <c r="U1558" s="3" t="str">
        <f>VLOOKUP(Tabla1[[#This Row],[PROGRAMA]],Hoja1!A:B,2,FALSE)</f>
        <v>1621. Servicio de limpieza</v>
      </c>
      <c r="V1558" s="3" t="str">
        <f>MID(Tabla1[[#This Row],[Aplicación]],14,2)</f>
        <v>63</v>
      </c>
      <c r="W1558" s="3" t="str">
        <f>MID(Tabla1[[#This Row],[Aplicación]],14,6)</f>
        <v>634</v>
      </c>
    </row>
    <row r="1559" spans="1:23" hidden="1" x14ac:dyDescent="0.25">
      <c r="A1559" s="1">
        <v>220190002551</v>
      </c>
      <c r="B1559" s="3" t="s">
        <v>518</v>
      </c>
      <c r="C1559" s="2">
        <v>43515</v>
      </c>
      <c r="D1559" s="3">
        <v>22019000788</v>
      </c>
      <c r="E1559" s="3" t="s">
        <v>562</v>
      </c>
      <c r="F1559" s="4">
        <v>5705.09</v>
      </c>
      <c r="G1559" s="3" t="s">
        <v>2341</v>
      </c>
      <c r="H1559" s="3" t="s">
        <v>935</v>
      </c>
      <c r="I1559" s="3" t="s">
        <v>2070</v>
      </c>
      <c r="J1559" s="3" t="s">
        <v>1838</v>
      </c>
      <c r="K1559" s="3" t="s">
        <v>14</v>
      </c>
      <c r="L1559" s="3" t="s">
        <v>15</v>
      </c>
      <c r="M1559" s="3" t="s">
        <v>16</v>
      </c>
      <c r="N1559" s="3" t="s">
        <v>2555</v>
      </c>
      <c r="O1559" s="3" t="s">
        <v>2553</v>
      </c>
      <c r="P1559" s="3" t="str">
        <f>MID(Tabla1[[#This Row],[Aplicación]],14,1)</f>
        <v>6</v>
      </c>
      <c r="Q1559" s="3" t="s">
        <v>2531</v>
      </c>
      <c r="R1559" s="3" t="str">
        <f>MID(Tabla1[[#This Row],[Aplicación]],6,2)</f>
        <v>07</v>
      </c>
      <c r="S1559" s="3" t="str">
        <f>VLOOKUP(Tabla1[[#This Row],[AREA]],Hoja1!A:B,2,FALSE)</f>
        <v>07. Medio Ambiente sostenibilidad</v>
      </c>
      <c r="T1559" s="3" t="str">
        <f>MID(Tabla1[[#This Row],[Aplicación]],9,4)</f>
        <v>1621</v>
      </c>
      <c r="U1559" s="3" t="str">
        <f>VLOOKUP(Tabla1[[#This Row],[PROGRAMA]],Hoja1!A:B,2,FALSE)</f>
        <v>1621. Servicio de limpieza</v>
      </c>
      <c r="V1559" s="3" t="str">
        <f>MID(Tabla1[[#This Row],[Aplicación]],14,2)</f>
        <v>63</v>
      </c>
      <c r="W1559" s="3" t="str">
        <f>MID(Tabla1[[#This Row],[Aplicación]],14,6)</f>
        <v>634</v>
      </c>
    </row>
    <row r="1560" spans="1:23" hidden="1" x14ac:dyDescent="0.25">
      <c r="A1560" s="1">
        <v>220190002554</v>
      </c>
      <c r="B1560" s="3" t="s">
        <v>518</v>
      </c>
      <c r="C1560" s="2">
        <v>43515</v>
      </c>
      <c r="D1560" s="3">
        <v>22019001444</v>
      </c>
      <c r="E1560" s="3" t="s">
        <v>640</v>
      </c>
      <c r="F1560" s="4">
        <v>424.22</v>
      </c>
      <c r="G1560" s="3" t="s">
        <v>2083</v>
      </c>
      <c r="H1560" s="3" t="s">
        <v>938</v>
      </c>
      <c r="I1560" s="3" t="s">
        <v>2070</v>
      </c>
      <c r="J1560" s="3" t="s">
        <v>1838</v>
      </c>
      <c r="K1560" s="3" t="s">
        <v>14</v>
      </c>
      <c r="L1560" s="3" t="s">
        <v>15</v>
      </c>
      <c r="M1560" s="3" t="s">
        <v>16</v>
      </c>
      <c r="N1560" s="3" t="s">
        <v>2555</v>
      </c>
      <c r="O1560" s="3" t="s">
        <v>2553</v>
      </c>
      <c r="P1560" s="3" t="str">
        <f>MID(Tabla1[[#This Row],[Aplicación]],14,1)</f>
        <v>6</v>
      </c>
      <c r="Q1560" s="3" t="s">
        <v>2531</v>
      </c>
      <c r="R1560" s="3" t="str">
        <f>MID(Tabla1[[#This Row],[Aplicación]],6,2)</f>
        <v>07</v>
      </c>
      <c r="S1560" s="3" t="str">
        <f>VLOOKUP(Tabla1[[#This Row],[AREA]],Hoja1!A:B,2,FALSE)</f>
        <v>07. Medio Ambiente sostenibilidad</v>
      </c>
      <c r="T1560" s="3" t="str">
        <f>MID(Tabla1[[#This Row],[Aplicación]],9,4)</f>
        <v>1631</v>
      </c>
      <c r="U1560" s="3" t="str">
        <f>VLOOKUP(Tabla1[[#This Row],[PROGRAMA]],Hoja1!A:B,2,FALSE)</f>
        <v>1631. Limpieza viaria</v>
      </c>
      <c r="V1560" s="3" t="str">
        <f>MID(Tabla1[[#This Row],[Aplicación]],14,2)</f>
        <v>63</v>
      </c>
      <c r="W1560" s="3" t="str">
        <f>MID(Tabla1[[#This Row],[Aplicación]],14,6)</f>
        <v>634</v>
      </c>
    </row>
    <row r="1561" spans="1:23" hidden="1" x14ac:dyDescent="0.25">
      <c r="A1561" s="1">
        <v>220190003910</v>
      </c>
      <c r="B1561" s="3" t="s">
        <v>518</v>
      </c>
      <c r="C1561" s="2">
        <v>43523</v>
      </c>
      <c r="D1561" s="3">
        <v>22019002066</v>
      </c>
      <c r="E1561" s="3" t="s">
        <v>1126</v>
      </c>
      <c r="F1561" s="4">
        <v>928.63</v>
      </c>
      <c r="G1561" s="3" t="s">
        <v>2342</v>
      </c>
      <c r="H1561" s="3" t="s">
        <v>1127</v>
      </c>
      <c r="I1561" s="3" t="s">
        <v>2055</v>
      </c>
      <c r="J1561" s="3" t="s">
        <v>1838</v>
      </c>
      <c r="K1561" s="3" t="s">
        <v>35</v>
      </c>
      <c r="L1561" s="3" t="s">
        <v>10</v>
      </c>
      <c r="M1561" s="3" t="s">
        <v>11</v>
      </c>
      <c r="N1561" s="11" t="s">
        <v>2556</v>
      </c>
      <c r="O1561" s="3" t="s">
        <v>2553</v>
      </c>
      <c r="P1561" s="3" t="str">
        <f>MID(Tabla1[[#This Row],[Aplicación]],14,1)</f>
        <v>6</v>
      </c>
      <c r="Q1561" s="3" t="s">
        <v>2531</v>
      </c>
      <c r="R1561" s="3" t="str">
        <f>MID(Tabla1[[#This Row],[Aplicación]],6,2)</f>
        <v>04</v>
      </c>
      <c r="S1561" s="3" t="str">
        <f>VLOOKUP(Tabla1[[#This Row],[AREA]],Hoja1!A:B,2,FALSE)</f>
        <v>04. Hacienda, función pública y promoción económica</v>
      </c>
      <c r="T1561" s="3" t="str">
        <f>MID(Tabla1[[#This Row],[Aplicación]],9,4)</f>
        <v>9209</v>
      </c>
      <c r="U1561" s="3" t="str">
        <f>VLOOKUP(Tabla1[[#This Row],[PROGRAMA]],Hoja1!A:B,2,FALSE)</f>
        <v>9209. Dirección del area de hacienda y función pública</v>
      </c>
      <c r="V1561" s="3" t="str">
        <f>MID(Tabla1[[#This Row],[Aplicación]],14,2)</f>
        <v>62</v>
      </c>
      <c r="W1561" s="3" t="str">
        <f>MID(Tabla1[[#This Row],[Aplicación]],14,6)</f>
        <v>625</v>
      </c>
    </row>
    <row r="1562" spans="1:23" hidden="1" x14ac:dyDescent="0.25">
      <c r="A1562" s="1">
        <v>220190003911</v>
      </c>
      <c r="B1562" s="3" t="s">
        <v>518</v>
      </c>
      <c r="C1562" s="2">
        <v>43523</v>
      </c>
      <c r="D1562" s="3">
        <v>22019002067</v>
      </c>
      <c r="E1562" s="3" t="s">
        <v>1126</v>
      </c>
      <c r="F1562" s="4">
        <v>554.86</v>
      </c>
      <c r="G1562" s="3" t="s">
        <v>2342</v>
      </c>
      <c r="H1562" s="3" t="s">
        <v>1128</v>
      </c>
      <c r="I1562" s="3" t="s">
        <v>2055</v>
      </c>
      <c r="J1562" s="3" t="s">
        <v>1838</v>
      </c>
      <c r="K1562" s="3" t="s">
        <v>35</v>
      </c>
      <c r="L1562" s="3" t="s">
        <v>10</v>
      </c>
      <c r="M1562" s="3" t="s">
        <v>11</v>
      </c>
      <c r="N1562" s="11" t="s">
        <v>2556</v>
      </c>
      <c r="O1562" s="3" t="s">
        <v>2553</v>
      </c>
      <c r="P1562" s="3" t="str">
        <f>MID(Tabla1[[#This Row],[Aplicación]],14,1)</f>
        <v>6</v>
      </c>
      <c r="Q1562" s="3" t="s">
        <v>2531</v>
      </c>
      <c r="R1562" s="3" t="str">
        <f>MID(Tabla1[[#This Row],[Aplicación]],6,2)</f>
        <v>04</v>
      </c>
      <c r="S1562" s="3" t="str">
        <f>VLOOKUP(Tabla1[[#This Row],[AREA]],Hoja1!A:B,2,FALSE)</f>
        <v>04. Hacienda, función pública y promoción económica</v>
      </c>
      <c r="T1562" s="3" t="str">
        <f>MID(Tabla1[[#This Row],[Aplicación]],9,4)</f>
        <v>9209</v>
      </c>
      <c r="U1562" s="3" t="str">
        <f>VLOOKUP(Tabla1[[#This Row],[PROGRAMA]],Hoja1!A:B,2,FALSE)</f>
        <v>9209. Dirección del area de hacienda y función pública</v>
      </c>
      <c r="V1562" s="3" t="str">
        <f>MID(Tabla1[[#This Row],[Aplicación]],14,2)</f>
        <v>62</v>
      </c>
      <c r="W1562" s="3" t="str">
        <f>MID(Tabla1[[#This Row],[Aplicación]],14,6)</f>
        <v>625</v>
      </c>
    </row>
    <row r="1563" spans="1:23" hidden="1" x14ac:dyDescent="0.25">
      <c r="A1563" s="1">
        <v>220190005359</v>
      </c>
      <c r="B1563" s="3" t="s">
        <v>518</v>
      </c>
      <c r="C1563" s="2">
        <v>43537</v>
      </c>
      <c r="D1563" s="3">
        <v>22019000788</v>
      </c>
      <c r="E1563" s="3" t="s">
        <v>562</v>
      </c>
      <c r="F1563" s="4">
        <v>1559.87</v>
      </c>
      <c r="G1563" s="3" t="s">
        <v>2069</v>
      </c>
      <c r="H1563" s="3" t="s">
        <v>1322</v>
      </c>
      <c r="I1563" s="3" t="s">
        <v>2070</v>
      </c>
      <c r="J1563" s="3" t="s">
        <v>1838</v>
      </c>
      <c r="K1563" s="3" t="s">
        <v>14</v>
      </c>
      <c r="L1563" s="3" t="s">
        <v>15</v>
      </c>
      <c r="M1563" s="3" t="s">
        <v>16</v>
      </c>
      <c r="N1563" s="3" t="s">
        <v>2555</v>
      </c>
      <c r="O1563" s="3" t="s">
        <v>2553</v>
      </c>
      <c r="P1563" s="3" t="str">
        <f>MID(Tabla1[[#This Row],[Aplicación]],14,1)</f>
        <v>6</v>
      </c>
      <c r="Q1563" s="3" t="s">
        <v>2531</v>
      </c>
      <c r="R1563" s="3" t="str">
        <f>MID(Tabla1[[#This Row],[Aplicación]],6,2)</f>
        <v>07</v>
      </c>
      <c r="S1563" s="3" t="str">
        <f>VLOOKUP(Tabla1[[#This Row],[AREA]],Hoja1!A:B,2,FALSE)</f>
        <v>07. Medio Ambiente sostenibilidad</v>
      </c>
      <c r="T1563" s="3" t="str">
        <f>MID(Tabla1[[#This Row],[Aplicación]],9,4)</f>
        <v>1621</v>
      </c>
      <c r="U1563" s="3" t="str">
        <f>VLOOKUP(Tabla1[[#This Row],[PROGRAMA]],Hoja1!A:B,2,FALSE)</f>
        <v>1621. Servicio de limpieza</v>
      </c>
      <c r="V1563" s="3" t="str">
        <f>MID(Tabla1[[#This Row],[Aplicación]],14,2)</f>
        <v>63</v>
      </c>
      <c r="W1563" s="3" t="str">
        <f>MID(Tabla1[[#This Row],[Aplicación]],14,6)</f>
        <v>634</v>
      </c>
    </row>
    <row r="1564" spans="1:23" hidden="1" x14ac:dyDescent="0.25">
      <c r="A1564" s="1">
        <v>220190006251</v>
      </c>
      <c r="B1564" s="3" t="s">
        <v>518</v>
      </c>
      <c r="C1564" s="2">
        <v>43543</v>
      </c>
      <c r="D1564" s="3">
        <v>22019000788</v>
      </c>
      <c r="E1564" s="3" t="s">
        <v>562</v>
      </c>
      <c r="F1564" s="4">
        <v>125.01</v>
      </c>
      <c r="G1564" s="3" t="s">
        <v>2051</v>
      </c>
      <c r="H1564" s="3" t="s">
        <v>894</v>
      </c>
      <c r="I1564" s="3" t="s">
        <v>2070</v>
      </c>
      <c r="J1564" s="3" t="s">
        <v>1838</v>
      </c>
      <c r="K1564" s="3" t="s">
        <v>14</v>
      </c>
      <c r="L1564" s="3" t="s">
        <v>15</v>
      </c>
      <c r="M1564" s="3" t="s">
        <v>16</v>
      </c>
      <c r="N1564" s="3" t="s">
        <v>2555</v>
      </c>
      <c r="O1564" s="3" t="s">
        <v>2553</v>
      </c>
      <c r="P1564" s="3" t="str">
        <f>MID(Tabla1[[#This Row],[Aplicación]],14,1)</f>
        <v>6</v>
      </c>
      <c r="Q1564" s="3" t="s">
        <v>2531</v>
      </c>
      <c r="R1564" s="3" t="str">
        <f>MID(Tabla1[[#This Row],[Aplicación]],6,2)</f>
        <v>07</v>
      </c>
      <c r="S1564" s="3" t="str">
        <f>VLOOKUP(Tabla1[[#This Row],[AREA]],Hoja1!A:B,2,FALSE)</f>
        <v>07. Medio Ambiente sostenibilidad</v>
      </c>
      <c r="T1564" s="3" t="str">
        <f>MID(Tabla1[[#This Row],[Aplicación]],9,4)</f>
        <v>1621</v>
      </c>
      <c r="U1564" s="3" t="str">
        <f>VLOOKUP(Tabla1[[#This Row],[PROGRAMA]],Hoja1!A:B,2,FALSE)</f>
        <v>1621. Servicio de limpieza</v>
      </c>
      <c r="V1564" s="3" t="str">
        <f>MID(Tabla1[[#This Row],[Aplicación]],14,2)</f>
        <v>63</v>
      </c>
      <c r="W1564" s="3" t="str">
        <f>MID(Tabla1[[#This Row],[Aplicación]],14,6)</f>
        <v>634</v>
      </c>
    </row>
    <row r="1565" spans="1:23" hidden="1" x14ac:dyDescent="0.25">
      <c r="A1565" s="1">
        <v>220190006252</v>
      </c>
      <c r="B1565" s="3" t="s">
        <v>518</v>
      </c>
      <c r="C1565" s="2">
        <v>43543</v>
      </c>
      <c r="D1565" s="3">
        <v>22019000788</v>
      </c>
      <c r="E1565" s="3" t="s">
        <v>562</v>
      </c>
      <c r="F1565" s="4">
        <v>1170.07</v>
      </c>
      <c r="G1565" s="3" t="s">
        <v>2343</v>
      </c>
      <c r="H1565" s="3" t="s">
        <v>1391</v>
      </c>
      <c r="I1565" s="3" t="s">
        <v>2070</v>
      </c>
      <c r="J1565" s="3" t="s">
        <v>1838</v>
      </c>
      <c r="K1565" s="3" t="s">
        <v>14</v>
      </c>
      <c r="L1565" s="3" t="s">
        <v>15</v>
      </c>
      <c r="M1565" s="3" t="s">
        <v>16</v>
      </c>
      <c r="N1565" s="3" t="s">
        <v>2555</v>
      </c>
      <c r="O1565" s="3" t="s">
        <v>2553</v>
      </c>
      <c r="P1565" s="3" t="str">
        <f>MID(Tabla1[[#This Row],[Aplicación]],14,1)</f>
        <v>6</v>
      </c>
      <c r="Q1565" s="3" t="s">
        <v>2531</v>
      </c>
      <c r="R1565" s="3" t="str">
        <f>MID(Tabla1[[#This Row],[Aplicación]],6,2)</f>
        <v>07</v>
      </c>
      <c r="S1565" s="3" t="str">
        <f>VLOOKUP(Tabla1[[#This Row],[AREA]],Hoja1!A:B,2,FALSE)</f>
        <v>07. Medio Ambiente sostenibilidad</v>
      </c>
      <c r="T1565" s="3" t="str">
        <f>MID(Tabla1[[#This Row],[Aplicación]],9,4)</f>
        <v>1621</v>
      </c>
      <c r="U1565" s="3" t="str">
        <f>VLOOKUP(Tabla1[[#This Row],[PROGRAMA]],Hoja1!A:B,2,FALSE)</f>
        <v>1621. Servicio de limpieza</v>
      </c>
      <c r="V1565" s="3" t="str">
        <f>MID(Tabla1[[#This Row],[Aplicación]],14,2)</f>
        <v>63</v>
      </c>
      <c r="W1565" s="3" t="str">
        <f>MID(Tabla1[[#This Row],[Aplicación]],14,6)</f>
        <v>634</v>
      </c>
    </row>
    <row r="1566" spans="1:23" hidden="1" x14ac:dyDescent="0.25">
      <c r="A1566" s="1">
        <v>220190006261</v>
      </c>
      <c r="B1566" s="3" t="s">
        <v>518</v>
      </c>
      <c r="C1566" s="2">
        <v>43543</v>
      </c>
      <c r="D1566" s="3">
        <v>22019000788</v>
      </c>
      <c r="E1566" s="3" t="s">
        <v>562</v>
      </c>
      <c r="F1566" s="4">
        <v>170.6</v>
      </c>
      <c r="G1566" s="3" t="s">
        <v>2339</v>
      </c>
      <c r="H1566" s="3" t="s">
        <v>1394</v>
      </c>
      <c r="I1566" s="3" t="s">
        <v>2070</v>
      </c>
      <c r="J1566" s="3" t="s">
        <v>1838</v>
      </c>
      <c r="K1566" s="3" t="s">
        <v>14</v>
      </c>
      <c r="L1566" s="3" t="s">
        <v>15</v>
      </c>
      <c r="M1566" s="3" t="s">
        <v>16</v>
      </c>
      <c r="N1566" s="3" t="s">
        <v>2555</v>
      </c>
      <c r="O1566" s="3" t="s">
        <v>2553</v>
      </c>
      <c r="P1566" s="3" t="str">
        <f>MID(Tabla1[[#This Row],[Aplicación]],14,1)</f>
        <v>6</v>
      </c>
      <c r="Q1566" s="3" t="s">
        <v>2531</v>
      </c>
      <c r="R1566" s="3" t="str">
        <f>MID(Tabla1[[#This Row],[Aplicación]],6,2)</f>
        <v>07</v>
      </c>
      <c r="S1566" s="3" t="str">
        <f>VLOOKUP(Tabla1[[#This Row],[AREA]],Hoja1!A:B,2,FALSE)</f>
        <v>07. Medio Ambiente sostenibilidad</v>
      </c>
      <c r="T1566" s="3" t="str">
        <f>MID(Tabla1[[#This Row],[Aplicación]],9,4)</f>
        <v>1621</v>
      </c>
      <c r="U1566" s="3" t="str">
        <f>VLOOKUP(Tabla1[[#This Row],[PROGRAMA]],Hoja1!A:B,2,FALSE)</f>
        <v>1621. Servicio de limpieza</v>
      </c>
      <c r="V1566" s="3" t="str">
        <f>MID(Tabla1[[#This Row],[Aplicación]],14,2)</f>
        <v>63</v>
      </c>
      <c r="W1566" s="3" t="str">
        <f>MID(Tabla1[[#This Row],[Aplicación]],14,6)</f>
        <v>634</v>
      </c>
    </row>
    <row r="1567" spans="1:23" hidden="1" x14ac:dyDescent="0.25">
      <c r="A1567" s="1">
        <v>220190006263</v>
      </c>
      <c r="B1567" s="3" t="s">
        <v>518</v>
      </c>
      <c r="C1567" s="2">
        <v>43543</v>
      </c>
      <c r="D1567" s="3">
        <v>22019000788</v>
      </c>
      <c r="E1567" s="3" t="s">
        <v>562</v>
      </c>
      <c r="F1567" s="4">
        <v>1589.64</v>
      </c>
      <c r="G1567" s="3" t="s">
        <v>2083</v>
      </c>
      <c r="H1567" s="3" t="s">
        <v>1396</v>
      </c>
      <c r="I1567" s="3" t="s">
        <v>2070</v>
      </c>
      <c r="J1567" s="3" t="s">
        <v>1838</v>
      </c>
      <c r="K1567" s="3" t="s">
        <v>14</v>
      </c>
      <c r="L1567" s="3" t="s">
        <v>15</v>
      </c>
      <c r="M1567" s="3" t="s">
        <v>16</v>
      </c>
      <c r="N1567" s="3" t="s">
        <v>2555</v>
      </c>
      <c r="O1567" s="3" t="s">
        <v>2553</v>
      </c>
      <c r="P1567" s="3" t="str">
        <f>MID(Tabla1[[#This Row],[Aplicación]],14,1)</f>
        <v>6</v>
      </c>
      <c r="Q1567" s="3" t="s">
        <v>2531</v>
      </c>
      <c r="R1567" s="3" t="str">
        <f>MID(Tabla1[[#This Row],[Aplicación]],6,2)</f>
        <v>07</v>
      </c>
      <c r="S1567" s="3" t="str">
        <f>VLOOKUP(Tabla1[[#This Row],[AREA]],Hoja1!A:B,2,FALSE)</f>
        <v>07. Medio Ambiente sostenibilidad</v>
      </c>
      <c r="T1567" s="3" t="str">
        <f>MID(Tabla1[[#This Row],[Aplicación]],9,4)</f>
        <v>1621</v>
      </c>
      <c r="U1567" s="3" t="str">
        <f>VLOOKUP(Tabla1[[#This Row],[PROGRAMA]],Hoja1!A:B,2,FALSE)</f>
        <v>1621. Servicio de limpieza</v>
      </c>
      <c r="V1567" s="3" t="str">
        <f>MID(Tabla1[[#This Row],[Aplicación]],14,2)</f>
        <v>63</v>
      </c>
      <c r="W1567" s="3" t="str">
        <f>MID(Tabla1[[#This Row],[Aplicación]],14,6)</f>
        <v>634</v>
      </c>
    </row>
    <row r="1568" spans="1:23" hidden="1" x14ac:dyDescent="0.25">
      <c r="A1568" s="1">
        <v>220190006269</v>
      </c>
      <c r="B1568" s="3" t="s">
        <v>518</v>
      </c>
      <c r="C1568" s="2">
        <v>43543</v>
      </c>
      <c r="D1568" s="3">
        <v>22019001444</v>
      </c>
      <c r="E1568" s="3" t="s">
        <v>640</v>
      </c>
      <c r="F1568" s="4">
        <v>68.06</v>
      </c>
      <c r="G1568" s="3" t="s">
        <v>2083</v>
      </c>
      <c r="H1568" s="3" t="s">
        <v>1400</v>
      </c>
      <c r="I1568" s="3" t="s">
        <v>2070</v>
      </c>
      <c r="J1568" s="3" t="s">
        <v>1838</v>
      </c>
      <c r="K1568" s="3" t="s">
        <v>14</v>
      </c>
      <c r="L1568" s="3" t="s">
        <v>15</v>
      </c>
      <c r="M1568" s="3" t="s">
        <v>16</v>
      </c>
      <c r="N1568" s="3" t="s">
        <v>2555</v>
      </c>
      <c r="O1568" s="3" t="s">
        <v>2553</v>
      </c>
      <c r="P1568" s="3" t="str">
        <f>MID(Tabla1[[#This Row],[Aplicación]],14,1)</f>
        <v>6</v>
      </c>
      <c r="Q1568" s="3" t="s">
        <v>2531</v>
      </c>
      <c r="R1568" s="3" t="str">
        <f>MID(Tabla1[[#This Row],[Aplicación]],6,2)</f>
        <v>07</v>
      </c>
      <c r="S1568" s="3" t="str">
        <f>VLOOKUP(Tabla1[[#This Row],[AREA]],Hoja1!A:B,2,FALSE)</f>
        <v>07. Medio Ambiente sostenibilidad</v>
      </c>
      <c r="T1568" s="3" t="str">
        <f>MID(Tabla1[[#This Row],[Aplicación]],9,4)</f>
        <v>1631</v>
      </c>
      <c r="U1568" s="3" t="str">
        <f>VLOOKUP(Tabla1[[#This Row],[PROGRAMA]],Hoja1!A:B,2,FALSE)</f>
        <v>1631. Limpieza viaria</v>
      </c>
      <c r="V1568" s="3" t="str">
        <f>MID(Tabla1[[#This Row],[Aplicación]],14,2)</f>
        <v>63</v>
      </c>
      <c r="W1568" s="3" t="str">
        <f>MID(Tabla1[[#This Row],[Aplicación]],14,6)</f>
        <v>634</v>
      </c>
    </row>
    <row r="1569" spans="1:23" hidden="1" x14ac:dyDescent="0.25">
      <c r="A1569" s="1">
        <v>220190007102</v>
      </c>
      <c r="B1569" s="3" t="s">
        <v>518</v>
      </c>
      <c r="C1569" s="2">
        <v>43549</v>
      </c>
      <c r="D1569" s="3">
        <v>22019000788</v>
      </c>
      <c r="E1569" s="3" t="s">
        <v>562</v>
      </c>
      <c r="F1569" s="4">
        <v>1470.61</v>
      </c>
      <c r="G1569" s="3" t="s">
        <v>2051</v>
      </c>
      <c r="H1569" s="3" t="s">
        <v>1512</v>
      </c>
      <c r="I1569" s="3" t="s">
        <v>2070</v>
      </c>
      <c r="J1569" s="3" t="s">
        <v>1838</v>
      </c>
      <c r="K1569" s="3" t="s">
        <v>14</v>
      </c>
      <c r="L1569" s="3" t="s">
        <v>15</v>
      </c>
      <c r="M1569" s="3" t="s">
        <v>16</v>
      </c>
      <c r="N1569" s="3" t="s">
        <v>2555</v>
      </c>
      <c r="O1569" s="3" t="s">
        <v>2553</v>
      </c>
      <c r="P1569" s="3" t="str">
        <f>MID(Tabla1[[#This Row],[Aplicación]],14,1)</f>
        <v>6</v>
      </c>
      <c r="Q1569" s="3" t="s">
        <v>2531</v>
      </c>
      <c r="R1569" s="3" t="str">
        <f>MID(Tabla1[[#This Row],[Aplicación]],6,2)</f>
        <v>07</v>
      </c>
      <c r="S1569" s="3" t="str">
        <f>VLOOKUP(Tabla1[[#This Row],[AREA]],Hoja1!A:B,2,FALSE)</f>
        <v>07. Medio Ambiente sostenibilidad</v>
      </c>
      <c r="T1569" s="3" t="str">
        <f>MID(Tabla1[[#This Row],[Aplicación]],9,4)</f>
        <v>1621</v>
      </c>
      <c r="U1569" s="3" t="str">
        <f>VLOOKUP(Tabla1[[#This Row],[PROGRAMA]],Hoja1!A:B,2,FALSE)</f>
        <v>1621. Servicio de limpieza</v>
      </c>
      <c r="V1569" s="3" t="str">
        <f>MID(Tabla1[[#This Row],[Aplicación]],14,2)</f>
        <v>63</v>
      </c>
      <c r="W1569" s="3" t="str">
        <f>MID(Tabla1[[#This Row],[Aplicación]],14,6)</f>
        <v>634</v>
      </c>
    </row>
    <row r="1570" spans="1:23" hidden="1" x14ac:dyDescent="0.25">
      <c r="A1570" s="1">
        <v>220190007103</v>
      </c>
      <c r="B1570" s="3" t="s">
        <v>518</v>
      </c>
      <c r="C1570" s="2">
        <v>43549</v>
      </c>
      <c r="D1570" s="3">
        <v>22019000788</v>
      </c>
      <c r="E1570" s="3" t="s">
        <v>562</v>
      </c>
      <c r="F1570" s="4">
        <v>371.69</v>
      </c>
      <c r="G1570" s="3" t="s">
        <v>2051</v>
      </c>
      <c r="H1570" s="3" t="s">
        <v>1513</v>
      </c>
      <c r="I1570" s="3" t="s">
        <v>2070</v>
      </c>
      <c r="J1570" s="3" t="s">
        <v>1838</v>
      </c>
      <c r="K1570" s="3" t="s">
        <v>14</v>
      </c>
      <c r="L1570" s="3" t="s">
        <v>15</v>
      </c>
      <c r="M1570" s="3" t="s">
        <v>16</v>
      </c>
      <c r="N1570" s="3" t="s">
        <v>2555</v>
      </c>
      <c r="O1570" s="3" t="s">
        <v>2553</v>
      </c>
      <c r="P1570" s="3" t="str">
        <f>MID(Tabla1[[#This Row],[Aplicación]],14,1)</f>
        <v>6</v>
      </c>
      <c r="Q1570" s="3" t="s">
        <v>2531</v>
      </c>
      <c r="R1570" s="3" t="str">
        <f>MID(Tabla1[[#This Row],[Aplicación]],6,2)</f>
        <v>07</v>
      </c>
      <c r="S1570" s="3" t="str">
        <f>VLOOKUP(Tabla1[[#This Row],[AREA]],Hoja1!A:B,2,FALSE)</f>
        <v>07. Medio Ambiente sostenibilidad</v>
      </c>
      <c r="T1570" s="3" t="str">
        <f>MID(Tabla1[[#This Row],[Aplicación]],9,4)</f>
        <v>1621</v>
      </c>
      <c r="U1570" s="3" t="str">
        <f>VLOOKUP(Tabla1[[#This Row],[PROGRAMA]],Hoja1!A:B,2,FALSE)</f>
        <v>1621. Servicio de limpieza</v>
      </c>
      <c r="V1570" s="3" t="str">
        <f>MID(Tabla1[[#This Row],[Aplicación]],14,2)</f>
        <v>63</v>
      </c>
      <c r="W1570" s="3" t="str">
        <f>MID(Tabla1[[#This Row],[Aplicación]],14,6)</f>
        <v>634</v>
      </c>
    </row>
    <row r="1571" spans="1:23" hidden="1" x14ac:dyDescent="0.25">
      <c r="A1571" s="1">
        <v>220190007104</v>
      </c>
      <c r="B1571" s="3" t="s">
        <v>518</v>
      </c>
      <c r="C1571" s="2">
        <v>43549</v>
      </c>
      <c r="D1571" s="3">
        <v>22019000788</v>
      </c>
      <c r="E1571" s="3" t="s">
        <v>562</v>
      </c>
      <c r="F1571" s="4">
        <v>94.37</v>
      </c>
      <c r="G1571" s="3" t="s">
        <v>2051</v>
      </c>
      <c r="H1571" s="3" t="s">
        <v>1514</v>
      </c>
      <c r="I1571" s="3" t="s">
        <v>2070</v>
      </c>
      <c r="J1571" s="3" t="s">
        <v>1838</v>
      </c>
      <c r="K1571" s="3" t="s">
        <v>14</v>
      </c>
      <c r="L1571" s="3" t="s">
        <v>15</v>
      </c>
      <c r="M1571" s="3" t="s">
        <v>16</v>
      </c>
      <c r="N1571" s="3" t="s">
        <v>2555</v>
      </c>
      <c r="O1571" s="3" t="s">
        <v>2553</v>
      </c>
      <c r="P1571" s="3" t="str">
        <f>MID(Tabla1[[#This Row],[Aplicación]],14,1)</f>
        <v>6</v>
      </c>
      <c r="Q1571" s="3" t="s">
        <v>2531</v>
      </c>
      <c r="R1571" s="3" t="str">
        <f>MID(Tabla1[[#This Row],[Aplicación]],6,2)</f>
        <v>07</v>
      </c>
      <c r="S1571" s="3" t="str">
        <f>VLOOKUP(Tabla1[[#This Row],[AREA]],Hoja1!A:B,2,FALSE)</f>
        <v>07. Medio Ambiente sostenibilidad</v>
      </c>
      <c r="T1571" s="3" t="str">
        <f>MID(Tabla1[[#This Row],[Aplicación]],9,4)</f>
        <v>1621</v>
      </c>
      <c r="U1571" s="3" t="str">
        <f>VLOOKUP(Tabla1[[#This Row],[PROGRAMA]],Hoja1!A:B,2,FALSE)</f>
        <v>1621. Servicio de limpieza</v>
      </c>
      <c r="V1571" s="3" t="str">
        <f>MID(Tabla1[[#This Row],[Aplicación]],14,2)</f>
        <v>63</v>
      </c>
      <c r="W1571" s="3" t="str">
        <f>MID(Tabla1[[#This Row],[Aplicación]],14,6)</f>
        <v>634</v>
      </c>
    </row>
    <row r="1572" spans="1:23" hidden="1" x14ac:dyDescent="0.25">
      <c r="A1572" s="1">
        <v>220190007181</v>
      </c>
      <c r="B1572" s="3" t="s">
        <v>518</v>
      </c>
      <c r="C1572" s="2">
        <v>43549</v>
      </c>
      <c r="D1572" s="3">
        <v>22019000788</v>
      </c>
      <c r="E1572" s="3" t="s">
        <v>562</v>
      </c>
      <c r="F1572" s="4">
        <v>2524.5700000000002</v>
      </c>
      <c r="G1572" s="3" t="s">
        <v>2069</v>
      </c>
      <c r="H1572" s="3" t="s">
        <v>1533</v>
      </c>
      <c r="I1572" s="3" t="s">
        <v>2070</v>
      </c>
      <c r="J1572" s="3" t="s">
        <v>1838</v>
      </c>
      <c r="K1572" s="3" t="s">
        <v>14</v>
      </c>
      <c r="L1572" s="3" t="s">
        <v>15</v>
      </c>
      <c r="M1572" s="3" t="s">
        <v>16</v>
      </c>
      <c r="N1572" s="3" t="s">
        <v>2555</v>
      </c>
      <c r="O1572" s="3" t="s">
        <v>2553</v>
      </c>
      <c r="P1572" s="3" t="str">
        <f>MID(Tabla1[[#This Row],[Aplicación]],14,1)</f>
        <v>6</v>
      </c>
      <c r="Q1572" s="3" t="s">
        <v>2531</v>
      </c>
      <c r="R1572" s="3" t="str">
        <f>MID(Tabla1[[#This Row],[Aplicación]],6,2)</f>
        <v>07</v>
      </c>
      <c r="S1572" s="3" t="str">
        <f>VLOOKUP(Tabla1[[#This Row],[AREA]],Hoja1!A:B,2,FALSE)</f>
        <v>07. Medio Ambiente sostenibilidad</v>
      </c>
      <c r="T1572" s="3" t="str">
        <f>MID(Tabla1[[#This Row],[Aplicación]],9,4)</f>
        <v>1621</v>
      </c>
      <c r="U1572" s="3" t="str">
        <f>VLOOKUP(Tabla1[[#This Row],[PROGRAMA]],Hoja1!A:B,2,FALSE)</f>
        <v>1621. Servicio de limpieza</v>
      </c>
      <c r="V1572" s="3" t="str">
        <f>MID(Tabla1[[#This Row],[Aplicación]],14,2)</f>
        <v>63</v>
      </c>
      <c r="W1572" s="3" t="str">
        <f>MID(Tabla1[[#This Row],[Aplicación]],14,6)</f>
        <v>634</v>
      </c>
    </row>
    <row r="1573" spans="1:23" hidden="1" x14ac:dyDescent="0.25">
      <c r="A1573" s="1">
        <v>220190007857</v>
      </c>
      <c r="B1573" s="3" t="s">
        <v>518</v>
      </c>
      <c r="C1573" s="2">
        <v>43551</v>
      </c>
      <c r="D1573" s="3">
        <v>22019002550</v>
      </c>
      <c r="E1573" s="3" t="s">
        <v>1606</v>
      </c>
      <c r="F1573" s="4">
        <v>118.77</v>
      </c>
      <c r="G1573" s="3" t="s">
        <v>2126</v>
      </c>
      <c r="H1573" s="3" t="s">
        <v>1607</v>
      </c>
      <c r="I1573" s="3" t="s">
        <v>2055</v>
      </c>
      <c r="J1573" s="3" t="s">
        <v>1838</v>
      </c>
      <c r="K1573" s="3" t="s">
        <v>35</v>
      </c>
      <c r="L1573" s="3" t="s">
        <v>10</v>
      </c>
      <c r="M1573" s="3" t="s">
        <v>11</v>
      </c>
      <c r="N1573" s="11" t="s">
        <v>2556</v>
      </c>
      <c r="O1573" s="3" t="s">
        <v>2553</v>
      </c>
      <c r="P1573" s="3" t="str">
        <f>MID(Tabla1[[#This Row],[Aplicación]],14,1)</f>
        <v>6</v>
      </c>
      <c r="Q1573" s="3" t="s">
        <v>2531</v>
      </c>
      <c r="R1573" s="3" t="str">
        <f>MID(Tabla1[[#This Row],[Aplicación]],6,2)</f>
        <v>06</v>
      </c>
      <c r="S1573" s="3" t="str">
        <f>VLOOKUP(Tabla1[[#This Row],[AREA]],Hoja1!A:B,2,FALSE)</f>
        <v>06. Educación, infancia e igualdad</v>
      </c>
      <c r="T1573" s="3" t="str">
        <f>MID(Tabla1[[#This Row],[Aplicación]],9,4)</f>
        <v>2315</v>
      </c>
      <c r="U1573" s="3" t="str">
        <f>VLOOKUP(Tabla1[[#This Row],[PROGRAMA]],Hoja1!A:B,2,FALSE)</f>
        <v>2315. Políticas de Igualdad e infancia</v>
      </c>
      <c r="V1573" s="3" t="str">
        <f>MID(Tabla1[[#This Row],[Aplicación]],14,2)</f>
        <v>62</v>
      </c>
      <c r="W1573" s="3" t="str">
        <f>MID(Tabla1[[#This Row],[Aplicación]],14,6)</f>
        <v>625</v>
      </c>
    </row>
    <row r="1574" spans="1:23" hidden="1" x14ac:dyDescent="0.25">
      <c r="A1574" s="1">
        <v>220190007894</v>
      </c>
      <c r="B1574" s="3" t="s">
        <v>518</v>
      </c>
      <c r="C1574" s="2">
        <v>43551</v>
      </c>
      <c r="D1574" s="3">
        <v>22019002592</v>
      </c>
      <c r="E1574" s="3" t="s">
        <v>1126</v>
      </c>
      <c r="F1574" s="4">
        <v>565.52</v>
      </c>
      <c r="G1574" s="3" t="s">
        <v>2342</v>
      </c>
      <c r="H1574" s="3" t="s">
        <v>1128</v>
      </c>
      <c r="I1574" s="3" t="s">
        <v>2055</v>
      </c>
      <c r="J1574" s="3" t="s">
        <v>1838</v>
      </c>
      <c r="K1574" s="3" t="s">
        <v>35</v>
      </c>
      <c r="L1574" s="3" t="s">
        <v>10</v>
      </c>
      <c r="M1574" s="3" t="s">
        <v>11</v>
      </c>
      <c r="N1574" s="11" t="s">
        <v>2556</v>
      </c>
      <c r="O1574" s="3" t="s">
        <v>2553</v>
      </c>
      <c r="P1574" s="3" t="str">
        <f>MID(Tabla1[[#This Row],[Aplicación]],14,1)</f>
        <v>6</v>
      </c>
      <c r="Q1574" s="3" t="s">
        <v>2531</v>
      </c>
      <c r="R1574" s="3" t="str">
        <f>MID(Tabla1[[#This Row],[Aplicación]],6,2)</f>
        <v>04</v>
      </c>
      <c r="S1574" s="3" t="str">
        <f>VLOOKUP(Tabla1[[#This Row],[AREA]],Hoja1!A:B,2,FALSE)</f>
        <v>04. Hacienda, función pública y promoción económica</v>
      </c>
      <c r="T1574" s="3" t="str">
        <f>MID(Tabla1[[#This Row],[Aplicación]],9,4)</f>
        <v>9209</v>
      </c>
      <c r="U1574" s="3" t="str">
        <f>VLOOKUP(Tabla1[[#This Row],[PROGRAMA]],Hoja1!A:B,2,FALSE)</f>
        <v>9209. Dirección del area de hacienda y función pública</v>
      </c>
      <c r="V1574" s="3" t="str">
        <f>MID(Tabla1[[#This Row],[Aplicación]],14,2)</f>
        <v>62</v>
      </c>
      <c r="W1574" s="3" t="str">
        <f>MID(Tabla1[[#This Row],[Aplicación]],14,6)</f>
        <v>625</v>
      </c>
    </row>
    <row r="1575" spans="1:23" hidden="1" x14ac:dyDescent="0.25">
      <c r="A1575" s="1">
        <v>220190008006</v>
      </c>
      <c r="B1575" s="3" t="s">
        <v>518</v>
      </c>
      <c r="C1575" s="2">
        <v>43551</v>
      </c>
      <c r="D1575" s="3">
        <v>22019002762</v>
      </c>
      <c r="E1575" s="3" t="s">
        <v>1676</v>
      </c>
      <c r="F1575" s="4">
        <v>1307.99</v>
      </c>
      <c r="G1575" s="3" t="s">
        <v>2328</v>
      </c>
      <c r="H1575" s="3" t="s">
        <v>1677</v>
      </c>
      <c r="I1575" s="3" t="s">
        <v>2055</v>
      </c>
      <c r="J1575" s="3" t="s">
        <v>1838</v>
      </c>
      <c r="K1575" s="3" t="s">
        <v>35</v>
      </c>
      <c r="L1575" s="3" t="s">
        <v>10</v>
      </c>
      <c r="M1575" s="3" t="s">
        <v>11</v>
      </c>
      <c r="N1575" s="11" t="s">
        <v>2556</v>
      </c>
      <c r="O1575" s="3" t="s">
        <v>2553</v>
      </c>
      <c r="P1575" s="3" t="str">
        <f>MID(Tabla1[[#This Row],[Aplicación]],14,1)</f>
        <v>6</v>
      </c>
      <c r="Q1575" s="3" t="s">
        <v>2531</v>
      </c>
      <c r="R1575" s="3" t="str">
        <f>MID(Tabla1[[#This Row],[Aplicación]],6,2)</f>
        <v>08</v>
      </c>
      <c r="S1575" s="3" t="str">
        <f>VLOOKUP(Tabla1[[#This Row],[AREA]],Hoja1!A:B,2,FALSE)</f>
        <v>08. Seguridad y movilidad</v>
      </c>
      <c r="T1575" s="3" t="str">
        <f>MID(Tabla1[[#This Row],[Aplicación]],9,4)</f>
        <v>1321</v>
      </c>
      <c r="U1575" s="3" t="str">
        <f>VLOOKUP(Tabla1[[#This Row],[PROGRAMA]],Hoja1!A:B,2,FALSE)</f>
        <v>1321. Policía municipal</v>
      </c>
      <c r="V1575" s="3" t="str">
        <f>MID(Tabla1[[#This Row],[Aplicación]],14,2)</f>
        <v>62</v>
      </c>
      <c r="W1575" s="3" t="str">
        <f>MID(Tabla1[[#This Row],[Aplicación]],14,6)</f>
        <v>625</v>
      </c>
    </row>
    <row r="1576" spans="1:23" hidden="1" x14ac:dyDescent="0.25">
      <c r="A1576" s="1">
        <v>220190001593</v>
      </c>
      <c r="B1576" s="3" t="s">
        <v>518</v>
      </c>
      <c r="C1576" s="2">
        <v>43509</v>
      </c>
      <c r="D1576" s="3">
        <v>22019001712</v>
      </c>
      <c r="E1576" s="3" t="s">
        <v>617</v>
      </c>
      <c r="F1576" s="4">
        <v>612</v>
      </c>
      <c r="G1576" s="3" t="s">
        <v>2344</v>
      </c>
      <c r="H1576" s="3" t="s">
        <v>788</v>
      </c>
      <c r="I1576" s="3" t="s">
        <v>2055</v>
      </c>
      <c r="J1576" s="3" t="s">
        <v>1838</v>
      </c>
      <c r="K1576" s="3" t="s">
        <v>14</v>
      </c>
      <c r="L1576" s="3" t="s">
        <v>10</v>
      </c>
      <c r="M1576" s="3" t="s">
        <v>11</v>
      </c>
      <c r="N1576" s="11" t="s">
        <v>2556</v>
      </c>
      <c r="O1576" s="3" t="s">
        <v>2553</v>
      </c>
      <c r="P1576" s="3" t="str">
        <f>MID(Tabla1[[#This Row],[Aplicación]],14,1)</f>
        <v>1</v>
      </c>
      <c r="Q1576" s="3" t="s">
        <v>2549</v>
      </c>
      <c r="R1576" s="3" t="str">
        <f>MID(Tabla1[[#This Row],[Aplicación]],6,2)</f>
        <v>08</v>
      </c>
      <c r="S1576" s="3" t="str">
        <f>VLOOKUP(Tabla1[[#This Row],[AREA]],Hoja1!A:B,2,FALSE)</f>
        <v>08. Seguridad y movilidad</v>
      </c>
      <c r="T1576" s="3" t="str">
        <f>MID(Tabla1[[#This Row],[Aplicación]],9,4)</f>
        <v>1321</v>
      </c>
      <c r="U1576" s="3" t="str">
        <f>VLOOKUP(Tabla1[[#This Row],[PROGRAMA]],Hoja1!A:B,2,FALSE)</f>
        <v>1321. Policía municipal</v>
      </c>
      <c r="V1576" s="3" t="str">
        <f>MID(Tabla1[[#This Row],[Aplicación]],14,2)</f>
        <v>16</v>
      </c>
      <c r="W1576" s="3" t="str">
        <f>MID(Tabla1[[#This Row],[Aplicación]],14,6)</f>
        <v>16200</v>
      </c>
    </row>
    <row r="1577" spans="1:23" hidden="1" x14ac:dyDescent="0.25">
      <c r="A1577" s="1">
        <v>220190002718</v>
      </c>
      <c r="B1577" s="3" t="s">
        <v>518</v>
      </c>
      <c r="C1577" s="2">
        <v>43518</v>
      </c>
      <c r="D1577" s="3">
        <v>22019001976</v>
      </c>
      <c r="E1577" s="3" t="s">
        <v>541</v>
      </c>
      <c r="F1577" s="4">
        <v>300</v>
      </c>
      <c r="G1577" s="3" t="s">
        <v>2345</v>
      </c>
      <c r="H1577" s="3" t="s">
        <v>1014</v>
      </c>
      <c r="I1577" s="3" t="s">
        <v>2055</v>
      </c>
      <c r="J1577" s="3" t="s">
        <v>1838</v>
      </c>
      <c r="K1577" s="3" t="s">
        <v>14</v>
      </c>
      <c r="L1577" s="3" t="s">
        <v>10</v>
      </c>
      <c r="M1577" s="3" t="s">
        <v>11</v>
      </c>
      <c r="N1577" s="11" t="s">
        <v>2556</v>
      </c>
      <c r="O1577" s="3" t="s">
        <v>2553</v>
      </c>
      <c r="P1577" s="3" t="str">
        <f>MID(Tabla1[[#This Row],[Aplicación]],14,1)</f>
        <v>1</v>
      </c>
      <c r="Q1577" s="3" t="s">
        <v>2549</v>
      </c>
      <c r="R1577" s="3" t="str">
        <f>MID(Tabla1[[#This Row],[Aplicación]],6,2)</f>
        <v>04</v>
      </c>
      <c r="S1577" s="3" t="str">
        <f>VLOOKUP(Tabla1[[#This Row],[AREA]],Hoja1!A:B,2,FALSE)</f>
        <v>04. Hacienda, función pública y promoción económica</v>
      </c>
      <c r="T1577" s="3" t="str">
        <f>MID(Tabla1[[#This Row],[Aplicación]],9,4)</f>
        <v>9202</v>
      </c>
      <c r="U1577" s="3" t="str">
        <f>VLOOKUP(Tabla1[[#This Row],[PROGRAMA]],Hoja1!A:B,2,FALSE)</f>
        <v>9202. Gestión de recursos humanos</v>
      </c>
      <c r="V1577" s="3" t="str">
        <f>MID(Tabla1[[#This Row],[Aplicación]],14,2)</f>
        <v>16</v>
      </c>
      <c r="W1577" s="3" t="str">
        <f>MID(Tabla1[[#This Row],[Aplicación]],14,6)</f>
        <v>16204</v>
      </c>
    </row>
    <row r="1578" spans="1:23" hidden="1" x14ac:dyDescent="0.25">
      <c r="A1578" s="1">
        <v>220190002719</v>
      </c>
      <c r="B1578" s="3" t="s">
        <v>518</v>
      </c>
      <c r="C1578" s="2">
        <v>43518</v>
      </c>
      <c r="D1578" s="3">
        <v>22019001977</v>
      </c>
      <c r="E1578" s="3" t="s">
        <v>541</v>
      </c>
      <c r="F1578" s="4">
        <v>600</v>
      </c>
      <c r="G1578" s="3" t="s">
        <v>2346</v>
      </c>
      <c r="H1578" s="3" t="s">
        <v>1015</v>
      </c>
      <c r="I1578" s="3" t="s">
        <v>2055</v>
      </c>
      <c r="J1578" s="3" t="s">
        <v>1838</v>
      </c>
      <c r="K1578" s="3" t="s">
        <v>14</v>
      </c>
      <c r="L1578" s="3" t="s">
        <v>10</v>
      </c>
      <c r="M1578" s="3" t="s">
        <v>11</v>
      </c>
      <c r="N1578" s="11" t="s">
        <v>2556</v>
      </c>
      <c r="O1578" s="3" t="s">
        <v>2553</v>
      </c>
      <c r="P1578" s="3" t="str">
        <f>MID(Tabla1[[#This Row],[Aplicación]],14,1)</f>
        <v>1</v>
      </c>
      <c r="Q1578" s="3" t="s">
        <v>2549</v>
      </c>
      <c r="R1578" s="3" t="str">
        <f>MID(Tabla1[[#This Row],[Aplicación]],6,2)</f>
        <v>04</v>
      </c>
      <c r="S1578" s="3" t="str">
        <f>VLOOKUP(Tabla1[[#This Row],[AREA]],Hoja1!A:B,2,FALSE)</f>
        <v>04. Hacienda, función pública y promoción económica</v>
      </c>
      <c r="T1578" s="3" t="str">
        <f>MID(Tabla1[[#This Row],[Aplicación]],9,4)</f>
        <v>9202</v>
      </c>
      <c r="U1578" s="3" t="str">
        <f>VLOOKUP(Tabla1[[#This Row],[PROGRAMA]],Hoja1!A:B,2,FALSE)</f>
        <v>9202. Gestión de recursos humanos</v>
      </c>
      <c r="V1578" s="3" t="str">
        <f>MID(Tabla1[[#This Row],[Aplicación]],14,2)</f>
        <v>16</v>
      </c>
      <c r="W1578" s="3" t="str">
        <f>MID(Tabla1[[#This Row],[Aplicación]],14,6)</f>
        <v>16204</v>
      </c>
    </row>
    <row r="1579" spans="1:23" hidden="1" x14ac:dyDescent="0.25">
      <c r="A1579" s="1">
        <v>220190004806</v>
      </c>
      <c r="B1579" s="3" t="s">
        <v>518</v>
      </c>
      <c r="C1579" s="2">
        <v>43531</v>
      </c>
      <c r="D1579" s="3">
        <v>22019002155</v>
      </c>
      <c r="E1579" s="3" t="s">
        <v>541</v>
      </c>
      <c r="F1579" s="4">
        <v>60</v>
      </c>
      <c r="G1579" s="3" t="s">
        <v>2346</v>
      </c>
      <c r="H1579" s="3" t="s">
        <v>1260</v>
      </c>
      <c r="I1579" s="3" t="s">
        <v>2055</v>
      </c>
      <c r="J1579" s="3" t="s">
        <v>1838</v>
      </c>
      <c r="K1579" s="3" t="s">
        <v>14</v>
      </c>
      <c r="L1579" s="3" t="s">
        <v>10</v>
      </c>
      <c r="M1579" s="3" t="s">
        <v>11</v>
      </c>
      <c r="N1579" s="11" t="s">
        <v>2556</v>
      </c>
      <c r="O1579" s="3" t="s">
        <v>2553</v>
      </c>
      <c r="P1579" s="3" t="str">
        <f>MID(Tabla1[[#This Row],[Aplicación]],14,1)</f>
        <v>1</v>
      </c>
      <c r="Q1579" s="3" t="s">
        <v>2549</v>
      </c>
      <c r="R1579" s="3" t="str">
        <f>MID(Tabla1[[#This Row],[Aplicación]],6,2)</f>
        <v>04</v>
      </c>
      <c r="S1579" s="3" t="str">
        <f>VLOOKUP(Tabla1[[#This Row],[AREA]],Hoja1!A:B,2,FALSE)</f>
        <v>04. Hacienda, función pública y promoción económica</v>
      </c>
      <c r="T1579" s="3" t="str">
        <f>MID(Tabla1[[#This Row],[Aplicación]],9,4)</f>
        <v>9202</v>
      </c>
      <c r="U1579" s="3" t="str">
        <f>VLOOKUP(Tabla1[[#This Row],[PROGRAMA]],Hoja1!A:B,2,FALSE)</f>
        <v>9202. Gestión de recursos humanos</v>
      </c>
      <c r="V1579" s="3" t="str">
        <f>MID(Tabla1[[#This Row],[Aplicación]],14,2)</f>
        <v>16</v>
      </c>
      <c r="W1579" s="3" t="str">
        <f>MID(Tabla1[[#This Row],[Aplicación]],14,6)</f>
        <v>16204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selection activeCell="E9" sqref="E9"/>
    </sheetView>
  </sheetViews>
  <sheetFormatPr baseColWidth="10" defaultRowHeight="11.5" x14ac:dyDescent="0.35"/>
  <cols>
    <col min="1" max="1" width="22.1796875" style="22" bestFit="1" customWidth="1"/>
    <col min="2" max="2" width="12.81640625" style="22" bestFit="1" customWidth="1"/>
    <col min="3" max="3" width="11.54296875" style="22" bestFit="1" customWidth="1"/>
    <col min="4" max="4" width="11.08984375" style="22" bestFit="1" customWidth="1"/>
    <col min="5" max="5" width="11.36328125" style="22" bestFit="1" customWidth="1"/>
    <col min="6" max="6" width="12.26953125" style="22" bestFit="1" customWidth="1"/>
    <col min="7" max="7" width="11.90625" style="22" bestFit="1" customWidth="1"/>
    <col min="8" max="8" width="11.6328125" style="22" bestFit="1" customWidth="1"/>
    <col min="9" max="9" width="10.7265625" style="22" bestFit="1" customWidth="1"/>
    <col min="10" max="11" width="11.26953125" style="22" bestFit="1" customWidth="1"/>
    <col min="12" max="16384" width="10.90625" style="22"/>
  </cols>
  <sheetData>
    <row r="1" spans="1:11" x14ac:dyDescent="0.35">
      <c r="A1" s="23" t="s">
        <v>2552</v>
      </c>
      <c r="B1" s="22" t="s">
        <v>2551</v>
      </c>
    </row>
    <row r="3" spans="1:11" ht="23" x14ac:dyDescent="0.35">
      <c r="A3" s="23" t="s">
        <v>2560</v>
      </c>
      <c r="B3" s="23" t="s">
        <v>2559</v>
      </c>
    </row>
    <row r="4" spans="1:11" ht="57.5" x14ac:dyDescent="0.35">
      <c r="A4" s="33" t="s">
        <v>2557</v>
      </c>
      <c r="B4" s="34" t="s">
        <v>2349</v>
      </c>
      <c r="C4" s="34" t="s">
        <v>2351</v>
      </c>
      <c r="D4" s="34" t="s">
        <v>2353</v>
      </c>
      <c r="E4" s="34" t="s">
        <v>2355</v>
      </c>
      <c r="F4" s="34" t="s">
        <v>2357</v>
      </c>
      <c r="G4" s="34" t="s">
        <v>2359</v>
      </c>
      <c r="H4" s="34" t="s">
        <v>2361</v>
      </c>
      <c r="I4" s="34" t="s">
        <v>2363</v>
      </c>
      <c r="J4" s="34" t="s">
        <v>2365</v>
      </c>
      <c r="K4" s="34" t="s">
        <v>2558</v>
      </c>
    </row>
    <row r="5" spans="1:11" ht="27" customHeight="1" x14ac:dyDescent="0.35">
      <c r="A5" s="25" t="s">
        <v>2555</v>
      </c>
      <c r="B5" s="24">
        <v>551.59</v>
      </c>
      <c r="C5" s="24">
        <v>8856.4900000000016</v>
      </c>
      <c r="D5" s="24">
        <v>11226.619999999999</v>
      </c>
      <c r="E5" s="24">
        <v>15693.7</v>
      </c>
      <c r="F5" s="24">
        <v>15423.49</v>
      </c>
      <c r="G5" s="24">
        <v>129374.05000000005</v>
      </c>
      <c r="H5" s="24">
        <v>24709.41</v>
      </c>
      <c r="I5" s="24">
        <v>2420</v>
      </c>
      <c r="J5" s="24">
        <v>4275.8500000000013</v>
      </c>
      <c r="K5" s="24">
        <v>212531.20000000007</v>
      </c>
    </row>
    <row r="6" spans="1:11" ht="27" customHeight="1" x14ac:dyDescent="0.35">
      <c r="A6" s="25" t="s">
        <v>2556</v>
      </c>
      <c r="B6" s="24">
        <v>113538.07</v>
      </c>
      <c r="C6" s="24">
        <v>22809.16</v>
      </c>
      <c r="D6" s="24">
        <v>163960.6</v>
      </c>
      <c r="E6" s="24">
        <v>50404.829999999987</v>
      </c>
      <c r="F6" s="24">
        <v>232373.15999999997</v>
      </c>
      <c r="G6" s="24">
        <v>261926.56999999998</v>
      </c>
      <c r="H6" s="24">
        <v>63621.19</v>
      </c>
      <c r="I6" s="24">
        <v>31471.55</v>
      </c>
      <c r="J6" s="24">
        <v>95135.00999999998</v>
      </c>
      <c r="K6" s="24">
        <v>1035240.1400000001</v>
      </c>
    </row>
    <row r="7" spans="1:11" ht="27" customHeight="1" x14ac:dyDescent="0.35">
      <c r="A7" s="25" t="s">
        <v>2554</v>
      </c>
      <c r="B7" s="24">
        <v>158944.79000000004</v>
      </c>
      <c r="C7" s="24">
        <v>7296576.5099999998</v>
      </c>
      <c r="D7" s="24">
        <v>5163600.9399999995</v>
      </c>
      <c r="E7" s="24">
        <v>332287.46999999997</v>
      </c>
      <c r="F7" s="24">
        <v>5456352.3500000006</v>
      </c>
      <c r="G7" s="24">
        <v>6442055.4499999993</v>
      </c>
      <c r="H7" s="24">
        <v>6844869.4900000012</v>
      </c>
      <c r="I7" s="24">
        <v>291608.27999999997</v>
      </c>
      <c r="J7" s="24">
        <v>11642804.439999998</v>
      </c>
      <c r="K7" s="24">
        <v>43629099.719999999</v>
      </c>
    </row>
    <row r="8" spans="1:11" ht="27" customHeight="1" x14ac:dyDescent="0.35">
      <c r="A8" s="25" t="s">
        <v>2561</v>
      </c>
      <c r="B8" s="24"/>
      <c r="C8" s="24"/>
      <c r="D8" s="24">
        <v>206319.33</v>
      </c>
      <c r="E8" s="24"/>
      <c r="F8" s="24"/>
      <c r="G8" s="24"/>
      <c r="H8" s="24"/>
      <c r="I8" s="24"/>
      <c r="J8" s="24"/>
      <c r="K8" s="24">
        <v>206319.33</v>
      </c>
    </row>
    <row r="9" spans="1:11" ht="27" customHeight="1" x14ac:dyDescent="0.35">
      <c r="A9" s="25" t="s">
        <v>2558</v>
      </c>
      <c r="B9" s="24">
        <v>273034.45000000007</v>
      </c>
      <c r="C9" s="24">
        <v>7328242.1600000001</v>
      </c>
      <c r="D9" s="24">
        <v>5545107.4899999993</v>
      </c>
      <c r="E9" s="24">
        <v>398385.99999999994</v>
      </c>
      <c r="F9" s="24">
        <v>5704149.0000000009</v>
      </c>
      <c r="G9" s="24">
        <v>6833356.0699999994</v>
      </c>
      <c r="H9" s="24">
        <v>6933200.0900000008</v>
      </c>
      <c r="I9" s="24">
        <v>325499.82999999996</v>
      </c>
      <c r="J9" s="24">
        <v>11742215.299999997</v>
      </c>
      <c r="K9" s="24">
        <v>45083190.390000001</v>
      </c>
    </row>
  </sheetData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2"/>
  <headerFooter>
    <oddHeader>&amp;C&amp;"-,Negrita"&amp;14&amp;UPROCEDIMIENTOS DE CONTRATACION AYUNTAMIENTO DE VALLADOLID - PRIMER TRIMESTRE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2"/>
  <sheetViews>
    <sheetView workbookViewId="0"/>
  </sheetViews>
  <sheetFormatPr baseColWidth="10" defaultColWidth="78.08984375" defaultRowHeight="11.5" x14ac:dyDescent="0.35"/>
  <cols>
    <col min="1" max="1" width="48.26953125" style="27" customWidth="1"/>
    <col min="2" max="2" width="10.6328125" style="27" customWidth="1"/>
    <col min="3" max="3" width="8.90625" style="27" customWidth="1"/>
    <col min="4" max="4" width="9" style="27" customWidth="1"/>
    <col min="5" max="5" width="9.08984375" style="27" customWidth="1"/>
    <col min="6" max="6" width="7.7265625" style="27" customWidth="1"/>
    <col min="7" max="7" width="9.54296875" style="27" customWidth="1"/>
    <col min="8" max="8" width="9.36328125" style="27" customWidth="1"/>
    <col min="9" max="10" width="8.6328125" style="27" customWidth="1"/>
    <col min="11" max="11" width="8.90625" style="27" customWidth="1"/>
    <col min="12" max="16384" width="78.08984375" style="27"/>
  </cols>
  <sheetData>
    <row r="1" spans="1:11" x14ac:dyDescent="0.35">
      <c r="A1" s="26" t="s">
        <v>2552</v>
      </c>
      <c r="B1" s="27" t="s">
        <v>2551</v>
      </c>
    </row>
    <row r="2" spans="1:11" ht="23" x14ac:dyDescent="0.35">
      <c r="A2" s="26" t="s">
        <v>2053</v>
      </c>
      <c r="B2" s="27" t="s">
        <v>2556</v>
      </c>
    </row>
    <row r="3" spans="1:11" x14ac:dyDescent="0.35">
      <c r="A3" s="26" t="s">
        <v>6</v>
      </c>
      <c r="B3" s="27" t="s">
        <v>2551</v>
      </c>
    </row>
    <row r="4" spans="1:11" ht="14.5" x14ac:dyDescent="0.35">
      <c r="A4"/>
      <c r="B4"/>
      <c r="C4"/>
      <c r="D4"/>
      <c r="E4"/>
      <c r="F4"/>
      <c r="G4"/>
      <c r="H4"/>
      <c r="I4"/>
      <c r="J4"/>
      <c r="K4"/>
    </row>
    <row r="5" spans="1:11" s="28" customFormat="1" ht="23" x14ac:dyDescent="0.35">
      <c r="A5" s="26" t="s">
        <v>2560</v>
      </c>
      <c r="B5" s="26" t="s">
        <v>2559</v>
      </c>
      <c r="C5" s="27"/>
      <c r="D5" s="27"/>
      <c r="E5" s="27"/>
      <c r="F5" s="27"/>
      <c r="G5" s="27"/>
      <c r="H5" s="27"/>
      <c r="I5" s="27"/>
      <c r="J5" s="27"/>
      <c r="K5" s="27"/>
    </row>
    <row r="6" spans="1:11" ht="57.5" x14ac:dyDescent="0.35">
      <c r="A6" s="29" t="s">
        <v>2557</v>
      </c>
      <c r="B6" s="30" t="s">
        <v>2349</v>
      </c>
      <c r="C6" s="30" t="s">
        <v>2351</v>
      </c>
      <c r="D6" s="30" t="s">
        <v>2353</v>
      </c>
      <c r="E6" s="30" t="s">
        <v>2355</v>
      </c>
      <c r="F6" s="30" t="s">
        <v>2357</v>
      </c>
      <c r="G6" s="30" t="s">
        <v>2359</v>
      </c>
      <c r="H6" s="30" t="s">
        <v>2361</v>
      </c>
      <c r="I6" s="30" t="s">
        <v>2363</v>
      </c>
      <c r="J6" s="30" t="s">
        <v>2365</v>
      </c>
      <c r="K6" s="30" t="s">
        <v>2558</v>
      </c>
    </row>
    <row r="7" spans="1:11" x14ac:dyDescent="0.35">
      <c r="A7" s="31" t="s">
        <v>2238</v>
      </c>
      <c r="B7" s="32"/>
      <c r="C7" s="32"/>
      <c r="D7" s="32">
        <v>400</v>
      </c>
      <c r="E7" s="32"/>
      <c r="F7" s="32"/>
      <c r="G7" s="32"/>
      <c r="H7" s="32"/>
      <c r="I7" s="32"/>
      <c r="J7" s="32"/>
      <c r="K7" s="32">
        <v>400</v>
      </c>
    </row>
    <row r="8" spans="1:11" ht="23" x14ac:dyDescent="0.35">
      <c r="A8" s="31" t="s">
        <v>1238</v>
      </c>
      <c r="B8" s="32"/>
      <c r="C8" s="32"/>
      <c r="D8" s="32">
        <v>400</v>
      </c>
      <c r="E8" s="32"/>
      <c r="F8" s="32"/>
      <c r="G8" s="32"/>
      <c r="H8" s="32"/>
      <c r="I8" s="32"/>
      <c r="J8" s="32"/>
      <c r="K8" s="32">
        <v>400</v>
      </c>
    </row>
    <row r="9" spans="1:11" x14ac:dyDescent="0.35">
      <c r="A9" s="31" t="s">
        <v>2165</v>
      </c>
      <c r="B9" s="32">
        <v>1993.66</v>
      </c>
      <c r="C9" s="32"/>
      <c r="D9" s="32"/>
      <c r="E9" s="32"/>
      <c r="F9" s="32"/>
      <c r="G9" s="32"/>
      <c r="H9" s="32"/>
      <c r="I9" s="32"/>
      <c r="J9" s="32"/>
      <c r="K9" s="32">
        <v>1993.66</v>
      </c>
    </row>
    <row r="10" spans="1:11" ht="23" x14ac:dyDescent="0.35">
      <c r="A10" s="31" t="s">
        <v>1028</v>
      </c>
      <c r="B10" s="32">
        <v>1993.66</v>
      </c>
      <c r="C10" s="32"/>
      <c r="D10" s="32"/>
      <c r="E10" s="32"/>
      <c r="F10" s="32"/>
      <c r="G10" s="32"/>
      <c r="H10" s="32"/>
      <c r="I10" s="32"/>
      <c r="J10" s="32"/>
      <c r="K10" s="32">
        <v>1993.66</v>
      </c>
    </row>
    <row r="11" spans="1:11" x14ac:dyDescent="0.35">
      <c r="A11" s="31" t="s">
        <v>2296</v>
      </c>
      <c r="B11" s="32"/>
      <c r="C11" s="32"/>
      <c r="D11" s="32">
        <v>272.25</v>
      </c>
      <c r="E11" s="32"/>
      <c r="F11" s="32"/>
      <c r="G11" s="32"/>
      <c r="H11" s="32"/>
      <c r="I11" s="32"/>
      <c r="J11" s="32"/>
      <c r="K11" s="32">
        <v>272.25</v>
      </c>
    </row>
    <row r="12" spans="1:11" x14ac:dyDescent="0.35">
      <c r="A12" s="31" t="s">
        <v>1556</v>
      </c>
      <c r="B12" s="32"/>
      <c r="C12" s="32"/>
      <c r="D12" s="32">
        <v>272.25</v>
      </c>
      <c r="E12" s="32"/>
      <c r="F12" s="32"/>
      <c r="G12" s="32"/>
      <c r="H12" s="32"/>
      <c r="I12" s="32"/>
      <c r="J12" s="32"/>
      <c r="K12" s="32">
        <v>272.25</v>
      </c>
    </row>
    <row r="13" spans="1:11" x14ac:dyDescent="0.35">
      <c r="A13" s="31" t="s">
        <v>2059</v>
      </c>
      <c r="B13" s="32"/>
      <c r="C13" s="32"/>
      <c r="D13" s="32"/>
      <c r="E13" s="32"/>
      <c r="F13" s="32">
        <v>267.41000000000003</v>
      </c>
      <c r="G13" s="32">
        <v>205.7</v>
      </c>
      <c r="H13" s="32"/>
      <c r="I13" s="32"/>
      <c r="J13" s="32">
        <v>617.09999999999991</v>
      </c>
      <c r="K13" s="32">
        <v>1090.21</v>
      </c>
    </row>
    <row r="14" spans="1:11" ht="23" x14ac:dyDescent="0.35">
      <c r="A14" s="31" t="s">
        <v>933</v>
      </c>
      <c r="B14" s="32"/>
      <c r="C14" s="32"/>
      <c r="D14" s="32"/>
      <c r="E14" s="32"/>
      <c r="F14" s="32"/>
      <c r="G14" s="32">
        <v>205.7</v>
      </c>
      <c r="H14" s="32"/>
      <c r="I14" s="32"/>
      <c r="J14" s="32"/>
      <c r="K14" s="32">
        <v>205.7</v>
      </c>
    </row>
    <row r="15" spans="1:11" ht="34.5" x14ac:dyDescent="0.35">
      <c r="A15" s="31" t="s">
        <v>1307</v>
      </c>
      <c r="B15" s="32"/>
      <c r="C15" s="32"/>
      <c r="D15" s="32"/>
      <c r="E15" s="32"/>
      <c r="F15" s="32"/>
      <c r="G15" s="32"/>
      <c r="H15" s="32"/>
      <c r="I15" s="32"/>
      <c r="J15" s="32">
        <v>205.7</v>
      </c>
      <c r="K15" s="32">
        <v>205.7</v>
      </c>
    </row>
    <row r="16" spans="1:11" ht="23" x14ac:dyDescent="0.35">
      <c r="A16" s="31" t="s">
        <v>529</v>
      </c>
      <c r="B16" s="32"/>
      <c r="C16" s="32"/>
      <c r="D16" s="32"/>
      <c r="E16" s="32"/>
      <c r="F16" s="32">
        <v>267.41000000000003</v>
      </c>
      <c r="G16" s="32"/>
      <c r="H16" s="32"/>
      <c r="I16" s="32"/>
      <c r="J16" s="32"/>
      <c r="K16" s="32">
        <v>267.41000000000003</v>
      </c>
    </row>
    <row r="17" spans="1:11" ht="23" x14ac:dyDescent="0.35">
      <c r="A17" s="31" t="s">
        <v>1657</v>
      </c>
      <c r="B17" s="32"/>
      <c r="C17" s="32"/>
      <c r="D17" s="32"/>
      <c r="E17" s="32"/>
      <c r="F17" s="32"/>
      <c r="G17" s="32"/>
      <c r="H17" s="32"/>
      <c r="I17" s="32"/>
      <c r="J17" s="32">
        <v>411.4</v>
      </c>
      <c r="K17" s="32">
        <v>411.4</v>
      </c>
    </row>
    <row r="18" spans="1:11" x14ac:dyDescent="0.35">
      <c r="A18" s="31" t="s">
        <v>1707</v>
      </c>
      <c r="B18" s="32"/>
      <c r="C18" s="32">
        <v>4835.3999999999996</v>
      </c>
      <c r="D18" s="32"/>
      <c r="E18" s="32"/>
      <c r="F18" s="32"/>
      <c r="G18" s="32"/>
      <c r="H18" s="32"/>
      <c r="I18" s="32"/>
      <c r="J18" s="32"/>
      <c r="K18" s="32">
        <v>4835.3999999999996</v>
      </c>
    </row>
    <row r="19" spans="1:11" ht="23" x14ac:dyDescent="0.35">
      <c r="A19" s="31" t="s">
        <v>489</v>
      </c>
      <c r="B19" s="32"/>
      <c r="C19" s="32">
        <v>4835.3999999999996</v>
      </c>
      <c r="D19" s="32"/>
      <c r="E19" s="32"/>
      <c r="F19" s="32"/>
      <c r="G19" s="32"/>
      <c r="H19" s="32"/>
      <c r="I19" s="32"/>
      <c r="J19" s="32"/>
      <c r="K19" s="32">
        <v>4835.3999999999996</v>
      </c>
    </row>
    <row r="20" spans="1:11" x14ac:dyDescent="0.35">
      <c r="A20" s="31" t="s">
        <v>1723</v>
      </c>
      <c r="B20" s="32">
        <v>10048.64</v>
      </c>
      <c r="C20" s="32"/>
      <c r="D20" s="32"/>
      <c r="E20" s="32"/>
      <c r="F20" s="32"/>
      <c r="G20" s="32"/>
      <c r="H20" s="32"/>
      <c r="I20" s="32"/>
      <c r="J20" s="32"/>
      <c r="K20" s="32">
        <v>10048.64</v>
      </c>
    </row>
    <row r="21" spans="1:11" ht="23" x14ac:dyDescent="0.35">
      <c r="A21" s="31" t="s">
        <v>573</v>
      </c>
      <c r="B21" s="32">
        <v>9275.67</v>
      </c>
      <c r="C21" s="32"/>
      <c r="D21" s="32"/>
      <c r="E21" s="32"/>
      <c r="F21" s="32"/>
      <c r="G21" s="32"/>
      <c r="H21" s="32"/>
      <c r="I21" s="32"/>
      <c r="J21" s="32"/>
      <c r="K21" s="32">
        <v>9275.67</v>
      </c>
    </row>
    <row r="22" spans="1:11" ht="23" x14ac:dyDescent="0.35">
      <c r="A22" s="31" t="s">
        <v>768</v>
      </c>
      <c r="B22" s="32">
        <v>772.97</v>
      </c>
      <c r="C22" s="32"/>
      <c r="D22" s="32"/>
      <c r="E22" s="32"/>
      <c r="F22" s="32"/>
      <c r="G22" s="32"/>
      <c r="H22" s="32"/>
      <c r="I22" s="32"/>
      <c r="J22" s="32"/>
      <c r="K22" s="32">
        <v>772.97</v>
      </c>
    </row>
    <row r="23" spans="1:11" x14ac:dyDescent="0.35">
      <c r="A23" s="31" t="s">
        <v>1722</v>
      </c>
      <c r="B23" s="32">
        <v>10645.48</v>
      </c>
      <c r="C23" s="32"/>
      <c r="D23" s="32"/>
      <c r="E23" s="32"/>
      <c r="F23" s="32"/>
      <c r="G23" s="32"/>
      <c r="H23" s="32"/>
      <c r="I23" s="32"/>
      <c r="J23" s="32"/>
      <c r="K23" s="32">
        <v>10645.48</v>
      </c>
    </row>
    <row r="24" spans="1:11" x14ac:dyDescent="0.35">
      <c r="A24" s="31" t="s">
        <v>572</v>
      </c>
      <c r="B24" s="32">
        <v>10645.48</v>
      </c>
      <c r="C24" s="32"/>
      <c r="D24" s="32"/>
      <c r="E24" s="32"/>
      <c r="F24" s="32"/>
      <c r="G24" s="32"/>
      <c r="H24" s="32"/>
      <c r="I24" s="32"/>
      <c r="J24" s="32"/>
      <c r="K24" s="32">
        <v>10645.48</v>
      </c>
    </row>
    <row r="25" spans="1:11" x14ac:dyDescent="0.35">
      <c r="A25" s="31" t="s">
        <v>2068</v>
      </c>
      <c r="B25" s="32"/>
      <c r="C25" s="32"/>
      <c r="D25" s="32"/>
      <c r="E25" s="32"/>
      <c r="F25" s="32"/>
      <c r="G25" s="32">
        <v>726</v>
      </c>
      <c r="H25" s="32"/>
      <c r="I25" s="32"/>
      <c r="J25" s="32"/>
      <c r="K25" s="32">
        <v>726</v>
      </c>
    </row>
    <row r="26" spans="1:11" x14ac:dyDescent="0.35">
      <c r="A26" s="31" t="s">
        <v>561</v>
      </c>
      <c r="B26" s="32"/>
      <c r="C26" s="32"/>
      <c r="D26" s="32"/>
      <c r="E26" s="32"/>
      <c r="F26" s="32"/>
      <c r="G26" s="32">
        <v>726</v>
      </c>
      <c r="H26" s="32"/>
      <c r="I26" s="32"/>
      <c r="J26" s="32"/>
      <c r="K26" s="32">
        <v>726</v>
      </c>
    </row>
    <row r="27" spans="1:11" x14ac:dyDescent="0.35">
      <c r="A27" s="31" t="s">
        <v>1788</v>
      </c>
      <c r="B27" s="32"/>
      <c r="C27" s="32"/>
      <c r="D27" s="32"/>
      <c r="E27" s="32">
        <v>434.61</v>
      </c>
      <c r="F27" s="32"/>
      <c r="G27" s="32"/>
      <c r="H27" s="32"/>
      <c r="I27" s="32"/>
      <c r="J27" s="32"/>
      <c r="K27" s="32">
        <v>434.61</v>
      </c>
    </row>
    <row r="28" spans="1:11" ht="23" x14ac:dyDescent="0.35">
      <c r="A28" s="31" t="s">
        <v>1256</v>
      </c>
      <c r="B28" s="32"/>
      <c r="C28" s="32"/>
      <c r="D28" s="32"/>
      <c r="E28" s="32">
        <v>39.81</v>
      </c>
      <c r="F28" s="32"/>
      <c r="G28" s="32"/>
      <c r="H28" s="32"/>
      <c r="I28" s="32"/>
      <c r="J28" s="32"/>
      <c r="K28" s="32">
        <v>39.81</v>
      </c>
    </row>
    <row r="29" spans="1:11" ht="23" x14ac:dyDescent="0.35">
      <c r="A29" s="31" t="s">
        <v>1147</v>
      </c>
      <c r="B29" s="32"/>
      <c r="C29" s="32"/>
      <c r="D29" s="32"/>
      <c r="E29" s="32">
        <v>394.8</v>
      </c>
      <c r="F29" s="32"/>
      <c r="G29" s="32"/>
      <c r="H29" s="32"/>
      <c r="I29" s="32"/>
      <c r="J29" s="32"/>
      <c r="K29" s="32">
        <v>394.8</v>
      </c>
    </row>
    <row r="30" spans="1:11" x14ac:dyDescent="0.35">
      <c r="A30" s="31" t="s">
        <v>2158</v>
      </c>
      <c r="B30" s="32"/>
      <c r="C30" s="32"/>
      <c r="D30" s="32"/>
      <c r="E30" s="32"/>
      <c r="F30" s="32"/>
      <c r="G30" s="32">
        <v>169.4</v>
      </c>
      <c r="H30" s="32"/>
      <c r="I30" s="32"/>
      <c r="J30" s="32"/>
      <c r="K30" s="32">
        <v>169.4</v>
      </c>
    </row>
    <row r="31" spans="1:11" ht="23" x14ac:dyDescent="0.35">
      <c r="A31" s="31" t="s">
        <v>1006</v>
      </c>
      <c r="B31" s="32"/>
      <c r="C31" s="32"/>
      <c r="D31" s="32"/>
      <c r="E31" s="32"/>
      <c r="F31" s="32"/>
      <c r="G31" s="32">
        <v>169.4</v>
      </c>
      <c r="H31" s="32"/>
      <c r="I31" s="32"/>
      <c r="J31" s="32"/>
      <c r="K31" s="32">
        <v>169.4</v>
      </c>
    </row>
    <row r="32" spans="1:11" x14ac:dyDescent="0.35">
      <c r="A32" s="31" t="s">
        <v>2175</v>
      </c>
      <c r="B32" s="32"/>
      <c r="C32" s="32"/>
      <c r="D32" s="32">
        <v>69.66</v>
      </c>
      <c r="E32" s="32"/>
      <c r="F32" s="32">
        <v>503.13</v>
      </c>
      <c r="G32" s="32"/>
      <c r="H32" s="32"/>
      <c r="I32" s="32"/>
      <c r="J32" s="32">
        <v>86.04</v>
      </c>
      <c r="K32" s="32">
        <v>658.83</v>
      </c>
    </row>
    <row r="33" spans="1:11" ht="23" x14ac:dyDescent="0.35">
      <c r="A33" s="31" t="s">
        <v>2216</v>
      </c>
      <c r="B33" s="32"/>
      <c r="C33" s="32"/>
      <c r="D33" s="32"/>
      <c r="E33" s="32"/>
      <c r="F33" s="32"/>
      <c r="G33" s="32"/>
      <c r="H33" s="32"/>
      <c r="I33" s="32"/>
      <c r="J33" s="32">
        <v>86.04</v>
      </c>
      <c r="K33" s="32">
        <v>86.04</v>
      </c>
    </row>
    <row r="34" spans="1:11" x14ac:dyDescent="0.35">
      <c r="A34" s="31" t="s">
        <v>1060</v>
      </c>
      <c r="B34" s="32"/>
      <c r="C34" s="32"/>
      <c r="D34" s="32"/>
      <c r="E34" s="32"/>
      <c r="F34" s="32">
        <v>391.86</v>
      </c>
      <c r="G34" s="32"/>
      <c r="H34" s="32"/>
      <c r="I34" s="32"/>
      <c r="J34" s="32"/>
      <c r="K34" s="32">
        <v>391.86</v>
      </c>
    </row>
    <row r="35" spans="1:11" x14ac:dyDescent="0.35">
      <c r="A35" s="31" t="s">
        <v>1231</v>
      </c>
      <c r="B35" s="32"/>
      <c r="C35" s="32"/>
      <c r="D35" s="32"/>
      <c r="E35" s="32"/>
      <c r="F35" s="32">
        <v>111.27</v>
      </c>
      <c r="G35" s="32"/>
      <c r="H35" s="32"/>
      <c r="I35" s="32"/>
      <c r="J35" s="32"/>
      <c r="K35" s="32">
        <v>111.27</v>
      </c>
    </row>
    <row r="36" spans="1:11" x14ac:dyDescent="0.35">
      <c r="A36" s="31" t="s">
        <v>1663</v>
      </c>
      <c r="B36" s="32"/>
      <c r="C36" s="32"/>
      <c r="D36" s="32">
        <v>69.66</v>
      </c>
      <c r="E36" s="32"/>
      <c r="F36" s="32"/>
      <c r="G36" s="32"/>
      <c r="H36" s="32"/>
      <c r="I36" s="32"/>
      <c r="J36" s="32"/>
      <c r="K36" s="32">
        <v>69.66</v>
      </c>
    </row>
    <row r="37" spans="1:11" x14ac:dyDescent="0.35">
      <c r="A37" s="31" t="s">
        <v>2199</v>
      </c>
      <c r="B37" s="32"/>
      <c r="C37" s="32"/>
      <c r="D37" s="32"/>
      <c r="E37" s="32"/>
      <c r="F37" s="32">
        <v>696.05</v>
      </c>
      <c r="G37" s="32"/>
      <c r="H37" s="32"/>
      <c r="I37" s="32"/>
      <c r="J37" s="32"/>
      <c r="K37" s="32">
        <v>696.05</v>
      </c>
    </row>
    <row r="38" spans="1:11" x14ac:dyDescent="0.35">
      <c r="A38" s="31" t="s">
        <v>1160</v>
      </c>
      <c r="B38" s="32"/>
      <c r="C38" s="32"/>
      <c r="D38" s="32"/>
      <c r="E38" s="32"/>
      <c r="F38" s="32">
        <v>696.05</v>
      </c>
      <c r="G38" s="32"/>
      <c r="H38" s="32"/>
      <c r="I38" s="32"/>
      <c r="J38" s="32"/>
      <c r="K38" s="32">
        <v>696.05</v>
      </c>
    </row>
    <row r="39" spans="1:11" x14ac:dyDescent="0.35">
      <c r="A39" s="31" t="s">
        <v>2281</v>
      </c>
      <c r="B39" s="32"/>
      <c r="C39" s="32"/>
      <c r="D39" s="32"/>
      <c r="E39" s="32"/>
      <c r="F39" s="32"/>
      <c r="G39" s="32">
        <v>136.25</v>
      </c>
      <c r="H39" s="32"/>
      <c r="I39" s="32"/>
      <c r="J39" s="32"/>
      <c r="K39" s="32">
        <v>136.25</v>
      </c>
    </row>
    <row r="40" spans="1:11" ht="23" x14ac:dyDescent="0.35">
      <c r="A40" s="31" t="s">
        <v>1429</v>
      </c>
      <c r="B40" s="32"/>
      <c r="C40" s="32"/>
      <c r="D40" s="32"/>
      <c r="E40" s="32"/>
      <c r="F40" s="32"/>
      <c r="G40" s="32">
        <v>136.25</v>
      </c>
      <c r="H40" s="32"/>
      <c r="I40" s="32"/>
      <c r="J40" s="32"/>
      <c r="K40" s="32">
        <v>136.25</v>
      </c>
    </row>
    <row r="41" spans="1:11" x14ac:dyDescent="0.35">
      <c r="A41" s="31" t="s">
        <v>1730</v>
      </c>
      <c r="B41" s="32"/>
      <c r="C41" s="32"/>
      <c r="D41" s="32">
        <v>1320</v>
      </c>
      <c r="E41" s="32"/>
      <c r="F41" s="32"/>
      <c r="G41" s="32"/>
      <c r="H41" s="32"/>
      <c r="I41" s="32"/>
      <c r="J41" s="32"/>
      <c r="K41" s="32">
        <v>1320</v>
      </c>
    </row>
    <row r="42" spans="1:11" ht="23" x14ac:dyDescent="0.35">
      <c r="A42" s="31" t="s">
        <v>580</v>
      </c>
      <c r="B42" s="32"/>
      <c r="C42" s="32"/>
      <c r="D42" s="32">
        <v>1320</v>
      </c>
      <c r="E42" s="32"/>
      <c r="F42" s="32"/>
      <c r="G42" s="32"/>
      <c r="H42" s="32"/>
      <c r="I42" s="32"/>
      <c r="J42" s="32"/>
      <c r="K42" s="32">
        <v>1320</v>
      </c>
    </row>
    <row r="43" spans="1:11" x14ac:dyDescent="0.35">
      <c r="A43" s="31" t="s">
        <v>2262</v>
      </c>
      <c r="B43" s="32"/>
      <c r="C43" s="32">
        <v>86.59</v>
      </c>
      <c r="D43" s="32"/>
      <c r="E43" s="32"/>
      <c r="F43" s="32"/>
      <c r="G43" s="32"/>
      <c r="H43" s="32"/>
      <c r="I43" s="32"/>
      <c r="J43" s="32"/>
      <c r="K43" s="32">
        <v>86.59</v>
      </c>
    </row>
    <row r="44" spans="1:11" x14ac:dyDescent="0.35">
      <c r="A44" s="31" t="s">
        <v>1310</v>
      </c>
      <c r="B44" s="32"/>
      <c r="C44" s="32">
        <v>86.59</v>
      </c>
      <c r="D44" s="32"/>
      <c r="E44" s="32"/>
      <c r="F44" s="32"/>
      <c r="G44" s="32"/>
      <c r="H44" s="32"/>
      <c r="I44" s="32"/>
      <c r="J44" s="32"/>
      <c r="K44" s="32">
        <v>86.59</v>
      </c>
    </row>
    <row r="45" spans="1:11" x14ac:dyDescent="0.35">
      <c r="A45" s="31" t="s">
        <v>1731</v>
      </c>
      <c r="B45" s="32"/>
      <c r="C45" s="32">
        <v>2340.38</v>
      </c>
      <c r="D45" s="32">
        <v>420.19</v>
      </c>
      <c r="E45" s="32"/>
      <c r="F45" s="32"/>
      <c r="G45" s="32"/>
      <c r="H45" s="32"/>
      <c r="I45" s="32"/>
      <c r="J45" s="32">
        <v>4350</v>
      </c>
      <c r="K45" s="32">
        <v>7110.57</v>
      </c>
    </row>
    <row r="46" spans="1:11" ht="23" x14ac:dyDescent="0.35">
      <c r="A46" s="31" t="s">
        <v>1761</v>
      </c>
      <c r="B46" s="32"/>
      <c r="C46" s="32"/>
      <c r="D46" s="32"/>
      <c r="E46" s="32"/>
      <c r="F46" s="32"/>
      <c r="G46" s="32"/>
      <c r="H46" s="32"/>
      <c r="I46" s="32"/>
      <c r="J46" s="32">
        <v>4350</v>
      </c>
      <c r="K46" s="32">
        <v>4350</v>
      </c>
    </row>
    <row r="47" spans="1:11" ht="34.5" x14ac:dyDescent="0.35">
      <c r="A47" s="31" t="s">
        <v>582</v>
      </c>
      <c r="B47" s="32"/>
      <c r="C47" s="32">
        <v>2260</v>
      </c>
      <c r="D47" s="32"/>
      <c r="E47" s="32"/>
      <c r="F47" s="32"/>
      <c r="G47" s="32"/>
      <c r="H47" s="32"/>
      <c r="I47" s="32"/>
      <c r="J47" s="32"/>
      <c r="K47" s="32">
        <v>2260</v>
      </c>
    </row>
    <row r="48" spans="1:11" ht="34.5" x14ac:dyDescent="0.35">
      <c r="A48" s="31" t="s">
        <v>2230</v>
      </c>
      <c r="B48" s="32"/>
      <c r="C48" s="32"/>
      <c r="D48" s="32">
        <v>420.19</v>
      </c>
      <c r="E48" s="32"/>
      <c r="F48" s="32"/>
      <c r="G48" s="32"/>
      <c r="H48" s="32"/>
      <c r="I48" s="32"/>
      <c r="J48" s="32"/>
      <c r="K48" s="32">
        <v>420.19</v>
      </c>
    </row>
    <row r="49" spans="1:11" ht="23" x14ac:dyDescent="0.35">
      <c r="A49" s="31" t="s">
        <v>837</v>
      </c>
      <c r="B49" s="32"/>
      <c r="C49" s="32">
        <v>80.38</v>
      </c>
      <c r="D49" s="32"/>
      <c r="E49" s="32"/>
      <c r="F49" s="32"/>
      <c r="G49" s="32"/>
      <c r="H49" s="32"/>
      <c r="I49" s="32"/>
      <c r="J49" s="32"/>
      <c r="K49" s="32">
        <v>80.38</v>
      </c>
    </row>
    <row r="50" spans="1:11" x14ac:dyDescent="0.35">
      <c r="A50" s="31" t="s">
        <v>2244</v>
      </c>
      <c r="B50" s="32"/>
      <c r="C50" s="32"/>
      <c r="D50" s="32"/>
      <c r="E50" s="32">
        <v>454.96</v>
      </c>
      <c r="F50" s="32"/>
      <c r="G50" s="32"/>
      <c r="H50" s="32"/>
      <c r="I50" s="32"/>
      <c r="J50" s="32"/>
      <c r="K50" s="32">
        <v>454.96</v>
      </c>
    </row>
    <row r="51" spans="1:11" ht="23" x14ac:dyDescent="0.35">
      <c r="A51" s="31" t="s">
        <v>1257</v>
      </c>
      <c r="B51" s="32"/>
      <c r="C51" s="32"/>
      <c r="D51" s="32"/>
      <c r="E51" s="32">
        <v>454.96</v>
      </c>
      <c r="F51" s="32"/>
      <c r="G51" s="32"/>
      <c r="H51" s="32"/>
      <c r="I51" s="32"/>
      <c r="J51" s="32"/>
      <c r="K51" s="32">
        <v>454.96</v>
      </c>
    </row>
    <row r="52" spans="1:11" x14ac:dyDescent="0.35">
      <c r="A52" s="31" t="s">
        <v>1764</v>
      </c>
      <c r="B52" s="32"/>
      <c r="C52" s="32"/>
      <c r="D52" s="32"/>
      <c r="E52" s="32"/>
      <c r="F52" s="32"/>
      <c r="G52" s="32"/>
      <c r="H52" s="32">
        <v>7223.7</v>
      </c>
      <c r="I52" s="32"/>
      <c r="J52" s="32"/>
      <c r="K52" s="32">
        <v>7223.7</v>
      </c>
    </row>
    <row r="53" spans="1:11" ht="23" x14ac:dyDescent="0.35">
      <c r="A53" s="31" t="s">
        <v>829</v>
      </c>
      <c r="B53" s="32"/>
      <c r="C53" s="32"/>
      <c r="D53" s="32"/>
      <c r="E53" s="32"/>
      <c r="F53" s="32"/>
      <c r="G53" s="32"/>
      <c r="H53" s="32">
        <v>7223.7</v>
      </c>
      <c r="I53" s="32"/>
      <c r="J53" s="32"/>
      <c r="K53" s="32">
        <v>7223.7</v>
      </c>
    </row>
    <row r="54" spans="1:11" x14ac:dyDescent="0.35">
      <c r="A54" s="31" t="s">
        <v>2162</v>
      </c>
      <c r="B54" s="32"/>
      <c r="C54" s="32"/>
      <c r="D54" s="32"/>
      <c r="E54" s="32"/>
      <c r="F54" s="32"/>
      <c r="G54" s="32"/>
      <c r="H54" s="32">
        <v>388.99</v>
      </c>
      <c r="I54" s="32"/>
      <c r="J54" s="32"/>
      <c r="K54" s="32">
        <v>388.99</v>
      </c>
    </row>
    <row r="55" spans="1:11" ht="23" x14ac:dyDescent="0.35">
      <c r="A55" s="31" t="s">
        <v>1018</v>
      </c>
      <c r="B55" s="32"/>
      <c r="C55" s="32"/>
      <c r="D55" s="32"/>
      <c r="E55" s="32"/>
      <c r="F55" s="32"/>
      <c r="G55" s="32"/>
      <c r="H55" s="32">
        <v>388.99</v>
      </c>
      <c r="I55" s="32"/>
      <c r="J55" s="32"/>
      <c r="K55" s="32">
        <v>388.99</v>
      </c>
    </row>
    <row r="56" spans="1:11" x14ac:dyDescent="0.35">
      <c r="A56" s="31" t="s">
        <v>2301</v>
      </c>
      <c r="B56" s="32"/>
      <c r="C56" s="32"/>
      <c r="D56" s="32"/>
      <c r="E56" s="32"/>
      <c r="F56" s="32"/>
      <c r="G56" s="32">
        <v>8941.9</v>
      </c>
      <c r="H56" s="32"/>
      <c r="I56" s="32"/>
      <c r="J56" s="32"/>
      <c r="K56" s="32">
        <v>8941.9</v>
      </c>
    </row>
    <row r="57" spans="1:11" ht="23" x14ac:dyDescent="0.35">
      <c r="A57" s="31" t="s">
        <v>1577</v>
      </c>
      <c r="B57" s="32"/>
      <c r="C57" s="32"/>
      <c r="D57" s="32"/>
      <c r="E57" s="32"/>
      <c r="F57" s="32"/>
      <c r="G57" s="32">
        <v>8941.9</v>
      </c>
      <c r="H57" s="32"/>
      <c r="I57" s="32"/>
      <c r="J57" s="32"/>
      <c r="K57" s="32">
        <v>8941.9</v>
      </c>
    </row>
    <row r="58" spans="1:11" x14ac:dyDescent="0.35">
      <c r="A58" s="31" t="s">
        <v>2324</v>
      </c>
      <c r="B58" s="32"/>
      <c r="C58" s="32"/>
      <c r="D58" s="32">
        <v>484</v>
      </c>
      <c r="E58" s="32"/>
      <c r="F58" s="32"/>
      <c r="G58" s="32"/>
      <c r="H58" s="32"/>
      <c r="I58" s="32"/>
      <c r="J58" s="32"/>
      <c r="K58" s="32">
        <v>484</v>
      </c>
    </row>
    <row r="59" spans="1:11" x14ac:dyDescent="0.35">
      <c r="A59" s="31" t="s">
        <v>1630</v>
      </c>
      <c r="B59" s="32"/>
      <c r="C59" s="32"/>
      <c r="D59" s="32">
        <v>484</v>
      </c>
      <c r="E59" s="32"/>
      <c r="F59" s="32"/>
      <c r="G59" s="32"/>
      <c r="H59" s="32"/>
      <c r="I59" s="32"/>
      <c r="J59" s="32"/>
      <c r="K59" s="32">
        <v>484</v>
      </c>
    </row>
    <row r="60" spans="1:11" x14ac:dyDescent="0.35">
      <c r="A60" s="31" t="s">
        <v>2114</v>
      </c>
      <c r="B60" s="32"/>
      <c r="C60" s="32">
        <v>462.95</v>
      </c>
      <c r="D60" s="32"/>
      <c r="E60" s="32"/>
      <c r="F60" s="32"/>
      <c r="G60" s="32">
        <v>215.84</v>
      </c>
      <c r="H60" s="32"/>
      <c r="I60" s="32"/>
      <c r="J60" s="32"/>
      <c r="K60" s="32">
        <v>678.79</v>
      </c>
    </row>
    <row r="61" spans="1:11" ht="23" x14ac:dyDescent="0.35">
      <c r="A61" s="31" t="s">
        <v>2284</v>
      </c>
      <c r="B61" s="32"/>
      <c r="C61" s="32">
        <v>462.95</v>
      </c>
      <c r="D61" s="32"/>
      <c r="E61" s="32"/>
      <c r="F61" s="32"/>
      <c r="G61" s="32"/>
      <c r="H61" s="32"/>
      <c r="I61" s="32"/>
      <c r="J61" s="32"/>
      <c r="K61" s="32">
        <v>462.95</v>
      </c>
    </row>
    <row r="62" spans="1:11" x14ac:dyDescent="0.35">
      <c r="A62" s="31" t="s">
        <v>2115</v>
      </c>
      <c r="B62" s="32"/>
      <c r="C62" s="32"/>
      <c r="D62" s="32"/>
      <c r="E62" s="32"/>
      <c r="F62" s="32"/>
      <c r="G62" s="32">
        <v>215.84</v>
      </c>
      <c r="H62" s="32"/>
      <c r="I62" s="32"/>
      <c r="J62" s="32"/>
      <c r="K62" s="32">
        <v>215.84</v>
      </c>
    </row>
    <row r="63" spans="1:11" x14ac:dyDescent="0.35">
      <c r="A63" s="31" t="s">
        <v>1743</v>
      </c>
      <c r="B63" s="32"/>
      <c r="C63" s="32"/>
      <c r="D63" s="32"/>
      <c r="E63" s="32">
        <v>3647.81</v>
      </c>
      <c r="F63" s="32"/>
      <c r="G63" s="32"/>
      <c r="H63" s="32"/>
      <c r="I63" s="32"/>
      <c r="J63" s="32"/>
      <c r="K63" s="32">
        <v>3647.81</v>
      </c>
    </row>
    <row r="64" spans="1:11" ht="23" x14ac:dyDescent="0.35">
      <c r="A64" s="31" t="s">
        <v>694</v>
      </c>
      <c r="B64" s="32"/>
      <c r="C64" s="32"/>
      <c r="D64" s="32"/>
      <c r="E64" s="32">
        <v>7398.12</v>
      </c>
      <c r="F64" s="32"/>
      <c r="G64" s="32"/>
      <c r="H64" s="32"/>
      <c r="I64" s="32"/>
      <c r="J64" s="32"/>
      <c r="K64" s="32">
        <v>7398.12</v>
      </c>
    </row>
    <row r="65" spans="1:11" ht="23" x14ac:dyDescent="0.35">
      <c r="A65" s="31" t="s">
        <v>2545</v>
      </c>
      <c r="B65" s="32"/>
      <c r="C65" s="32"/>
      <c r="D65" s="32"/>
      <c r="E65" s="32">
        <v>-3750.31</v>
      </c>
      <c r="F65" s="32"/>
      <c r="G65" s="32"/>
      <c r="H65" s="32"/>
      <c r="I65" s="32"/>
      <c r="J65" s="32"/>
      <c r="K65" s="32">
        <v>-3750.31</v>
      </c>
    </row>
    <row r="66" spans="1:11" x14ac:dyDescent="0.35">
      <c r="A66" s="31" t="s">
        <v>2246</v>
      </c>
      <c r="B66" s="32"/>
      <c r="C66" s="32"/>
      <c r="D66" s="32"/>
      <c r="E66" s="32"/>
      <c r="F66" s="32"/>
      <c r="G66" s="32"/>
      <c r="H66" s="32">
        <v>340.01</v>
      </c>
      <c r="I66" s="32"/>
      <c r="J66" s="32"/>
      <c r="K66" s="32">
        <v>340.01</v>
      </c>
    </row>
    <row r="67" spans="1:11" ht="34.5" x14ac:dyDescent="0.35">
      <c r="A67" s="31" t="s">
        <v>1267</v>
      </c>
      <c r="B67" s="32"/>
      <c r="C67" s="32"/>
      <c r="D67" s="32"/>
      <c r="E67" s="32"/>
      <c r="F67" s="32"/>
      <c r="G67" s="32"/>
      <c r="H67" s="32">
        <v>340.01</v>
      </c>
      <c r="I67" s="32"/>
      <c r="J67" s="32"/>
      <c r="K67" s="32">
        <v>340.01</v>
      </c>
    </row>
    <row r="68" spans="1:11" x14ac:dyDescent="0.35">
      <c r="A68" s="31" t="s">
        <v>2249</v>
      </c>
      <c r="B68" s="32"/>
      <c r="C68" s="32"/>
      <c r="D68" s="32"/>
      <c r="E68" s="32"/>
      <c r="F68" s="32"/>
      <c r="G68" s="32"/>
      <c r="H68" s="32">
        <v>417.93</v>
      </c>
      <c r="I68" s="32"/>
      <c r="J68" s="32"/>
      <c r="K68" s="32">
        <v>417.93</v>
      </c>
    </row>
    <row r="69" spans="1:11" ht="34.5" x14ac:dyDescent="0.35">
      <c r="A69" s="31" t="s">
        <v>1271</v>
      </c>
      <c r="B69" s="32"/>
      <c r="C69" s="32"/>
      <c r="D69" s="32"/>
      <c r="E69" s="32"/>
      <c r="F69" s="32"/>
      <c r="G69" s="32"/>
      <c r="H69" s="32">
        <v>417.93</v>
      </c>
      <c r="I69" s="32"/>
      <c r="J69" s="32"/>
      <c r="K69" s="32">
        <v>417.93</v>
      </c>
    </row>
    <row r="70" spans="1:11" x14ac:dyDescent="0.35">
      <c r="A70" s="31" t="s">
        <v>1735</v>
      </c>
      <c r="B70" s="32"/>
      <c r="C70" s="32"/>
      <c r="D70" s="32">
        <v>1760</v>
      </c>
      <c r="E70" s="32"/>
      <c r="F70" s="32"/>
      <c r="G70" s="32"/>
      <c r="H70" s="32"/>
      <c r="I70" s="32"/>
      <c r="J70" s="32"/>
      <c r="K70" s="32">
        <v>1760</v>
      </c>
    </row>
    <row r="71" spans="1:11" ht="23" x14ac:dyDescent="0.35">
      <c r="A71" s="31" t="s">
        <v>587</v>
      </c>
      <c r="B71" s="32"/>
      <c r="C71" s="32"/>
      <c r="D71" s="32">
        <v>1760</v>
      </c>
      <c r="E71" s="32"/>
      <c r="F71" s="32"/>
      <c r="G71" s="32"/>
      <c r="H71" s="32"/>
      <c r="I71" s="32"/>
      <c r="J71" s="32"/>
      <c r="K71" s="32">
        <v>1760</v>
      </c>
    </row>
    <row r="72" spans="1:11" x14ac:dyDescent="0.35">
      <c r="A72" s="31" t="s">
        <v>2176</v>
      </c>
      <c r="B72" s="32">
        <v>343.89</v>
      </c>
      <c r="C72" s="32"/>
      <c r="D72" s="32"/>
      <c r="E72" s="32"/>
      <c r="F72" s="32"/>
      <c r="G72" s="32"/>
      <c r="H72" s="32"/>
      <c r="I72" s="32"/>
      <c r="J72" s="32"/>
      <c r="K72" s="32">
        <v>343.89</v>
      </c>
    </row>
    <row r="73" spans="1:11" ht="23" x14ac:dyDescent="0.35">
      <c r="A73" s="31" t="s">
        <v>1081</v>
      </c>
      <c r="B73" s="32">
        <v>199.72</v>
      </c>
      <c r="C73" s="32"/>
      <c r="D73" s="32"/>
      <c r="E73" s="32"/>
      <c r="F73" s="32"/>
      <c r="G73" s="32"/>
      <c r="H73" s="32"/>
      <c r="I73" s="32"/>
      <c r="J73" s="32"/>
      <c r="K73" s="32">
        <v>199.72</v>
      </c>
    </row>
    <row r="74" spans="1:11" ht="23" x14ac:dyDescent="0.35">
      <c r="A74" s="31" t="s">
        <v>1222</v>
      </c>
      <c r="B74" s="32">
        <v>144.16999999999999</v>
      </c>
      <c r="C74" s="32"/>
      <c r="D74" s="32"/>
      <c r="E74" s="32"/>
      <c r="F74" s="32"/>
      <c r="G74" s="32"/>
      <c r="H74" s="32"/>
      <c r="I74" s="32"/>
      <c r="J74" s="32"/>
      <c r="K74" s="32">
        <v>144.16999999999999</v>
      </c>
    </row>
    <row r="75" spans="1:11" x14ac:dyDescent="0.35">
      <c r="A75" s="31" t="s">
        <v>2103</v>
      </c>
      <c r="B75" s="32"/>
      <c r="C75" s="32"/>
      <c r="D75" s="32"/>
      <c r="E75" s="32"/>
      <c r="F75" s="32"/>
      <c r="G75" s="32"/>
      <c r="H75" s="32"/>
      <c r="I75" s="32"/>
      <c r="J75" s="32">
        <v>738.1</v>
      </c>
      <c r="K75" s="32">
        <v>738.1</v>
      </c>
    </row>
    <row r="76" spans="1:11" ht="23" x14ac:dyDescent="0.35">
      <c r="A76" s="31" t="s">
        <v>780</v>
      </c>
      <c r="B76" s="32"/>
      <c r="C76" s="32"/>
      <c r="D76" s="32"/>
      <c r="E76" s="32"/>
      <c r="F76" s="32"/>
      <c r="G76" s="32"/>
      <c r="H76" s="32"/>
      <c r="I76" s="32"/>
      <c r="J76" s="32">
        <v>738.1</v>
      </c>
      <c r="K76" s="32">
        <v>738.1</v>
      </c>
    </row>
    <row r="77" spans="1:11" x14ac:dyDescent="0.35">
      <c r="A77" s="31" t="s">
        <v>1808</v>
      </c>
      <c r="B77" s="32"/>
      <c r="C77" s="32"/>
      <c r="D77" s="32"/>
      <c r="E77" s="32"/>
      <c r="F77" s="32"/>
      <c r="G77" s="32">
        <v>4000</v>
      </c>
      <c r="H77" s="32"/>
      <c r="I77" s="32"/>
      <c r="J77" s="32"/>
      <c r="K77" s="32">
        <v>4000</v>
      </c>
    </row>
    <row r="78" spans="1:11" x14ac:dyDescent="0.35">
      <c r="A78" s="31" t="s">
        <v>1303</v>
      </c>
      <c r="B78" s="32"/>
      <c r="C78" s="32"/>
      <c r="D78" s="32"/>
      <c r="E78" s="32"/>
      <c r="F78" s="32"/>
      <c r="G78" s="32">
        <v>4000</v>
      </c>
      <c r="H78" s="32"/>
      <c r="I78" s="32"/>
      <c r="J78" s="32"/>
      <c r="K78" s="32">
        <v>4000</v>
      </c>
    </row>
    <row r="79" spans="1:11" x14ac:dyDescent="0.35">
      <c r="A79" s="31" t="s">
        <v>1752</v>
      </c>
      <c r="B79" s="32"/>
      <c r="C79" s="32"/>
      <c r="D79" s="32"/>
      <c r="E79" s="32"/>
      <c r="F79" s="32"/>
      <c r="G79" s="32">
        <v>2311.87</v>
      </c>
      <c r="H79" s="32">
        <v>3484.8</v>
      </c>
      <c r="I79" s="32"/>
      <c r="J79" s="32"/>
      <c r="K79" s="32">
        <v>5796.67</v>
      </c>
    </row>
    <row r="80" spans="1:11" ht="23" x14ac:dyDescent="0.35">
      <c r="A80" s="31" t="s">
        <v>630</v>
      </c>
      <c r="B80" s="32"/>
      <c r="C80" s="32"/>
      <c r="D80" s="32"/>
      <c r="E80" s="32"/>
      <c r="F80" s="32"/>
      <c r="G80" s="32">
        <v>2311.87</v>
      </c>
      <c r="H80" s="32"/>
      <c r="I80" s="32"/>
      <c r="J80" s="32"/>
      <c r="K80" s="32">
        <v>2311.87</v>
      </c>
    </row>
    <row r="81" spans="1:11" ht="23" x14ac:dyDescent="0.35">
      <c r="A81" s="31" t="s">
        <v>813</v>
      </c>
      <c r="B81" s="32"/>
      <c r="C81" s="32"/>
      <c r="D81" s="32"/>
      <c r="E81" s="32"/>
      <c r="F81" s="32"/>
      <c r="G81" s="32"/>
      <c r="H81" s="32">
        <v>3484.8</v>
      </c>
      <c r="I81" s="32"/>
      <c r="J81" s="32"/>
      <c r="K81" s="32">
        <v>3484.8</v>
      </c>
    </row>
    <row r="82" spans="1:11" x14ac:dyDescent="0.35">
      <c r="A82" s="31" t="s">
        <v>1690</v>
      </c>
      <c r="B82" s="32"/>
      <c r="C82" s="32"/>
      <c r="D82" s="32"/>
      <c r="E82" s="32"/>
      <c r="F82" s="32"/>
      <c r="G82" s="32"/>
      <c r="H82" s="32"/>
      <c r="I82" s="32"/>
      <c r="J82" s="32">
        <v>964.56</v>
      </c>
      <c r="K82" s="32">
        <v>964.56</v>
      </c>
    </row>
    <row r="83" spans="1:11" ht="23" x14ac:dyDescent="0.35">
      <c r="A83" s="31" t="s">
        <v>1718</v>
      </c>
      <c r="B83" s="32"/>
      <c r="C83" s="32"/>
      <c r="D83" s="32"/>
      <c r="E83" s="32"/>
      <c r="F83" s="32"/>
      <c r="G83" s="32"/>
      <c r="H83" s="32"/>
      <c r="I83" s="32"/>
      <c r="J83" s="32">
        <v>964.56</v>
      </c>
      <c r="K83" s="32">
        <v>964.56</v>
      </c>
    </row>
    <row r="84" spans="1:11" x14ac:dyDescent="0.35">
      <c r="A84" s="31" t="s">
        <v>2118</v>
      </c>
      <c r="B84" s="32"/>
      <c r="C84" s="32"/>
      <c r="D84" s="32">
        <v>1600</v>
      </c>
      <c r="E84" s="32"/>
      <c r="F84" s="32"/>
      <c r="G84" s="32"/>
      <c r="H84" s="32"/>
      <c r="I84" s="32"/>
      <c r="J84" s="32"/>
      <c r="K84" s="32">
        <v>1600</v>
      </c>
    </row>
    <row r="85" spans="1:11" x14ac:dyDescent="0.35">
      <c r="A85" s="31" t="s">
        <v>800</v>
      </c>
      <c r="B85" s="32"/>
      <c r="C85" s="32"/>
      <c r="D85" s="32">
        <v>1600</v>
      </c>
      <c r="E85" s="32"/>
      <c r="F85" s="32"/>
      <c r="G85" s="32"/>
      <c r="H85" s="32"/>
      <c r="I85" s="32"/>
      <c r="J85" s="32"/>
      <c r="K85" s="32">
        <v>1600</v>
      </c>
    </row>
    <row r="86" spans="1:11" x14ac:dyDescent="0.35">
      <c r="A86" s="31" t="s">
        <v>1757</v>
      </c>
      <c r="B86" s="32"/>
      <c r="C86" s="32"/>
      <c r="D86" s="32">
        <v>1600</v>
      </c>
      <c r="E86" s="32"/>
      <c r="F86" s="32"/>
      <c r="G86" s="32"/>
      <c r="H86" s="32"/>
      <c r="I86" s="32"/>
      <c r="J86" s="32"/>
      <c r="K86" s="32">
        <v>1600</v>
      </c>
    </row>
    <row r="87" spans="1:11" ht="23" x14ac:dyDescent="0.35">
      <c r="A87" s="31" t="s">
        <v>819</v>
      </c>
      <c r="B87" s="32"/>
      <c r="C87" s="32"/>
      <c r="D87" s="32">
        <v>1600</v>
      </c>
      <c r="E87" s="32"/>
      <c r="F87" s="32"/>
      <c r="G87" s="32"/>
      <c r="H87" s="32"/>
      <c r="I87" s="32"/>
      <c r="J87" s="32"/>
      <c r="K87" s="32">
        <v>1600</v>
      </c>
    </row>
    <row r="88" spans="1:11" x14ac:dyDescent="0.35">
      <c r="A88" s="31" t="s">
        <v>2330</v>
      </c>
      <c r="B88" s="32"/>
      <c r="C88" s="32"/>
      <c r="D88" s="32"/>
      <c r="E88" s="32"/>
      <c r="F88" s="32">
        <v>300</v>
      </c>
      <c r="G88" s="32"/>
      <c r="H88" s="32"/>
      <c r="I88" s="32"/>
      <c r="J88" s="32"/>
      <c r="K88" s="32">
        <v>300</v>
      </c>
    </row>
    <row r="89" spans="1:11" ht="34.5" x14ac:dyDescent="0.35">
      <c r="A89" s="31" t="s">
        <v>1644</v>
      </c>
      <c r="B89" s="32"/>
      <c r="C89" s="32"/>
      <c r="D89" s="32"/>
      <c r="E89" s="32"/>
      <c r="F89" s="32">
        <v>300</v>
      </c>
      <c r="G89" s="32"/>
      <c r="H89" s="32"/>
      <c r="I89" s="32"/>
      <c r="J89" s="32"/>
      <c r="K89" s="32">
        <v>300</v>
      </c>
    </row>
    <row r="90" spans="1:11" x14ac:dyDescent="0.35">
      <c r="A90" s="31" t="s">
        <v>2236</v>
      </c>
      <c r="B90" s="32"/>
      <c r="C90" s="32"/>
      <c r="D90" s="32">
        <v>400</v>
      </c>
      <c r="E90" s="32"/>
      <c r="F90" s="32"/>
      <c r="G90" s="32"/>
      <c r="H90" s="32"/>
      <c r="I90" s="32"/>
      <c r="J90" s="32"/>
      <c r="K90" s="32">
        <v>400</v>
      </c>
    </row>
    <row r="91" spans="1:11" ht="23" x14ac:dyDescent="0.35">
      <c r="A91" s="31" t="s">
        <v>1236</v>
      </c>
      <c r="B91" s="32"/>
      <c r="C91" s="32"/>
      <c r="D91" s="32">
        <v>400</v>
      </c>
      <c r="E91" s="32"/>
      <c r="F91" s="32"/>
      <c r="G91" s="32"/>
      <c r="H91" s="32"/>
      <c r="I91" s="32"/>
      <c r="J91" s="32"/>
      <c r="K91" s="32">
        <v>400</v>
      </c>
    </row>
    <row r="92" spans="1:11" x14ac:dyDescent="0.35">
      <c r="A92" s="31" t="s">
        <v>2326</v>
      </c>
      <c r="B92" s="32"/>
      <c r="C92" s="32"/>
      <c r="D92" s="32">
        <v>400</v>
      </c>
      <c r="E92" s="32"/>
      <c r="F92" s="32"/>
      <c r="G92" s="32"/>
      <c r="H92" s="32"/>
      <c r="I92" s="32"/>
      <c r="J92" s="32"/>
      <c r="K92" s="32">
        <v>400</v>
      </c>
    </row>
    <row r="93" spans="1:11" ht="34.5" x14ac:dyDescent="0.35">
      <c r="A93" s="31" t="s">
        <v>1632</v>
      </c>
      <c r="B93" s="32"/>
      <c r="C93" s="32"/>
      <c r="D93" s="32">
        <v>400</v>
      </c>
      <c r="E93" s="32"/>
      <c r="F93" s="32"/>
      <c r="G93" s="32"/>
      <c r="H93" s="32"/>
      <c r="I93" s="32"/>
      <c r="J93" s="32"/>
      <c r="K93" s="32">
        <v>400</v>
      </c>
    </row>
    <row r="94" spans="1:11" x14ac:dyDescent="0.35">
      <c r="A94" s="31" t="s">
        <v>2207</v>
      </c>
      <c r="B94" s="32"/>
      <c r="C94" s="32"/>
      <c r="D94" s="32"/>
      <c r="E94" s="32"/>
      <c r="F94" s="32">
        <v>120.02</v>
      </c>
      <c r="G94" s="32"/>
      <c r="H94" s="32"/>
      <c r="I94" s="32"/>
      <c r="J94" s="32"/>
      <c r="K94" s="32">
        <v>120.02</v>
      </c>
    </row>
    <row r="95" spans="1:11" x14ac:dyDescent="0.35">
      <c r="A95" s="31" t="s">
        <v>1175</v>
      </c>
      <c r="B95" s="32"/>
      <c r="C95" s="32"/>
      <c r="D95" s="32"/>
      <c r="E95" s="32"/>
      <c r="F95" s="32">
        <v>120.02</v>
      </c>
      <c r="G95" s="32"/>
      <c r="H95" s="32"/>
      <c r="I95" s="32"/>
      <c r="J95" s="32"/>
      <c r="K95" s="32">
        <v>120.02</v>
      </c>
    </row>
    <row r="96" spans="1:11" x14ac:dyDescent="0.35">
      <c r="A96" s="31" t="s">
        <v>2237</v>
      </c>
      <c r="B96" s="32"/>
      <c r="C96" s="32"/>
      <c r="D96" s="32">
        <v>400</v>
      </c>
      <c r="E96" s="32"/>
      <c r="F96" s="32"/>
      <c r="G96" s="32"/>
      <c r="H96" s="32"/>
      <c r="I96" s="32"/>
      <c r="J96" s="32"/>
      <c r="K96" s="32">
        <v>400</v>
      </c>
    </row>
    <row r="97" spans="1:11" ht="23" x14ac:dyDescent="0.35">
      <c r="A97" s="31" t="s">
        <v>1237</v>
      </c>
      <c r="B97" s="32"/>
      <c r="C97" s="32"/>
      <c r="D97" s="32">
        <v>400</v>
      </c>
      <c r="E97" s="32"/>
      <c r="F97" s="32"/>
      <c r="G97" s="32"/>
      <c r="H97" s="32"/>
      <c r="I97" s="32"/>
      <c r="J97" s="32"/>
      <c r="K97" s="32">
        <v>400</v>
      </c>
    </row>
    <row r="98" spans="1:11" x14ac:dyDescent="0.35">
      <c r="A98" s="31" t="s">
        <v>2334</v>
      </c>
      <c r="B98" s="32"/>
      <c r="C98" s="32"/>
      <c r="D98" s="32">
        <v>400</v>
      </c>
      <c r="E98" s="32"/>
      <c r="F98" s="32"/>
      <c r="G98" s="32"/>
      <c r="H98" s="32"/>
      <c r="I98" s="32"/>
      <c r="J98" s="32"/>
      <c r="K98" s="32">
        <v>400</v>
      </c>
    </row>
    <row r="99" spans="1:11" ht="23" x14ac:dyDescent="0.35">
      <c r="A99" s="31" t="s">
        <v>1667</v>
      </c>
      <c r="B99" s="32"/>
      <c r="C99" s="32"/>
      <c r="D99" s="32">
        <v>400</v>
      </c>
      <c r="E99" s="32"/>
      <c r="F99" s="32"/>
      <c r="G99" s="32"/>
      <c r="H99" s="32"/>
      <c r="I99" s="32"/>
      <c r="J99" s="32"/>
      <c r="K99" s="32">
        <v>400</v>
      </c>
    </row>
    <row r="100" spans="1:11" x14ac:dyDescent="0.35">
      <c r="A100" s="31" t="s">
        <v>1700</v>
      </c>
      <c r="B100" s="32"/>
      <c r="C100" s="32"/>
      <c r="D100" s="32"/>
      <c r="E100" s="32"/>
      <c r="F100" s="32">
        <v>4290</v>
      </c>
      <c r="G100" s="32"/>
      <c r="H100" s="32"/>
      <c r="I100" s="32"/>
      <c r="J100" s="32"/>
      <c r="K100" s="32">
        <v>4290</v>
      </c>
    </row>
    <row r="101" spans="1:11" ht="34.5" x14ac:dyDescent="0.35">
      <c r="A101" s="31" t="s">
        <v>394</v>
      </c>
      <c r="B101" s="32"/>
      <c r="C101" s="32"/>
      <c r="D101" s="32"/>
      <c r="E101" s="32"/>
      <c r="F101" s="32">
        <v>4290</v>
      </c>
      <c r="G101" s="32"/>
      <c r="H101" s="32"/>
      <c r="I101" s="32"/>
      <c r="J101" s="32"/>
      <c r="K101" s="32">
        <v>4290</v>
      </c>
    </row>
    <row r="102" spans="1:11" ht="23" x14ac:dyDescent="0.35">
      <c r="A102" s="31" t="s">
        <v>1729</v>
      </c>
      <c r="B102" s="32"/>
      <c r="C102" s="32"/>
      <c r="D102" s="32">
        <v>1600</v>
      </c>
      <c r="E102" s="32"/>
      <c r="F102" s="32"/>
      <c r="G102" s="32"/>
      <c r="H102" s="32"/>
      <c r="I102" s="32"/>
      <c r="J102" s="32"/>
      <c r="K102" s="32">
        <v>1600</v>
      </c>
    </row>
    <row r="103" spans="1:11" ht="23" x14ac:dyDescent="0.35">
      <c r="A103" s="31" t="s">
        <v>579</v>
      </c>
      <c r="B103" s="32"/>
      <c r="C103" s="32"/>
      <c r="D103" s="32">
        <v>1600</v>
      </c>
      <c r="E103" s="32"/>
      <c r="F103" s="32"/>
      <c r="G103" s="32"/>
      <c r="H103" s="32"/>
      <c r="I103" s="32"/>
      <c r="J103" s="32"/>
      <c r="K103" s="32">
        <v>1600</v>
      </c>
    </row>
    <row r="104" spans="1:11" x14ac:dyDescent="0.35">
      <c r="A104" s="31" t="s">
        <v>2100</v>
      </c>
      <c r="B104" s="32"/>
      <c r="C104" s="32"/>
      <c r="D104" s="32"/>
      <c r="E104" s="32"/>
      <c r="F104" s="32">
        <v>1000</v>
      </c>
      <c r="G104" s="32"/>
      <c r="H104" s="32"/>
      <c r="I104" s="32"/>
      <c r="J104" s="32"/>
      <c r="K104" s="32">
        <v>1000</v>
      </c>
    </row>
    <row r="105" spans="1:11" ht="23" x14ac:dyDescent="0.35">
      <c r="A105" s="31" t="s">
        <v>774</v>
      </c>
      <c r="B105" s="32"/>
      <c r="C105" s="32"/>
      <c r="D105" s="32"/>
      <c r="E105" s="32"/>
      <c r="F105" s="32">
        <v>1000</v>
      </c>
      <c r="G105" s="32"/>
      <c r="H105" s="32"/>
      <c r="I105" s="32"/>
      <c r="J105" s="32"/>
      <c r="K105" s="32">
        <v>1000</v>
      </c>
    </row>
    <row r="106" spans="1:11" x14ac:dyDescent="0.35">
      <c r="A106" s="31" t="s">
        <v>2311</v>
      </c>
      <c r="B106" s="32"/>
      <c r="C106" s="32"/>
      <c r="D106" s="32"/>
      <c r="E106" s="32"/>
      <c r="F106" s="32">
        <v>1100</v>
      </c>
      <c r="G106" s="32"/>
      <c r="H106" s="32"/>
      <c r="I106" s="32"/>
      <c r="J106" s="32"/>
      <c r="K106" s="32">
        <v>1100</v>
      </c>
    </row>
    <row r="107" spans="1:11" x14ac:dyDescent="0.35">
      <c r="A107" s="31" t="s">
        <v>1601</v>
      </c>
      <c r="B107" s="32"/>
      <c r="C107" s="32"/>
      <c r="D107" s="32"/>
      <c r="E107" s="32"/>
      <c r="F107" s="32">
        <v>1100</v>
      </c>
      <c r="G107" s="32"/>
      <c r="H107" s="32"/>
      <c r="I107" s="32"/>
      <c r="J107" s="32"/>
      <c r="K107" s="32">
        <v>1100</v>
      </c>
    </row>
    <row r="108" spans="1:11" ht="23" x14ac:dyDescent="0.35">
      <c r="A108" s="31" t="s">
        <v>2078</v>
      </c>
      <c r="B108" s="32"/>
      <c r="C108" s="32"/>
      <c r="D108" s="32"/>
      <c r="E108" s="32"/>
      <c r="F108" s="32">
        <v>306</v>
      </c>
      <c r="G108" s="32"/>
      <c r="H108" s="32"/>
      <c r="I108" s="32"/>
      <c r="J108" s="32"/>
      <c r="K108" s="32">
        <v>306</v>
      </c>
    </row>
    <row r="109" spans="1:11" x14ac:dyDescent="0.35">
      <c r="A109" s="31" t="s">
        <v>596</v>
      </c>
      <c r="B109" s="32"/>
      <c r="C109" s="32"/>
      <c r="D109" s="32"/>
      <c r="E109" s="32"/>
      <c r="F109" s="32">
        <v>306</v>
      </c>
      <c r="G109" s="32"/>
      <c r="H109" s="32"/>
      <c r="I109" s="32"/>
      <c r="J109" s="32"/>
      <c r="K109" s="32">
        <v>306</v>
      </c>
    </row>
    <row r="110" spans="1:11" x14ac:dyDescent="0.35">
      <c r="A110" s="31" t="s">
        <v>2217</v>
      </c>
      <c r="B110" s="32"/>
      <c r="C110" s="32"/>
      <c r="D110" s="32"/>
      <c r="E110" s="32"/>
      <c r="F110" s="32"/>
      <c r="G110" s="32">
        <v>1045</v>
      </c>
      <c r="H110" s="32"/>
      <c r="I110" s="32"/>
      <c r="J110" s="32"/>
      <c r="K110" s="32">
        <v>1045</v>
      </c>
    </row>
    <row r="111" spans="1:11" ht="23" x14ac:dyDescent="0.35">
      <c r="A111" s="31" t="s">
        <v>1208</v>
      </c>
      <c r="B111" s="32"/>
      <c r="C111" s="32"/>
      <c r="D111" s="32"/>
      <c r="E111" s="32"/>
      <c r="F111" s="32"/>
      <c r="G111" s="32">
        <v>1045</v>
      </c>
      <c r="H111" s="32"/>
      <c r="I111" s="32"/>
      <c r="J111" s="32"/>
      <c r="K111" s="32">
        <v>1045</v>
      </c>
    </row>
    <row r="112" spans="1:11" x14ac:dyDescent="0.35">
      <c r="A112" s="31" t="s">
        <v>1740</v>
      </c>
      <c r="B112" s="32"/>
      <c r="C112" s="32"/>
      <c r="D112" s="32">
        <v>1600</v>
      </c>
      <c r="E112" s="32"/>
      <c r="F112" s="32"/>
      <c r="G112" s="32"/>
      <c r="H112" s="32"/>
      <c r="I112" s="32"/>
      <c r="J112" s="32"/>
      <c r="K112" s="32">
        <v>1600</v>
      </c>
    </row>
    <row r="113" spans="1:11" ht="23" x14ac:dyDescent="0.35">
      <c r="A113" s="31" t="s">
        <v>657</v>
      </c>
      <c r="B113" s="32"/>
      <c r="C113" s="32"/>
      <c r="D113" s="32">
        <v>1600</v>
      </c>
      <c r="E113" s="32"/>
      <c r="F113" s="32"/>
      <c r="G113" s="32"/>
      <c r="H113" s="32"/>
      <c r="I113" s="32"/>
      <c r="J113" s="32"/>
      <c r="K113" s="32">
        <v>1600</v>
      </c>
    </row>
    <row r="114" spans="1:11" x14ac:dyDescent="0.35">
      <c r="A114" s="31" t="s">
        <v>1771</v>
      </c>
      <c r="B114" s="32"/>
      <c r="C114" s="32"/>
      <c r="D114" s="32"/>
      <c r="E114" s="32"/>
      <c r="F114" s="32">
        <v>5600</v>
      </c>
      <c r="G114" s="32"/>
      <c r="H114" s="32"/>
      <c r="I114" s="32"/>
      <c r="J114" s="32"/>
      <c r="K114" s="32">
        <v>5600</v>
      </c>
    </row>
    <row r="115" spans="1:11" ht="34.5" x14ac:dyDescent="0.35">
      <c r="A115" s="31" t="s">
        <v>941</v>
      </c>
      <c r="B115" s="32"/>
      <c r="C115" s="32"/>
      <c r="D115" s="32"/>
      <c r="E115" s="32"/>
      <c r="F115" s="32">
        <v>5600</v>
      </c>
      <c r="G115" s="32"/>
      <c r="H115" s="32"/>
      <c r="I115" s="32"/>
      <c r="J115" s="32"/>
      <c r="K115" s="32">
        <v>5600</v>
      </c>
    </row>
    <row r="116" spans="1:11" x14ac:dyDescent="0.35">
      <c r="A116" s="31" t="s">
        <v>2096</v>
      </c>
      <c r="B116" s="32"/>
      <c r="C116" s="32"/>
      <c r="D116" s="32"/>
      <c r="E116" s="32"/>
      <c r="F116" s="32"/>
      <c r="G116" s="32"/>
      <c r="H116" s="32">
        <v>270</v>
      </c>
      <c r="I116" s="32"/>
      <c r="J116" s="32"/>
      <c r="K116" s="32">
        <v>270</v>
      </c>
    </row>
    <row r="117" spans="1:11" ht="23" x14ac:dyDescent="0.35">
      <c r="A117" s="31" t="s">
        <v>752</v>
      </c>
      <c r="B117" s="32"/>
      <c r="C117" s="32"/>
      <c r="D117" s="32"/>
      <c r="E117" s="32"/>
      <c r="F117" s="32"/>
      <c r="G117" s="32"/>
      <c r="H117" s="32">
        <v>270</v>
      </c>
      <c r="I117" s="32"/>
      <c r="J117" s="32"/>
      <c r="K117" s="32">
        <v>270</v>
      </c>
    </row>
    <row r="118" spans="1:11" x14ac:dyDescent="0.35">
      <c r="A118" s="31" t="s">
        <v>2267</v>
      </c>
      <c r="B118" s="32"/>
      <c r="C118" s="32"/>
      <c r="D118" s="32"/>
      <c r="E118" s="32"/>
      <c r="F118" s="32">
        <v>205.7</v>
      </c>
      <c r="G118" s="32"/>
      <c r="H118" s="32"/>
      <c r="I118" s="32"/>
      <c r="J118" s="32"/>
      <c r="K118" s="32">
        <v>205.7</v>
      </c>
    </row>
    <row r="119" spans="1:11" ht="34.5" x14ac:dyDescent="0.35">
      <c r="A119" s="31" t="s">
        <v>1341</v>
      </c>
      <c r="B119" s="32"/>
      <c r="C119" s="32"/>
      <c r="D119" s="32"/>
      <c r="E119" s="32"/>
      <c r="F119" s="32">
        <v>205.7</v>
      </c>
      <c r="G119" s="32"/>
      <c r="H119" s="32"/>
      <c r="I119" s="32"/>
      <c r="J119" s="32"/>
      <c r="K119" s="32">
        <v>205.7</v>
      </c>
    </row>
    <row r="120" spans="1:11" x14ac:dyDescent="0.35">
      <c r="A120" s="31" t="s">
        <v>2210</v>
      </c>
      <c r="B120" s="32"/>
      <c r="C120" s="32"/>
      <c r="D120" s="32"/>
      <c r="E120" s="32"/>
      <c r="F120" s="32">
        <v>330</v>
      </c>
      <c r="G120" s="32"/>
      <c r="H120" s="32"/>
      <c r="I120" s="32"/>
      <c r="J120" s="32"/>
      <c r="K120" s="32">
        <v>330</v>
      </c>
    </row>
    <row r="121" spans="1:11" ht="23" x14ac:dyDescent="0.35">
      <c r="A121" s="31" t="s">
        <v>1182</v>
      </c>
      <c r="B121" s="32"/>
      <c r="C121" s="32"/>
      <c r="D121" s="32"/>
      <c r="E121" s="32"/>
      <c r="F121" s="32">
        <v>330</v>
      </c>
      <c r="G121" s="32"/>
      <c r="H121" s="32"/>
      <c r="I121" s="32"/>
      <c r="J121" s="32"/>
      <c r="K121" s="32">
        <v>330</v>
      </c>
    </row>
    <row r="122" spans="1:11" x14ac:dyDescent="0.35">
      <c r="A122" s="31" t="s">
        <v>2250</v>
      </c>
      <c r="B122" s="32"/>
      <c r="C122" s="32"/>
      <c r="D122" s="32"/>
      <c r="E122" s="32"/>
      <c r="F122" s="32"/>
      <c r="G122" s="32"/>
      <c r="H122" s="32"/>
      <c r="I122" s="32"/>
      <c r="J122" s="32">
        <v>401.5</v>
      </c>
      <c r="K122" s="32">
        <v>401.5</v>
      </c>
    </row>
    <row r="123" spans="1:11" ht="34.5" x14ac:dyDescent="0.35">
      <c r="A123" s="31" t="s">
        <v>1305</v>
      </c>
      <c r="B123" s="32"/>
      <c r="C123" s="32"/>
      <c r="D123" s="32"/>
      <c r="E123" s="32"/>
      <c r="F123" s="32"/>
      <c r="G123" s="32"/>
      <c r="H123" s="32"/>
      <c r="I123" s="32"/>
      <c r="J123" s="32">
        <v>401.5</v>
      </c>
      <c r="K123" s="32">
        <v>401.5</v>
      </c>
    </row>
    <row r="124" spans="1:11" x14ac:dyDescent="0.35">
      <c r="A124" s="31" t="s">
        <v>2302</v>
      </c>
      <c r="B124" s="32"/>
      <c r="C124" s="32"/>
      <c r="D124" s="32"/>
      <c r="E124" s="32"/>
      <c r="F124" s="32"/>
      <c r="G124" s="32">
        <v>480.27000000000004</v>
      </c>
      <c r="H124" s="32"/>
      <c r="I124" s="32"/>
      <c r="J124" s="32"/>
      <c r="K124" s="32">
        <v>480.27000000000004</v>
      </c>
    </row>
    <row r="125" spans="1:11" ht="23" x14ac:dyDescent="0.35">
      <c r="A125" s="31" t="s">
        <v>1585</v>
      </c>
      <c r="B125" s="32"/>
      <c r="C125" s="32"/>
      <c r="D125" s="32"/>
      <c r="E125" s="32"/>
      <c r="F125" s="32"/>
      <c r="G125" s="32">
        <v>157.30000000000001</v>
      </c>
      <c r="H125" s="32"/>
      <c r="I125" s="32"/>
      <c r="J125" s="32"/>
      <c r="K125" s="32">
        <v>157.30000000000001</v>
      </c>
    </row>
    <row r="126" spans="1:11" ht="23" x14ac:dyDescent="0.35">
      <c r="A126" s="31" t="s">
        <v>1584</v>
      </c>
      <c r="B126" s="32"/>
      <c r="C126" s="32"/>
      <c r="D126" s="32"/>
      <c r="E126" s="32"/>
      <c r="F126" s="32"/>
      <c r="G126" s="32">
        <v>89.54</v>
      </c>
      <c r="H126" s="32"/>
      <c r="I126" s="32"/>
      <c r="J126" s="32"/>
      <c r="K126" s="32">
        <v>89.54</v>
      </c>
    </row>
    <row r="127" spans="1:11" ht="23" x14ac:dyDescent="0.35">
      <c r="A127" s="31" t="s">
        <v>1578</v>
      </c>
      <c r="B127" s="32"/>
      <c r="C127" s="32"/>
      <c r="D127" s="32"/>
      <c r="E127" s="32"/>
      <c r="F127" s="32"/>
      <c r="G127" s="32">
        <v>233.43</v>
      </c>
      <c r="H127" s="32"/>
      <c r="I127" s="32"/>
      <c r="J127" s="32"/>
      <c r="K127" s="32">
        <v>233.43</v>
      </c>
    </row>
    <row r="128" spans="1:11" x14ac:dyDescent="0.35">
      <c r="A128" s="31" t="s">
        <v>2064</v>
      </c>
      <c r="B128" s="32">
        <v>538.09999999999991</v>
      </c>
      <c r="C128" s="32"/>
      <c r="D128" s="32"/>
      <c r="E128" s="32"/>
      <c r="F128" s="32"/>
      <c r="G128" s="32">
        <v>62.7</v>
      </c>
      <c r="H128" s="32"/>
      <c r="I128" s="32"/>
      <c r="J128" s="32"/>
      <c r="K128" s="32">
        <v>600.79999999999995</v>
      </c>
    </row>
    <row r="129" spans="1:11" ht="23" x14ac:dyDescent="0.35">
      <c r="A129" s="31" t="s">
        <v>757</v>
      </c>
      <c r="B129" s="32">
        <v>52.8</v>
      </c>
      <c r="C129" s="32"/>
      <c r="D129" s="32"/>
      <c r="E129" s="32"/>
      <c r="F129" s="32"/>
      <c r="G129" s="32"/>
      <c r="H129" s="32"/>
      <c r="I129" s="32"/>
      <c r="J129" s="32"/>
      <c r="K129" s="32">
        <v>52.8</v>
      </c>
    </row>
    <row r="130" spans="1:11" ht="23" x14ac:dyDescent="0.35">
      <c r="A130" s="31" t="s">
        <v>755</v>
      </c>
      <c r="B130" s="32">
        <v>52.8</v>
      </c>
      <c r="C130" s="32"/>
      <c r="D130" s="32"/>
      <c r="E130" s="32"/>
      <c r="F130" s="32"/>
      <c r="G130" s="32"/>
      <c r="H130" s="32"/>
      <c r="I130" s="32"/>
      <c r="J130" s="32"/>
      <c r="K130" s="32">
        <v>52.8</v>
      </c>
    </row>
    <row r="131" spans="1:11" ht="34.5" x14ac:dyDescent="0.35">
      <c r="A131" s="31" t="s">
        <v>1572</v>
      </c>
      <c r="B131" s="32"/>
      <c r="C131" s="32"/>
      <c r="D131" s="32"/>
      <c r="E131" s="32"/>
      <c r="F131" s="32"/>
      <c r="G131" s="32">
        <v>62.7</v>
      </c>
      <c r="H131" s="32"/>
      <c r="I131" s="32"/>
      <c r="J131" s="32"/>
      <c r="K131" s="32">
        <v>62.7</v>
      </c>
    </row>
    <row r="132" spans="1:11" x14ac:dyDescent="0.35">
      <c r="A132" s="31" t="s">
        <v>1332</v>
      </c>
      <c r="B132" s="32">
        <v>54.5</v>
      </c>
      <c r="C132" s="32"/>
      <c r="D132" s="32"/>
      <c r="E132" s="32"/>
      <c r="F132" s="32"/>
      <c r="G132" s="32"/>
      <c r="H132" s="32"/>
      <c r="I132" s="32"/>
      <c r="J132" s="32"/>
      <c r="K132" s="32">
        <v>54.5</v>
      </c>
    </row>
    <row r="133" spans="1:11" x14ac:dyDescent="0.35">
      <c r="A133" s="31" t="s">
        <v>856</v>
      </c>
      <c r="B133" s="32">
        <v>44.8</v>
      </c>
      <c r="C133" s="32"/>
      <c r="D133" s="32"/>
      <c r="E133" s="32"/>
      <c r="F133" s="32"/>
      <c r="G133" s="32"/>
      <c r="H133" s="32"/>
      <c r="I133" s="32"/>
      <c r="J133" s="32"/>
      <c r="K133" s="32">
        <v>44.8</v>
      </c>
    </row>
    <row r="134" spans="1:11" x14ac:dyDescent="0.35">
      <c r="A134" s="31" t="s">
        <v>1333</v>
      </c>
      <c r="B134" s="32">
        <v>62.7</v>
      </c>
      <c r="C134" s="32"/>
      <c r="D134" s="32"/>
      <c r="E134" s="32"/>
      <c r="F134" s="32"/>
      <c r="G134" s="32"/>
      <c r="H134" s="32"/>
      <c r="I134" s="32"/>
      <c r="J134" s="32"/>
      <c r="K134" s="32">
        <v>62.7</v>
      </c>
    </row>
    <row r="135" spans="1:11" x14ac:dyDescent="0.35">
      <c r="A135" s="31" t="s">
        <v>759</v>
      </c>
      <c r="B135" s="32">
        <v>57.75</v>
      </c>
      <c r="C135" s="32"/>
      <c r="D135" s="32"/>
      <c r="E135" s="32"/>
      <c r="F135" s="32"/>
      <c r="G135" s="32"/>
      <c r="H135" s="32"/>
      <c r="I135" s="32"/>
      <c r="J135" s="32"/>
      <c r="K135" s="32">
        <v>57.75</v>
      </c>
    </row>
    <row r="136" spans="1:11" x14ac:dyDescent="0.35">
      <c r="A136" s="31" t="s">
        <v>1335</v>
      </c>
      <c r="B136" s="32">
        <v>143</v>
      </c>
      <c r="C136" s="32"/>
      <c r="D136" s="32"/>
      <c r="E136" s="32"/>
      <c r="F136" s="32"/>
      <c r="G136" s="32"/>
      <c r="H136" s="32"/>
      <c r="I136" s="32"/>
      <c r="J136" s="32"/>
      <c r="K136" s="32">
        <v>143</v>
      </c>
    </row>
    <row r="137" spans="1:11" x14ac:dyDescent="0.35">
      <c r="A137" s="31" t="s">
        <v>555</v>
      </c>
      <c r="B137" s="32">
        <v>12</v>
      </c>
      <c r="C137" s="32"/>
      <c r="D137" s="32"/>
      <c r="E137" s="32"/>
      <c r="F137" s="32"/>
      <c r="G137" s="32"/>
      <c r="H137" s="32"/>
      <c r="I137" s="32"/>
      <c r="J137" s="32"/>
      <c r="K137" s="32">
        <v>12</v>
      </c>
    </row>
    <row r="138" spans="1:11" ht="23" x14ac:dyDescent="0.35">
      <c r="A138" s="31" t="s">
        <v>758</v>
      </c>
      <c r="B138" s="32">
        <v>57.75</v>
      </c>
      <c r="C138" s="32"/>
      <c r="D138" s="32"/>
      <c r="E138" s="32"/>
      <c r="F138" s="32"/>
      <c r="G138" s="32"/>
      <c r="H138" s="32"/>
      <c r="I138" s="32"/>
      <c r="J138" s="32"/>
      <c r="K138" s="32">
        <v>57.75</v>
      </c>
    </row>
    <row r="139" spans="1:11" x14ac:dyDescent="0.35">
      <c r="A139" s="31" t="s">
        <v>1775</v>
      </c>
      <c r="B139" s="32"/>
      <c r="C139" s="32"/>
      <c r="D139" s="32"/>
      <c r="E139" s="32"/>
      <c r="F139" s="32">
        <v>4113</v>
      </c>
      <c r="G139" s="32"/>
      <c r="H139" s="32"/>
      <c r="I139" s="32"/>
      <c r="J139" s="32"/>
      <c r="K139" s="32">
        <v>4113</v>
      </c>
    </row>
    <row r="140" spans="1:11" ht="23" x14ac:dyDescent="0.35">
      <c r="A140" s="31" t="s">
        <v>945</v>
      </c>
      <c r="B140" s="32"/>
      <c r="C140" s="32"/>
      <c r="D140" s="32"/>
      <c r="E140" s="32"/>
      <c r="F140" s="32">
        <v>4113</v>
      </c>
      <c r="G140" s="32"/>
      <c r="H140" s="32"/>
      <c r="I140" s="32"/>
      <c r="J140" s="32"/>
      <c r="K140" s="32">
        <v>4113</v>
      </c>
    </row>
    <row r="141" spans="1:11" x14ac:dyDescent="0.35">
      <c r="A141" s="31" t="s">
        <v>2223</v>
      </c>
      <c r="B141" s="32"/>
      <c r="C141" s="32"/>
      <c r="D141" s="32"/>
      <c r="E141" s="32"/>
      <c r="F141" s="32"/>
      <c r="G141" s="32"/>
      <c r="H141" s="32"/>
      <c r="I141" s="32"/>
      <c r="J141" s="32">
        <v>222.64</v>
      </c>
      <c r="K141" s="32">
        <v>222.64</v>
      </c>
    </row>
    <row r="142" spans="1:11" ht="23" x14ac:dyDescent="0.35">
      <c r="A142" s="31" t="s">
        <v>1212</v>
      </c>
      <c r="B142" s="32"/>
      <c r="C142" s="32"/>
      <c r="D142" s="32"/>
      <c r="E142" s="32"/>
      <c r="F142" s="32"/>
      <c r="G142" s="32"/>
      <c r="H142" s="32"/>
      <c r="I142" s="32"/>
      <c r="J142" s="32">
        <v>222.64</v>
      </c>
      <c r="K142" s="32">
        <v>222.64</v>
      </c>
    </row>
    <row r="143" spans="1:11" x14ac:dyDescent="0.35">
      <c r="A143" s="31" t="s">
        <v>2342</v>
      </c>
      <c r="B143" s="32"/>
      <c r="C143" s="32"/>
      <c r="D143" s="32"/>
      <c r="E143" s="32">
        <v>2049.0100000000002</v>
      </c>
      <c r="F143" s="32"/>
      <c r="G143" s="32"/>
      <c r="H143" s="32"/>
      <c r="I143" s="32"/>
      <c r="J143" s="32"/>
      <c r="K143" s="32">
        <v>2049.0100000000002</v>
      </c>
    </row>
    <row r="144" spans="1:11" ht="34.5" x14ac:dyDescent="0.35">
      <c r="A144" s="31" t="s">
        <v>1128</v>
      </c>
      <c r="B144" s="32"/>
      <c r="C144" s="32"/>
      <c r="D144" s="32"/>
      <c r="E144" s="32">
        <v>1120.3800000000001</v>
      </c>
      <c r="F144" s="32"/>
      <c r="G144" s="32"/>
      <c r="H144" s="32"/>
      <c r="I144" s="32"/>
      <c r="J144" s="32"/>
      <c r="K144" s="32">
        <v>1120.3800000000001</v>
      </c>
    </row>
    <row r="145" spans="1:11" ht="23" x14ac:dyDescent="0.35">
      <c r="A145" s="31" t="s">
        <v>1127</v>
      </c>
      <c r="B145" s="32"/>
      <c r="C145" s="32"/>
      <c r="D145" s="32"/>
      <c r="E145" s="32">
        <v>928.63</v>
      </c>
      <c r="F145" s="32"/>
      <c r="G145" s="32"/>
      <c r="H145" s="32"/>
      <c r="I145" s="32"/>
      <c r="J145" s="32"/>
      <c r="K145" s="32">
        <v>928.63</v>
      </c>
    </row>
    <row r="146" spans="1:11" x14ac:dyDescent="0.35">
      <c r="A146" s="31" t="s">
        <v>2305</v>
      </c>
      <c r="B146" s="32"/>
      <c r="C146" s="32"/>
      <c r="D146" s="32"/>
      <c r="E146" s="32"/>
      <c r="F146" s="32"/>
      <c r="G146" s="32"/>
      <c r="H146" s="32">
        <v>60.5</v>
      </c>
      <c r="I146" s="32"/>
      <c r="J146" s="32"/>
      <c r="K146" s="32">
        <v>60.5</v>
      </c>
    </row>
    <row r="147" spans="1:11" ht="23" x14ac:dyDescent="0.35">
      <c r="A147" s="31" t="s">
        <v>1586</v>
      </c>
      <c r="B147" s="32"/>
      <c r="C147" s="32"/>
      <c r="D147" s="32"/>
      <c r="E147" s="32"/>
      <c r="F147" s="32"/>
      <c r="G147" s="32"/>
      <c r="H147" s="32">
        <v>60.5</v>
      </c>
      <c r="I147" s="32"/>
      <c r="J147" s="32"/>
      <c r="K147" s="32">
        <v>60.5</v>
      </c>
    </row>
    <row r="148" spans="1:11" x14ac:dyDescent="0.35">
      <c r="A148" s="31" t="s">
        <v>2221</v>
      </c>
      <c r="B148" s="32"/>
      <c r="C148" s="32"/>
      <c r="D148" s="32"/>
      <c r="E148" s="32"/>
      <c r="F148" s="32">
        <v>159.66</v>
      </c>
      <c r="G148" s="32"/>
      <c r="H148" s="32"/>
      <c r="I148" s="32"/>
      <c r="J148" s="32">
        <v>1263.5</v>
      </c>
      <c r="K148" s="32">
        <v>1423.16</v>
      </c>
    </row>
    <row r="149" spans="1:11" ht="23" x14ac:dyDescent="0.35">
      <c r="A149" s="31" t="s">
        <v>2243</v>
      </c>
      <c r="B149" s="32"/>
      <c r="C149" s="32"/>
      <c r="D149" s="32"/>
      <c r="E149" s="32"/>
      <c r="F149" s="32"/>
      <c r="G149" s="32"/>
      <c r="H149" s="32"/>
      <c r="I149" s="32"/>
      <c r="J149" s="32">
        <v>448.64</v>
      </c>
      <c r="K149" s="32">
        <v>448.64</v>
      </c>
    </row>
    <row r="150" spans="1:11" ht="23" x14ac:dyDescent="0.35">
      <c r="A150" s="31" t="s">
        <v>2222</v>
      </c>
      <c r="B150" s="32"/>
      <c r="C150" s="32"/>
      <c r="D150" s="32"/>
      <c r="E150" s="32"/>
      <c r="F150" s="32"/>
      <c r="G150" s="32"/>
      <c r="H150" s="32"/>
      <c r="I150" s="32"/>
      <c r="J150" s="32">
        <v>725.40000000000009</v>
      </c>
      <c r="K150" s="32">
        <v>725.40000000000009</v>
      </c>
    </row>
    <row r="151" spans="1:11" ht="23" x14ac:dyDescent="0.35">
      <c r="A151" s="31" t="s">
        <v>1614</v>
      </c>
      <c r="B151" s="32"/>
      <c r="C151" s="32"/>
      <c r="D151" s="32"/>
      <c r="E151" s="32"/>
      <c r="F151" s="32"/>
      <c r="G151" s="32"/>
      <c r="H151" s="32"/>
      <c r="I151" s="32"/>
      <c r="J151" s="32">
        <v>89.46</v>
      </c>
      <c r="K151" s="32">
        <v>89.46</v>
      </c>
    </row>
    <row r="152" spans="1:11" ht="34.5" x14ac:dyDescent="0.35">
      <c r="A152" s="31" t="s">
        <v>1659</v>
      </c>
      <c r="B152" s="32"/>
      <c r="C152" s="32"/>
      <c r="D152" s="32"/>
      <c r="E152" s="32"/>
      <c r="F152" s="32">
        <v>148.66999999999999</v>
      </c>
      <c r="G152" s="32"/>
      <c r="H152" s="32"/>
      <c r="I152" s="32"/>
      <c r="J152" s="32"/>
      <c r="K152" s="32">
        <v>148.66999999999999</v>
      </c>
    </row>
    <row r="153" spans="1:11" ht="23" x14ac:dyDescent="0.35">
      <c r="A153" s="31" t="s">
        <v>1660</v>
      </c>
      <c r="B153" s="32"/>
      <c r="C153" s="32"/>
      <c r="D153" s="32"/>
      <c r="E153" s="32"/>
      <c r="F153" s="32">
        <v>10.99</v>
      </c>
      <c r="G153" s="32"/>
      <c r="H153" s="32"/>
      <c r="I153" s="32"/>
      <c r="J153" s="32"/>
      <c r="K153" s="32">
        <v>10.99</v>
      </c>
    </row>
    <row r="154" spans="1:11" x14ac:dyDescent="0.35">
      <c r="A154" s="31" t="s">
        <v>2279</v>
      </c>
      <c r="B154" s="32"/>
      <c r="C154" s="32"/>
      <c r="D154" s="32">
        <v>653.4</v>
      </c>
      <c r="E154" s="32"/>
      <c r="F154" s="32">
        <v>1062.3800000000001</v>
      </c>
      <c r="G154" s="32"/>
      <c r="H154" s="32"/>
      <c r="I154" s="32"/>
      <c r="J154" s="32">
        <v>2238.5</v>
      </c>
      <c r="K154" s="32">
        <v>3954.28</v>
      </c>
    </row>
    <row r="155" spans="1:11" ht="34.5" x14ac:dyDescent="0.35">
      <c r="A155" s="31" t="s">
        <v>1641</v>
      </c>
      <c r="B155" s="32"/>
      <c r="C155" s="32"/>
      <c r="D155" s="32"/>
      <c r="E155" s="32"/>
      <c r="F155" s="32">
        <v>350.9</v>
      </c>
      <c r="G155" s="32"/>
      <c r="H155" s="32"/>
      <c r="I155" s="32"/>
      <c r="J155" s="32"/>
      <c r="K155" s="32">
        <v>350.9</v>
      </c>
    </row>
    <row r="156" spans="1:11" ht="34.5" x14ac:dyDescent="0.35">
      <c r="A156" s="31" t="s">
        <v>1654</v>
      </c>
      <c r="B156" s="32"/>
      <c r="C156" s="32"/>
      <c r="D156" s="32"/>
      <c r="E156" s="32"/>
      <c r="F156" s="32">
        <v>711.48</v>
      </c>
      <c r="G156" s="32"/>
      <c r="H156" s="32"/>
      <c r="I156" s="32"/>
      <c r="J156" s="32"/>
      <c r="K156" s="32">
        <v>711.48</v>
      </c>
    </row>
    <row r="157" spans="1:11" ht="34.5" x14ac:dyDescent="0.35">
      <c r="A157" s="31" t="s">
        <v>1423</v>
      </c>
      <c r="B157" s="32"/>
      <c r="C157" s="32"/>
      <c r="D157" s="32"/>
      <c r="E157" s="32"/>
      <c r="F157" s="32"/>
      <c r="G157" s="32"/>
      <c r="H157" s="32"/>
      <c r="I157" s="32"/>
      <c r="J157" s="32">
        <v>2238.5</v>
      </c>
      <c r="K157" s="32">
        <v>2238.5</v>
      </c>
    </row>
    <row r="158" spans="1:11" ht="34.5" x14ac:dyDescent="0.35">
      <c r="A158" s="31" t="s">
        <v>1605</v>
      </c>
      <c r="B158" s="32"/>
      <c r="C158" s="32"/>
      <c r="D158" s="32">
        <v>653.4</v>
      </c>
      <c r="E158" s="32"/>
      <c r="F158" s="32"/>
      <c r="G158" s="32"/>
      <c r="H158" s="32"/>
      <c r="I158" s="32"/>
      <c r="J158" s="32"/>
      <c r="K158" s="32">
        <v>653.4</v>
      </c>
    </row>
    <row r="159" spans="1:11" x14ac:dyDescent="0.35">
      <c r="A159" s="31" t="s">
        <v>2294</v>
      </c>
      <c r="B159" s="32"/>
      <c r="C159" s="32"/>
      <c r="D159" s="32"/>
      <c r="E159" s="32"/>
      <c r="F159" s="32"/>
      <c r="G159" s="32"/>
      <c r="H159" s="32">
        <v>309.5</v>
      </c>
      <c r="I159" s="32"/>
      <c r="J159" s="32"/>
      <c r="K159" s="32">
        <v>309.5</v>
      </c>
    </row>
    <row r="160" spans="1:11" x14ac:dyDescent="0.35">
      <c r="A160" s="31" t="s">
        <v>1464</v>
      </c>
      <c r="B160" s="32"/>
      <c r="C160" s="32"/>
      <c r="D160" s="32"/>
      <c r="E160" s="32"/>
      <c r="F160" s="32"/>
      <c r="G160" s="32"/>
      <c r="H160" s="32">
        <v>150</v>
      </c>
      <c r="I160" s="32"/>
      <c r="J160" s="32"/>
      <c r="K160" s="32">
        <v>150</v>
      </c>
    </row>
    <row r="161" spans="1:11" ht="23" x14ac:dyDescent="0.35">
      <c r="A161" s="31" t="s">
        <v>1462</v>
      </c>
      <c r="B161" s="32"/>
      <c r="C161" s="32"/>
      <c r="D161" s="32"/>
      <c r="E161" s="32"/>
      <c r="F161" s="32"/>
      <c r="G161" s="32"/>
      <c r="H161" s="32">
        <v>159.5</v>
      </c>
      <c r="I161" s="32"/>
      <c r="J161" s="32"/>
      <c r="K161" s="32">
        <v>159.5</v>
      </c>
    </row>
    <row r="162" spans="1:11" x14ac:dyDescent="0.35">
      <c r="A162" s="31" t="s">
        <v>2145</v>
      </c>
      <c r="B162" s="32"/>
      <c r="C162" s="32">
        <v>41.14</v>
      </c>
      <c r="D162" s="32"/>
      <c r="E162" s="32"/>
      <c r="F162" s="32"/>
      <c r="G162" s="32">
        <v>335.59</v>
      </c>
      <c r="H162" s="32"/>
      <c r="I162" s="32"/>
      <c r="J162" s="32"/>
      <c r="K162" s="32">
        <v>376.72999999999996</v>
      </c>
    </row>
    <row r="163" spans="1:11" x14ac:dyDescent="0.35">
      <c r="A163" s="31" t="s">
        <v>2257</v>
      </c>
      <c r="B163" s="32"/>
      <c r="C163" s="32">
        <v>41.14</v>
      </c>
      <c r="D163" s="32"/>
      <c r="E163" s="32"/>
      <c r="F163" s="32"/>
      <c r="G163" s="32"/>
      <c r="H163" s="32"/>
      <c r="I163" s="32"/>
      <c r="J163" s="32"/>
      <c r="K163" s="32">
        <v>41.14</v>
      </c>
    </row>
    <row r="164" spans="1:11" x14ac:dyDescent="0.35">
      <c r="A164" s="31" t="s">
        <v>918</v>
      </c>
      <c r="B164" s="32"/>
      <c r="C164" s="32"/>
      <c r="D164" s="32"/>
      <c r="E164" s="32"/>
      <c r="F164" s="32"/>
      <c r="G164" s="32">
        <v>335.59</v>
      </c>
      <c r="H164" s="32"/>
      <c r="I164" s="32"/>
      <c r="J164" s="32"/>
      <c r="K164" s="32">
        <v>335.59</v>
      </c>
    </row>
    <row r="165" spans="1:11" x14ac:dyDescent="0.35">
      <c r="A165" s="31" t="s">
        <v>2258</v>
      </c>
      <c r="B165" s="32"/>
      <c r="C165" s="32">
        <v>1101.0999999999999</v>
      </c>
      <c r="D165" s="32"/>
      <c r="E165" s="32"/>
      <c r="F165" s="32"/>
      <c r="G165" s="32"/>
      <c r="H165" s="32"/>
      <c r="I165" s="32"/>
      <c r="J165" s="32"/>
      <c r="K165" s="32">
        <v>1101.0999999999999</v>
      </c>
    </row>
    <row r="166" spans="1:11" x14ac:dyDescent="0.35">
      <c r="A166" s="31" t="s">
        <v>2259</v>
      </c>
      <c r="B166" s="32"/>
      <c r="C166" s="32">
        <v>1101.0999999999999</v>
      </c>
      <c r="D166" s="32"/>
      <c r="E166" s="32"/>
      <c r="F166" s="32"/>
      <c r="G166" s="32"/>
      <c r="H166" s="32"/>
      <c r="I166" s="32"/>
      <c r="J166" s="32"/>
      <c r="K166" s="32">
        <v>1101.0999999999999</v>
      </c>
    </row>
    <row r="167" spans="1:11" x14ac:dyDescent="0.35">
      <c r="A167" s="31" t="s">
        <v>1773</v>
      </c>
      <c r="B167" s="32"/>
      <c r="C167" s="32"/>
      <c r="D167" s="32"/>
      <c r="E167" s="32"/>
      <c r="F167" s="32">
        <v>2500</v>
      </c>
      <c r="G167" s="32"/>
      <c r="H167" s="32"/>
      <c r="I167" s="32"/>
      <c r="J167" s="32"/>
      <c r="K167" s="32">
        <v>2500</v>
      </c>
    </row>
    <row r="168" spans="1:11" ht="34.5" x14ac:dyDescent="0.35">
      <c r="A168" s="31" t="s">
        <v>943</v>
      </c>
      <c r="B168" s="32"/>
      <c r="C168" s="32"/>
      <c r="D168" s="32"/>
      <c r="E168" s="32"/>
      <c r="F168" s="32">
        <v>2500</v>
      </c>
      <c r="G168" s="32"/>
      <c r="H168" s="32"/>
      <c r="I168" s="32"/>
      <c r="J168" s="32"/>
      <c r="K168" s="32">
        <v>2500</v>
      </c>
    </row>
    <row r="169" spans="1:11" x14ac:dyDescent="0.35">
      <c r="A169" s="31" t="s">
        <v>2060</v>
      </c>
      <c r="B169" s="32"/>
      <c r="C169" s="32"/>
      <c r="D169" s="32"/>
      <c r="E169" s="32"/>
      <c r="F169" s="32">
        <v>9.26</v>
      </c>
      <c r="G169" s="32"/>
      <c r="H169" s="32"/>
      <c r="I169" s="32"/>
      <c r="J169" s="32">
        <v>43.17</v>
      </c>
      <c r="K169" s="32">
        <v>52.43</v>
      </c>
    </row>
    <row r="170" spans="1:11" ht="23" x14ac:dyDescent="0.35">
      <c r="A170" s="31" t="s">
        <v>531</v>
      </c>
      <c r="B170" s="32"/>
      <c r="C170" s="32"/>
      <c r="D170" s="32"/>
      <c r="E170" s="32"/>
      <c r="F170" s="32">
        <v>9.26</v>
      </c>
      <c r="G170" s="32"/>
      <c r="H170" s="32"/>
      <c r="I170" s="32"/>
      <c r="J170" s="32"/>
      <c r="K170" s="32">
        <v>9.26</v>
      </c>
    </row>
    <row r="171" spans="1:11" ht="23" x14ac:dyDescent="0.35">
      <c r="A171" s="31" t="s">
        <v>746</v>
      </c>
      <c r="B171" s="32"/>
      <c r="C171" s="32"/>
      <c r="D171" s="32"/>
      <c r="E171" s="32"/>
      <c r="F171" s="32"/>
      <c r="G171" s="32"/>
      <c r="H171" s="32"/>
      <c r="I171" s="32"/>
      <c r="J171" s="32">
        <v>43.17</v>
      </c>
      <c r="K171" s="32">
        <v>43.17</v>
      </c>
    </row>
    <row r="172" spans="1:11" x14ac:dyDescent="0.35">
      <c r="A172" s="31" t="s">
        <v>1796</v>
      </c>
      <c r="B172" s="32"/>
      <c r="C172" s="32">
        <v>37.75</v>
      </c>
      <c r="D172" s="32">
        <v>262.57</v>
      </c>
      <c r="E172" s="32">
        <v>55.49</v>
      </c>
      <c r="F172" s="32"/>
      <c r="G172" s="32"/>
      <c r="H172" s="32"/>
      <c r="I172" s="32"/>
      <c r="J172" s="32">
        <v>2.5299999999999998</v>
      </c>
      <c r="K172" s="32">
        <v>358.34</v>
      </c>
    </row>
    <row r="173" spans="1:11" ht="34.5" x14ac:dyDescent="0.35">
      <c r="A173" s="31" t="s">
        <v>1648</v>
      </c>
      <c r="B173" s="32"/>
      <c r="C173" s="32"/>
      <c r="D173" s="32"/>
      <c r="E173" s="32">
        <v>55.49</v>
      </c>
      <c r="F173" s="32"/>
      <c r="G173" s="32"/>
      <c r="H173" s="32"/>
      <c r="I173" s="32"/>
      <c r="J173" s="32"/>
      <c r="K173" s="32">
        <v>55.49</v>
      </c>
    </row>
    <row r="174" spans="1:11" ht="23" x14ac:dyDescent="0.35">
      <c r="A174" s="31" t="s">
        <v>1155</v>
      </c>
      <c r="B174" s="32"/>
      <c r="C174" s="32"/>
      <c r="D174" s="32">
        <v>262.57</v>
      </c>
      <c r="E174" s="32"/>
      <c r="F174" s="32"/>
      <c r="G174" s="32"/>
      <c r="H174" s="32"/>
      <c r="I174" s="32"/>
      <c r="J174" s="32"/>
      <c r="K174" s="32">
        <v>262.57</v>
      </c>
    </row>
    <row r="175" spans="1:11" ht="23" x14ac:dyDescent="0.35">
      <c r="A175" s="31" t="s">
        <v>1418</v>
      </c>
      <c r="B175" s="32"/>
      <c r="C175" s="32"/>
      <c r="D175" s="32"/>
      <c r="E175" s="32"/>
      <c r="F175" s="32"/>
      <c r="G175" s="32"/>
      <c r="H175" s="32"/>
      <c r="I175" s="32"/>
      <c r="J175" s="32">
        <v>2.5299999999999998</v>
      </c>
      <c r="K175" s="32">
        <v>2.5299999999999998</v>
      </c>
    </row>
    <row r="176" spans="1:11" x14ac:dyDescent="0.35">
      <c r="A176" s="31" t="s">
        <v>520</v>
      </c>
      <c r="B176" s="32"/>
      <c r="C176" s="32">
        <v>37.75</v>
      </c>
      <c r="D176" s="32"/>
      <c r="E176" s="32"/>
      <c r="F176" s="32"/>
      <c r="G176" s="32"/>
      <c r="H176" s="32"/>
      <c r="I176" s="32"/>
      <c r="J176" s="32"/>
      <c r="K176" s="32">
        <v>37.75</v>
      </c>
    </row>
    <row r="177" spans="1:11" x14ac:dyDescent="0.35">
      <c r="A177" s="31" t="s">
        <v>2180</v>
      </c>
      <c r="B177" s="32"/>
      <c r="C177" s="32"/>
      <c r="D177" s="32"/>
      <c r="E177" s="32">
        <v>765.01</v>
      </c>
      <c r="F177" s="32"/>
      <c r="G177" s="32"/>
      <c r="H177" s="32"/>
      <c r="I177" s="32"/>
      <c r="J177" s="32"/>
      <c r="K177" s="32">
        <v>765.01</v>
      </c>
    </row>
    <row r="178" spans="1:11" ht="23" x14ac:dyDescent="0.35">
      <c r="A178" s="31" t="s">
        <v>1101</v>
      </c>
      <c r="B178" s="32"/>
      <c r="C178" s="32"/>
      <c r="D178" s="32"/>
      <c r="E178" s="32">
        <v>765.01</v>
      </c>
      <c r="F178" s="32"/>
      <c r="G178" s="32"/>
      <c r="H178" s="32"/>
      <c r="I178" s="32"/>
      <c r="J178" s="32"/>
      <c r="K178" s="32">
        <v>765.01</v>
      </c>
    </row>
    <row r="179" spans="1:11" x14ac:dyDescent="0.35">
      <c r="A179" s="31" t="s">
        <v>1765</v>
      </c>
      <c r="B179" s="32"/>
      <c r="C179" s="32"/>
      <c r="D179" s="32"/>
      <c r="E179" s="32"/>
      <c r="F179" s="32">
        <v>18420.13</v>
      </c>
      <c r="G179" s="32"/>
      <c r="H179" s="32"/>
      <c r="I179" s="32"/>
      <c r="J179" s="32">
        <v>378.13</v>
      </c>
      <c r="K179" s="32">
        <v>18798.260000000002</v>
      </c>
    </row>
    <row r="180" spans="1:11" ht="34.5" x14ac:dyDescent="0.35">
      <c r="A180" s="31" t="s">
        <v>1342</v>
      </c>
      <c r="B180" s="32"/>
      <c r="C180" s="32"/>
      <c r="D180" s="32"/>
      <c r="E180" s="32"/>
      <c r="F180" s="32">
        <v>60.5</v>
      </c>
      <c r="G180" s="32"/>
      <c r="H180" s="32"/>
      <c r="I180" s="32"/>
      <c r="J180" s="32"/>
      <c r="K180" s="32">
        <v>60.5</v>
      </c>
    </row>
    <row r="181" spans="1:11" ht="23" x14ac:dyDescent="0.35">
      <c r="A181" s="31" t="s">
        <v>600</v>
      </c>
      <c r="B181" s="32"/>
      <c r="C181" s="32"/>
      <c r="D181" s="32"/>
      <c r="E181" s="32"/>
      <c r="F181" s="32">
        <v>215.68</v>
      </c>
      <c r="G181" s="32"/>
      <c r="H181" s="32"/>
      <c r="I181" s="32"/>
      <c r="J181" s="32"/>
      <c r="K181" s="32">
        <v>215.68</v>
      </c>
    </row>
    <row r="182" spans="1:11" ht="34.5" x14ac:dyDescent="0.35">
      <c r="A182" s="31" t="s">
        <v>830</v>
      </c>
      <c r="B182" s="32"/>
      <c r="C182" s="32"/>
      <c r="D182" s="32"/>
      <c r="E182" s="32"/>
      <c r="F182" s="32">
        <v>18143.95</v>
      </c>
      <c r="G182" s="32"/>
      <c r="H182" s="32"/>
      <c r="I182" s="32"/>
      <c r="J182" s="32"/>
      <c r="K182" s="32">
        <v>18143.95</v>
      </c>
    </row>
    <row r="183" spans="1:11" ht="34.5" x14ac:dyDescent="0.35">
      <c r="A183" s="31" t="s">
        <v>1380</v>
      </c>
      <c r="B183" s="32"/>
      <c r="C183" s="32"/>
      <c r="D183" s="32"/>
      <c r="E183" s="32"/>
      <c r="F183" s="32"/>
      <c r="G183" s="32"/>
      <c r="H183" s="32"/>
      <c r="I183" s="32"/>
      <c r="J183" s="32">
        <v>90.75</v>
      </c>
      <c r="K183" s="32">
        <v>90.75</v>
      </c>
    </row>
    <row r="184" spans="1:11" ht="23" x14ac:dyDescent="0.35">
      <c r="A184" s="31" t="s">
        <v>2289</v>
      </c>
      <c r="B184" s="32"/>
      <c r="C184" s="32"/>
      <c r="D184" s="32"/>
      <c r="E184" s="32"/>
      <c r="F184" s="32"/>
      <c r="G184" s="32"/>
      <c r="H184" s="32"/>
      <c r="I184" s="32"/>
      <c r="J184" s="32">
        <v>287.38</v>
      </c>
      <c r="K184" s="32">
        <v>287.38</v>
      </c>
    </row>
    <row r="185" spans="1:11" x14ac:dyDescent="0.35">
      <c r="A185" s="31" t="s">
        <v>1744</v>
      </c>
      <c r="B185" s="32">
        <v>486.6</v>
      </c>
      <c r="C185" s="32"/>
      <c r="D185" s="32"/>
      <c r="E185" s="32"/>
      <c r="F185" s="32"/>
      <c r="G185" s="32"/>
      <c r="H185" s="32"/>
      <c r="I185" s="32"/>
      <c r="J185" s="32"/>
      <c r="K185" s="32">
        <v>486.6</v>
      </c>
    </row>
    <row r="186" spans="1:11" ht="23" x14ac:dyDescent="0.35">
      <c r="A186" s="31" t="s">
        <v>950</v>
      </c>
      <c r="B186" s="32">
        <v>486.6</v>
      </c>
      <c r="C186" s="32"/>
      <c r="D186" s="32"/>
      <c r="E186" s="32"/>
      <c r="F186" s="32"/>
      <c r="G186" s="32"/>
      <c r="H186" s="32"/>
      <c r="I186" s="32"/>
      <c r="J186" s="32"/>
      <c r="K186" s="32">
        <v>486.6</v>
      </c>
    </row>
    <row r="187" spans="1:11" x14ac:dyDescent="0.35">
      <c r="A187" s="31" t="s">
        <v>1780</v>
      </c>
      <c r="B187" s="32"/>
      <c r="C187" s="32"/>
      <c r="D187" s="32"/>
      <c r="E187" s="32"/>
      <c r="F187" s="32"/>
      <c r="G187" s="32">
        <v>12000</v>
      </c>
      <c r="H187" s="32"/>
      <c r="I187" s="32"/>
      <c r="J187" s="32"/>
      <c r="K187" s="32">
        <v>12000</v>
      </c>
    </row>
    <row r="188" spans="1:11" ht="34.5" x14ac:dyDescent="0.35">
      <c r="A188" s="31" t="s">
        <v>1062</v>
      </c>
      <c r="B188" s="32"/>
      <c r="C188" s="32"/>
      <c r="D188" s="32"/>
      <c r="E188" s="32"/>
      <c r="F188" s="32"/>
      <c r="G188" s="32">
        <v>12000</v>
      </c>
      <c r="H188" s="32"/>
      <c r="I188" s="32"/>
      <c r="J188" s="32"/>
      <c r="K188" s="32">
        <v>12000</v>
      </c>
    </row>
    <row r="189" spans="1:11" x14ac:dyDescent="0.35">
      <c r="A189" s="31" t="s">
        <v>1782</v>
      </c>
      <c r="B189" s="32">
        <v>9740.5</v>
      </c>
      <c r="C189" s="32"/>
      <c r="D189" s="32"/>
      <c r="E189" s="32"/>
      <c r="F189" s="32"/>
      <c r="G189" s="32"/>
      <c r="H189" s="32"/>
      <c r="I189" s="32"/>
      <c r="J189" s="32"/>
      <c r="K189" s="32">
        <v>9740.5</v>
      </c>
    </row>
    <row r="190" spans="1:11" ht="23" x14ac:dyDescent="0.35">
      <c r="A190" s="31" t="s">
        <v>1066</v>
      </c>
      <c r="B190" s="32">
        <v>9740.5</v>
      </c>
      <c r="C190" s="32"/>
      <c r="D190" s="32"/>
      <c r="E190" s="32"/>
      <c r="F190" s="32"/>
      <c r="G190" s="32"/>
      <c r="H190" s="32"/>
      <c r="I190" s="32"/>
      <c r="J190" s="32"/>
      <c r="K190" s="32">
        <v>9740.5</v>
      </c>
    </row>
    <row r="191" spans="1:11" x14ac:dyDescent="0.35">
      <c r="A191" s="31" t="s">
        <v>2229</v>
      </c>
      <c r="B191" s="32">
        <v>470.87</v>
      </c>
      <c r="C191" s="32"/>
      <c r="D191" s="32"/>
      <c r="E191" s="32"/>
      <c r="F191" s="32"/>
      <c r="G191" s="32"/>
      <c r="H191" s="32"/>
      <c r="I191" s="32"/>
      <c r="J191" s="32"/>
      <c r="K191" s="32">
        <v>470.87</v>
      </c>
    </row>
    <row r="192" spans="1:11" ht="23" x14ac:dyDescent="0.35">
      <c r="A192" s="31" t="s">
        <v>1221</v>
      </c>
      <c r="B192" s="32">
        <v>470.87</v>
      </c>
      <c r="C192" s="32"/>
      <c r="D192" s="32"/>
      <c r="E192" s="32"/>
      <c r="F192" s="32"/>
      <c r="G192" s="32"/>
      <c r="H192" s="32"/>
      <c r="I192" s="32"/>
      <c r="J192" s="32"/>
      <c r="K192" s="32">
        <v>470.87</v>
      </c>
    </row>
    <row r="193" spans="1:11" x14ac:dyDescent="0.35">
      <c r="A193" s="31" t="s">
        <v>2127</v>
      </c>
      <c r="B193" s="32"/>
      <c r="C193" s="32"/>
      <c r="D193" s="32"/>
      <c r="E193" s="32"/>
      <c r="F193" s="32"/>
      <c r="G193" s="32">
        <v>84.2</v>
      </c>
      <c r="H193" s="32"/>
      <c r="I193" s="32"/>
      <c r="J193" s="32"/>
      <c r="K193" s="32">
        <v>84.2</v>
      </c>
    </row>
    <row r="194" spans="1:11" x14ac:dyDescent="0.35">
      <c r="A194" s="31" t="s">
        <v>865</v>
      </c>
      <c r="B194" s="32"/>
      <c r="C194" s="32"/>
      <c r="D194" s="32"/>
      <c r="E194" s="32"/>
      <c r="F194" s="32"/>
      <c r="G194" s="32">
        <v>84.2</v>
      </c>
      <c r="H194" s="32"/>
      <c r="I194" s="32"/>
      <c r="J194" s="32"/>
      <c r="K194" s="32">
        <v>84.2</v>
      </c>
    </row>
    <row r="195" spans="1:11" x14ac:dyDescent="0.35">
      <c r="A195" s="31" t="s">
        <v>2275</v>
      </c>
      <c r="B195" s="32"/>
      <c r="C195" s="32"/>
      <c r="D195" s="32"/>
      <c r="E195" s="32">
        <v>33.869999999999997</v>
      </c>
      <c r="F195" s="32"/>
      <c r="G195" s="32"/>
      <c r="H195" s="32"/>
      <c r="I195" s="32"/>
      <c r="J195" s="32"/>
      <c r="K195" s="32">
        <v>33.869999999999997</v>
      </c>
    </row>
    <row r="196" spans="1:11" ht="23" x14ac:dyDescent="0.35">
      <c r="A196" s="31" t="s">
        <v>1411</v>
      </c>
      <c r="B196" s="32"/>
      <c r="C196" s="32"/>
      <c r="D196" s="32"/>
      <c r="E196" s="32">
        <v>33.869999999999997</v>
      </c>
      <c r="F196" s="32"/>
      <c r="G196" s="32"/>
      <c r="H196" s="32"/>
      <c r="I196" s="32"/>
      <c r="J196" s="32"/>
      <c r="K196" s="32">
        <v>33.869999999999997</v>
      </c>
    </row>
    <row r="197" spans="1:11" x14ac:dyDescent="0.35">
      <c r="A197" s="31" t="s">
        <v>2164</v>
      </c>
      <c r="B197" s="32"/>
      <c r="C197" s="32">
        <v>23.69</v>
      </c>
      <c r="D197" s="32"/>
      <c r="E197" s="32"/>
      <c r="F197" s="32"/>
      <c r="G197" s="32"/>
      <c r="H197" s="32"/>
      <c r="I197" s="32"/>
      <c r="J197" s="32"/>
      <c r="K197" s="32">
        <v>23.69</v>
      </c>
    </row>
    <row r="198" spans="1:11" ht="23" x14ac:dyDescent="0.35">
      <c r="A198" s="31" t="s">
        <v>1021</v>
      </c>
      <c r="B198" s="32"/>
      <c r="C198" s="32">
        <v>23.69</v>
      </c>
      <c r="D198" s="32"/>
      <c r="E198" s="32"/>
      <c r="F198" s="32"/>
      <c r="G198" s="32"/>
      <c r="H198" s="32"/>
      <c r="I198" s="32"/>
      <c r="J198" s="32"/>
      <c r="K198" s="32">
        <v>23.69</v>
      </c>
    </row>
    <row r="199" spans="1:11" x14ac:dyDescent="0.35">
      <c r="A199" s="31" t="s">
        <v>1749</v>
      </c>
      <c r="B199" s="32"/>
      <c r="C199" s="32"/>
      <c r="D199" s="32"/>
      <c r="E199" s="32"/>
      <c r="F199" s="32"/>
      <c r="G199" s="32">
        <v>2135.94</v>
      </c>
      <c r="H199" s="32">
        <v>233.29</v>
      </c>
      <c r="I199" s="32"/>
      <c r="J199" s="32"/>
      <c r="K199" s="32">
        <v>2369.23</v>
      </c>
    </row>
    <row r="200" spans="1:11" ht="23" x14ac:dyDescent="0.35">
      <c r="A200" s="31" t="s">
        <v>876</v>
      </c>
      <c r="B200" s="32"/>
      <c r="C200" s="32"/>
      <c r="D200" s="32"/>
      <c r="E200" s="32"/>
      <c r="F200" s="32"/>
      <c r="G200" s="32">
        <v>91.17</v>
      </c>
      <c r="H200" s="32"/>
      <c r="I200" s="32"/>
      <c r="J200" s="32"/>
      <c r="K200" s="32">
        <v>91.17</v>
      </c>
    </row>
    <row r="201" spans="1:11" ht="23" x14ac:dyDescent="0.35">
      <c r="A201" s="31" t="s">
        <v>872</v>
      </c>
      <c r="B201" s="32"/>
      <c r="C201" s="32"/>
      <c r="D201" s="32"/>
      <c r="E201" s="32"/>
      <c r="F201" s="32"/>
      <c r="G201" s="32">
        <v>44.77</v>
      </c>
      <c r="H201" s="32"/>
      <c r="I201" s="32"/>
      <c r="J201" s="32"/>
      <c r="K201" s="32">
        <v>44.77</v>
      </c>
    </row>
    <row r="202" spans="1:11" x14ac:dyDescent="0.35">
      <c r="A202" s="31" t="s">
        <v>1294</v>
      </c>
      <c r="B202" s="32"/>
      <c r="C202" s="32"/>
      <c r="D202" s="32"/>
      <c r="E202" s="32"/>
      <c r="F202" s="32"/>
      <c r="G202" s="32">
        <v>2000</v>
      </c>
      <c r="H202" s="32"/>
      <c r="I202" s="32"/>
      <c r="J202" s="32"/>
      <c r="K202" s="32">
        <v>2000</v>
      </c>
    </row>
    <row r="203" spans="1:11" x14ac:dyDescent="0.35">
      <c r="A203" s="31" t="s">
        <v>1185</v>
      </c>
      <c r="B203" s="32"/>
      <c r="C203" s="32"/>
      <c r="D203" s="32"/>
      <c r="E203" s="32"/>
      <c r="F203" s="32"/>
      <c r="G203" s="32"/>
      <c r="H203" s="32">
        <v>233.29</v>
      </c>
      <c r="I203" s="32"/>
      <c r="J203" s="32"/>
      <c r="K203" s="32">
        <v>233.29</v>
      </c>
    </row>
    <row r="204" spans="1:11" x14ac:dyDescent="0.35">
      <c r="A204" s="31" t="s">
        <v>2320</v>
      </c>
      <c r="B204" s="32"/>
      <c r="C204" s="32"/>
      <c r="D204" s="32">
        <v>272.7</v>
      </c>
      <c r="E204" s="32"/>
      <c r="F204" s="32"/>
      <c r="G204" s="32"/>
      <c r="H204" s="32"/>
      <c r="I204" s="32"/>
      <c r="J204" s="32"/>
      <c r="K204" s="32">
        <v>272.7</v>
      </c>
    </row>
    <row r="205" spans="1:11" x14ac:dyDescent="0.35">
      <c r="A205" s="31" t="s">
        <v>1624</v>
      </c>
      <c r="B205" s="32"/>
      <c r="C205" s="32"/>
      <c r="D205" s="32">
        <v>272.7</v>
      </c>
      <c r="E205" s="32"/>
      <c r="F205" s="32"/>
      <c r="G205" s="32"/>
      <c r="H205" s="32"/>
      <c r="I205" s="32"/>
      <c r="J205" s="32"/>
      <c r="K205" s="32">
        <v>272.7</v>
      </c>
    </row>
    <row r="206" spans="1:11" x14ac:dyDescent="0.35">
      <c r="A206" s="31" t="s">
        <v>1823</v>
      </c>
      <c r="B206" s="32"/>
      <c r="C206" s="32"/>
      <c r="D206" s="32">
        <v>14399</v>
      </c>
      <c r="E206" s="32"/>
      <c r="F206" s="32"/>
      <c r="G206" s="32"/>
      <c r="H206" s="32"/>
      <c r="I206" s="32"/>
      <c r="J206" s="32"/>
      <c r="K206" s="32">
        <v>14399</v>
      </c>
    </row>
    <row r="207" spans="1:11" ht="23" x14ac:dyDescent="0.35">
      <c r="A207" s="31" t="s">
        <v>1487</v>
      </c>
      <c r="B207" s="32"/>
      <c r="C207" s="32"/>
      <c r="D207" s="32">
        <v>14399</v>
      </c>
      <c r="E207" s="32"/>
      <c r="F207" s="32"/>
      <c r="G207" s="32"/>
      <c r="H207" s="32"/>
      <c r="I207" s="32"/>
      <c r="J207" s="32"/>
      <c r="K207" s="32">
        <v>14399</v>
      </c>
    </row>
    <row r="208" spans="1:11" x14ac:dyDescent="0.35">
      <c r="A208" s="31" t="s">
        <v>2322</v>
      </c>
      <c r="B208" s="32"/>
      <c r="C208" s="32"/>
      <c r="D208" s="32">
        <v>233.53</v>
      </c>
      <c r="E208" s="32"/>
      <c r="F208" s="32"/>
      <c r="G208" s="32"/>
      <c r="H208" s="32"/>
      <c r="I208" s="32"/>
      <c r="J208" s="32"/>
      <c r="K208" s="32">
        <v>233.53</v>
      </c>
    </row>
    <row r="209" spans="1:11" x14ac:dyDescent="0.35">
      <c r="A209" s="31" t="s">
        <v>1626</v>
      </c>
      <c r="B209" s="32"/>
      <c r="C209" s="32"/>
      <c r="D209" s="32">
        <v>233.53</v>
      </c>
      <c r="E209" s="32"/>
      <c r="F209" s="32"/>
      <c r="G209" s="32"/>
      <c r="H209" s="32"/>
      <c r="I209" s="32"/>
      <c r="J209" s="32"/>
      <c r="K209" s="32">
        <v>233.53</v>
      </c>
    </row>
    <row r="210" spans="1:11" x14ac:dyDescent="0.35">
      <c r="A210" s="31" t="s">
        <v>2198</v>
      </c>
      <c r="B210" s="32"/>
      <c r="C210" s="32"/>
      <c r="D210" s="32"/>
      <c r="E210" s="32"/>
      <c r="F210" s="32">
        <v>594</v>
      </c>
      <c r="G210" s="32"/>
      <c r="H210" s="32"/>
      <c r="I210" s="32"/>
      <c r="J210" s="32"/>
      <c r="K210" s="32">
        <v>594</v>
      </c>
    </row>
    <row r="211" spans="1:11" ht="34.5" x14ac:dyDescent="0.35">
      <c r="A211" s="31" t="s">
        <v>1158</v>
      </c>
      <c r="B211" s="32"/>
      <c r="C211" s="32"/>
      <c r="D211" s="32"/>
      <c r="E211" s="32"/>
      <c r="F211" s="32">
        <v>594</v>
      </c>
      <c r="G211" s="32"/>
      <c r="H211" s="32"/>
      <c r="I211" s="32"/>
      <c r="J211" s="32"/>
      <c r="K211" s="32">
        <v>594</v>
      </c>
    </row>
    <row r="212" spans="1:11" x14ac:dyDescent="0.35">
      <c r="A212" s="31" t="s">
        <v>2101</v>
      </c>
      <c r="B212" s="32"/>
      <c r="C212" s="32"/>
      <c r="D212" s="32"/>
      <c r="E212" s="32"/>
      <c r="F212" s="32">
        <v>136.58000000000001</v>
      </c>
      <c r="G212" s="32"/>
      <c r="H212" s="32"/>
      <c r="I212" s="32"/>
      <c r="J212" s="32"/>
      <c r="K212" s="32">
        <v>136.58000000000001</v>
      </c>
    </row>
    <row r="213" spans="1:11" ht="34.5" x14ac:dyDescent="0.35">
      <c r="A213" s="31" t="s">
        <v>775</v>
      </c>
      <c r="B213" s="32"/>
      <c r="C213" s="32"/>
      <c r="D213" s="32"/>
      <c r="E213" s="32"/>
      <c r="F213" s="32">
        <v>136.58000000000001</v>
      </c>
      <c r="G213" s="32"/>
      <c r="H213" s="32"/>
      <c r="I213" s="32"/>
      <c r="J213" s="32"/>
      <c r="K213" s="32">
        <v>136.58000000000001</v>
      </c>
    </row>
    <row r="214" spans="1:11" x14ac:dyDescent="0.35">
      <c r="A214" s="31" t="s">
        <v>2058</v>
      </c>
      <c r="B214" s="32"/>
      <c r="C214" s="32"/>
      <c r="D214" s="32"/>
      <c r="E214" s="32"/>
      <c r="F214" s="32">
        <v>97.7</v>
      </c>
      <c r="G214" s="32"/>
      <c r="H214" s="32"/>
      <c r="I214" s="32"/>
      <c r="J214" s="32"/>
      <c r="K214" s="32">
        <v>97.7</v>
      </c>
    </row>
    <row r="215" spans="1:11" x14ac:dyDescent="0.35">
      <c r="A215" s="31" t="s">
        <v>528</v>
      </c>
      <c r="B215" s="32"/>
      <c r="C215" s="32"/>
      <c r="D215" s="32"/>
      <c r="E215" s="32"/>
      <c r="F215" s="32">
        <v>97.7</v>
      </c>
      <c r="G215" s="32"/>
      <c r="H215" s="32"/>
      <c r="I215" s="32"/>
      <c r="J215" s="32"/>
      <c r="K215" s="32">
        <v>97.7</v>
      </c>
    </row>
    <row r="216" spans="1:11" x14ac:dyDescent="0.35">
      <c r="A216" s="31" t="s">
        <v>2272</v>
      </c>
      <c r="B216" s="32"/>
      <c r="C216" s="32"/>
      <c r="D216" s="32"/>
      <c r="E216" s="32"/>
      <c r="F216" s="32"/>
      <c r="G216" s="32"/>
      <c r="H216" s="32">
        <v>2735.53</v>
      </c>
      <c r="I216" s="32"/>
      <c r="J216" s="32"/>
      <c r="K216" s="32">
        <v>2735.53</v>
      </c>
    </row>
    <row r="217" spans="1:11" ht="23" x14ac:dyDescent="0.35">
      <c r="A217" s="31" t="s">
        <v>1406</v>
      </c>
      <c r="B217" s="32"/>
      <c r="C217" s="32"/>
      <c r="D217" s="32"/>
      <c r="E217" s="32"/>
      <c r="F217" s="32"/>
      <c r="G217" s="32"/>
      <c r="H217" s="32">
        <v>2735.53</v>
      </c>
      <c r="I217" s="32"/>
      <c r="J217" s="32"/>
      <c r="K217" s="32">
        <v>2735.53</v>
      </c>
    </row>
    <row r="218" spans="1:11" x14ac:dyDescent="0.35">
      <c r="A218" s="31" t="s">
        <v>1748</v>
      </c>
      <c r="B218" s="32">
        <v>1210</v>
      </c>
      <c r="C218" s="32"/>
      <c r="D218" s="32"/>
      <c r="E218" s="32"/>
      <c r="F218" s="32"/>
      <c r="G218" s="32"/>
      <c r="H218" s="32"/>
      <c r="I218" s="32"/>
      <c r="J218" s="32"/>
      <c r="K218" s="32">
        <v>1210</v>
      </c>
    </row>
    <row r="219" spans="1:11" ht="23" x14ac:dyDescent="0.35">
      <c r="A219" s="31" t="s">
        <v>2544</v>
      </c>
      <c r="B219" s="32">
        <v>-6050</v>
      </c>
      <c r="C219" s="32"/>
      <c r="D219" s="32"/>
      <c r="E219" s="32"/>
      <c r="F219" s="32"/>
      <c r="G219" s="32"/>
      <c r="H219" s="32"/>
      <c r="I219" s="32"/>
      <c r="J219" s="32"/>
      <c r="K219" s="32">
        <v>-6050</v>
      </c>
    </row>
    <row r="220" spans="1:11" ht="23" x14ac:dyDescent="0.35">
      <c r="A220" s="31" t="s">
        <v>771</v>
      </c>
      <c r="B220" s="32">
        <v>7260</v>
      </c>
      <c r="C220" s="32"/>
      <c r="D220" s="32"/>
      <c r="E220" s="32"/>
      <c r="F220" s="32"/>
      <c r="G220" s="32"/>
      <c r="H220" s="32"/>
      <c r="I220" s="32"/>
      <c r="J220" s="32"/>
      <c r="K220" s="32">
        <v>7260</v>
      </c>
    </row>
    <row r="221" spans="1:11" x14ac:dyDescent="0.35">
      <c r="A221" s="31" t="s">
        <v>2241</v>
      </c>
      <c r="B221" s="32"/>
      <c r="C221" s="32"/>
      <c r="D221" s="32">
        <v>484</v>
      </c>
      <c r="E221" s="32"/>
      <c r="F221" s="32"/>
      <c r="G221" s="32"/>
      <c r="H221" s="32"/>
      <c r="I221" s="32"/>
      <c r="J221" s="32"/>
      <c r="K221" s="32">
        <v>484</v>
      </c>
    </row>
    <row r="222" spans="1:11" x14ac:dyDescent="0.35">
      <c r="A222" s="31" t="s">
        <v>1241</v>
      </c>
      <c r="B222" s="32"/>
      <c r="C222" s="32"/>
      <c r="D222" s="32">
        <v>484</v>
      </c>
      <c r="E222" s="32"/>
      <c r="F222" s="32"/>
      <c r="G222" s="32"/>
      <c r="H222" s="32"/>
      <c r="I222" s="32"/>
      <c r="J222" s="32"/>
      <c r="K222" s="32">
        <v>484</v>
      </c>
    </row>
    <row r="223" spans="1:11" x14ac:dyDescent="0.35">
      <c r="A223" s="31" t="s">
        <v>2076</v>
      </c>
      <c r="B223" s="32"/>
      <c r="C223" s="32"/>
      <c r="D223" s="32"/>
      <c r="E223" s="32"/>
      <c r="F223" s="32">
        <v>750</v>
      </c>
      <c r="G223" s="32"/>
      <c r="H223" s="32"/>
      <c r="I223" s="32"/>
      <c r="J223" s="32"/>
      <c r="K223" s="32">
        <v>750</v>
      </c>
    </row>
    <row r="224" spans="1:11" ht="23" x14ac:dyDescent="0.35">
      <c r="A224" s="31" t="s">
        <v>594</v>
      </c>
      <c r="B224" s="32"/>
      <c r="C224" s="32"/>
      <c r="D224" s="32"/>
      <c r="E224" s="32"/>
      <c r="F224" s="32">
        <v>750</v>
      </c>
      <c r="G224" s="32"/>
      <c r="H224" s="32"/>
      <c r="I224" s="32"/>
      <c r="J224" s="32"/>
      <c r="K224" s="32">
        <v>750</v>
      </c>
    </row>
    <row r="225" spans="1:11" x14ac:dyDescent="0.35">
      <c r="A225" s="31" t="s">
        <v>1776</v>
      </c>
      <c r="B225" s="32"/>
      <c r="C225" s="32"/>
      <c r="D225" s="32"/>
      <c r="E225" s="32"/>
      <c r="F225" s="32">
        <v>2500</v>
      </c>
      <c r="G225" s="32"/>
      <c r="H225" s="32"/>
      <c r="I225" s="32"/>
      <c r="J225" s="32"/>
      <c r="K225" s="32">
        <v>2500</v>
      </c>
    </row>
    <row r="226" spans="1:11" ht="34.5" x14ac:dyDescent="0.35">
      <c r="A226" s="31" t="s">
        <v>946</v>
      </c>
      <c r="B226" s="32"/>
      <c r="C226" s="32"/>
      <c r="D226" s="32"/>
      <c r="E226" s="32"/>
      <c r="F226" s="32">
        <v>2500</v>
      </c>
      <c r="G226" s="32"/>
      <c r="H226" s="32"/>
      <c r="I226" s="32"/>
      <c r="J226" s="32"/>
      <c r="K226" s="32">
        <v>2500</v>
      </c>
    </row>
    <row r="227" spans="1:11" x14ac:dyDescent="0.35">
      <c r="A227" s="31" t="s">
        <v>2345</v>
      </c>
      <c r="B227" s="32"/>
      <c r="C227" s="32"/>
      <c r="D227" s="32"/>
      <c r="E227" s="32">
        <v>300</v>
      </c>
      <c r="F227" s="32"/>
      <c r="G227" s="32"/>
      <c r="H227" s="32"/>
      <c r="I227" s="32"/>
      <c r="J227" s="32"/>
      <c r="K227" s="32">
        <v>300</v>
      </c>
    </row>
    <row r="228" spans="1:11" ht="23" x14ac:dyDescent="0.35">
      <c r="A228" s="31" t="s">
        <v>1014</v>
      </c>
      <c r="B228" s="32"/>
      <c r="C228" s="32"/>
      <c r="D228" s="32"/>
      <c r="E228" s="32">
        <v>300</v>
      </c>
      <c r="F228" s="32"/>
      <c r="G228" s="32"/>
      <c r="H228" s="32"/>
      <c r="I228" s="32"/>
      <c r="J228" s="32"/>
      <c r="K228" s="32">
        <v>300</v>
      </c>
    </row>
    <row r="229" spans="1:11" x14ac:dyDescent="0.35">
      <c r="A229" s="31" t="s">
        <v>2146</v>
      </c>
      <c r="B229" s="32"/>
      <c r="C229" s="32"/>
      <c r="D229" s="32"/>
      <c r="E229" s="32"/>
      <c r="F229" s="32"/>
      <c r="G229" s="32">
        <v>1071.9000000000001</v>
      </c>
      <c r="H229" s="32"/>
      <c r="I229" s="32"/>
      <c r="J229" s="32"/>
      <c r="K229" s="32">
        <v>1071.9000000000001</v>
      </c>
    </row>
    <row r="230" spans="1:11" ht="23" x14ac:dyDescent="0.35">
      <c r="A230" s="31" t="s">
        <v>1205</v>
      </c>
      <c r="B230" s="32"/>
      <c r="C230" s="32"/>
      <c r="D230" s="32"/>
      <c r="E230" s="32"/>
      <c r="F230" s="32"/>
      <c r="G230" s="32">
        <v>128.38999999999999</v>
      </c>
      <c r="H230" s="32"/>
      <c r="I230" s="32"/>
      <c r="J230" s="32"/>
      <c r="K230" s="32">
        <v>128.38999999999999</v>
      </c>
    </row>
    <row r="231" spans="1:11" x14ac:dyDescent="0.35">
      <c r="A231" s="31" t="s">
        <v>922</v>
      </c>
      <c r="B231" s="32"/>
      <c r="C231" s="32"/>
      <c r="D231" s="32"/>
      <c r="E231" s="32"/>
      <c r="F231" s="32"/>
      <c r="G231" s="32">
        <v>268.55</v>
      </c>
      <c r="H231" s="32"/>
      <c r="I231" s="32"/>
      <c r="J231" s="32"/>
      <c r="K231" s="32">
        <v>268.55</v>
      </c>
    </row>
    <row r="232" spans="1:11" x14ac:dyDescent="0.35">
      <c r="A232" s="31" t="s">
        <v>923</v>
      </c>
      <c r="B232" s="32"/>
      <c r="C232" s="32"/>
      <c r="D232" s="32"/>
      <c r="E232" s="32"/>
      <c r="F232" s="32"/>
      <c r="G232" s="32">
        <v>244.37</v>
      </c>
      <c r="H232" s="32"/>
      <c r="I232" s="32"/>
      <c r="J232" s="32"/>
      <c r="K232" s="32">
        <v>244.37</v>
      </c>
    </row>
    <row r="233" spans="1:11" ht="23" x14ac:dyDescent="0.35">
      <c r="A233" s="31" t="s">
        <v>924</v>
      </c>
      <c r="B233" s="32"/>
      <c r="C233" s="32"/>
      <c r="D233" s="32"/>
      <c r="E233" s="32"/>
      <c r="F233" s="32"/>
      <c r="G233" s="32">
        <v>138.85</v>
      </c>
      <c r="H233" s="32"/>
      <c r="I233" s="32"/>
      <c r="J233" s="32"/>
      <c r="K233" s="32">
        <v>138.85</v>
      </c>
    </row>
    <row r="234" spans="1:11" ht="23" x14ac:dyDescent="0.35">
      <c r="A234" s="31" t="s">
        <v>1321</v>
      </c>
      <c r="B234" s="32"/>
      <c r="C234" s="32"/>
      <c r="D234" s="32"/>
      <c r="E234" s="32"/>
      <c r="F234" s="32"/>
      <c r="G234" s="32">
        <v>291.74</v>
      </c>
      <c r="H234" s="32"/>
      <c r="I234" s="32"/>
      <c r="J234" s="32"/>
      <c r="K234" s="32">
        <v>291.74</v>
      </c>
    </row>
    <row r="235" spans="1:11" ht="23" x14ac:dyDescent="0.35">
      <c r="A235" s="31" t="s">
        <v>2063</v>
      </c>
      <c r="B235" s="32">
        <v>740</v>
      </c>
      <c r="C235" s="32"/>
      <c r="D235" s="32"/>
      <c r="E235" s="32"/>
      <c r="F235" s="32"/>
      <c r="G235" s="32"/>
      <c r="H235" s="32"/>
      <c r="I235" s="32"/>
      <c r="J235" s="32"/>
      <c r="K235" s="32">
        <v>740</v>
      </c>
    </row>
    <row r="236" spans="1:11" ht="23" x14ac:dyDescent="0.35">
      <c r="A236" s="31" t="s">
        <v>552</v>
      </c>
      <c r="B236" s="32">
        <v>180</v>
      </c>
      <c r="C236" s="32"/>
      <c r="D236" s="32"/>
      <c r="E236" s="32"/>
      <c r="F236" s="32"/>
      <c r="G236" s="32"/>
      <c r="H236" s="32"/>
      <c r="I236" s="32"/>
      <c r="J236" s="32"/>
      <c r="K236" s="32">
        <v>180</v>
      </c>
    </row>
    <row r="237" spans="1:11" ht="23" x14ac:dyDescent="0.35">
      <c r="A237" s="31" t="s">
        <v>551</v>
      </c>
      <c r="B237" s="32">
        <v>120</v>
      </c>
      <c r="C237" s="32"/>
      <c r="D237" s="32"/>
      <c r="E237" s="32"/>
      <c r="F237" s="32"/>
      <c r="G237" s="32"/>
      <c r="H237" s="32"/>
      <c r="I237" s="32"/>
      <c r="J237" s="32"/>
      <c r="K237" s="32">
        <v>120</v>
      </c>
    </row>
    <row r="238" spans="1:11" ht="23" x14ac:dyDescent="0.35">
      <c r="A238" s="31" t="s">
        <v>553</v>
      </c>
      <c r="B238" s="32">
        <v>60</v>
      </c>
      <c r="C238" s="32"/>
      <c r="D238" s="32"/>
      <c r="E238" s="32"/>
      <c r="F238" s="32"/>
      <c r="G238" s="32"/>
      <c r="H238" s="32"/>
      <c r="I238" s="32"/>
      <c r="J238" s="32"/>
      <c r="K238" s="32">
        <v>60</v>
      </c>
    </row>
    <row r="239" spans="1:11" x14ac:dyDescent="0.35">
      <c r="A239" s="31" t="s">
        <v>550</v>
      </c>
      <c r="B239" s="32">
        <v>380</v>
      </c>
      <c r="C239" s="32"/>
      <c r="D239" s="32"/>
      <c r="E239" s="32"/>
      <c r="F239" s="32"/>
      <c r="G239" s="32"/>
      <c r="H239" s="32"/>
      <c r="I239" s="32"/>
      <c r="J239" s="32"/>
      <c r="K239" s="32">
        <v>380</v>
      </c>
    </row>
    <row r="240" spans="1:11" x14ac:dyDescent="0.35">
      <c r="A240" s="31" t="s">
        <v>1763</v>
      </c>
      <c r="B240" s="32"/>
      <c r="C240" s="32"/>
      <c r="D240" s="32"/>
      <c r="E240" s="32"/>
      <c r="F240" s="32"/>
      <c r="G240" s="32">
        <v>2000</v>
      </c>
      <c r="H240" s="32"/>
      <c r="I240" s="32"/>
      <c r="J240" s="32"/>
      <c r="K240" s="32">
        <v>2000</v>
      </c>
    </row>
    <row r="241" spans="1:11" ht="23" x14ac:dyDescent="0.35">
      <c r="A241" s="31" t="s">
        <v>827</v>
      </c>
      <c r="B241" s="32"/>
      <c r="C241" s="32"/>
      <c r="D241" s="32"/>
      <c r="E241" s="32"/>
      <c r="F241" s="32"/>
      <c r="G241" s="32">
        <v>2000</v>
      </c>
      <c r="H241" s="32"/>
      <c r="I241" s="32"/>
      <c r="J241" s="32"/>
      <c r="K241" s="32">
        <v>2000</v>
      </c>
    </row>
    <row r="242" spans="1:11" x14ac:dyDescent="0.35">
      <c r="A242" s="31" t="s">
        <v>1760</v>
      </c>
      <c r="B242" s="32"/>
      <c r="C242" s="32"/>
      <c r="D242" s="32"/>
      <c r="E242" s="32"/>
      <c r="F242" s="32"/>
      <c r="G242" s="32"/>
      <c r="H242" s="32"/>
      <c r="I242" s="32"/>
      <c r="J242" s="32">
        <v>650</v>
      </c>
      <c r="K242" s="32">
        <v>650</v>
      </c>
    </row>
    <row r="243" spans="1:11" ht="34.5" x14ac:dyDescent="0.35">
      <c r="A243" s="31" t="s">
        <v>824</v>
      </c>
      <c r="B243" s="32"/>
      <c r="C243" s="32"/>
      <c r="D243" s="32"/>
      <c r="E243" s="32"/>
      <c r="F243" s="32"/>
      <c r="G243" s="32"/>
      <c r="H243" s="32"/>
      <c r="I243" s="32"/>
      <c r="J243" s="32">
        <v>650</v>
      </c>
      <c r="K243" s="32">
        <v>650</v>
      </c>
    </row>
    <row r="244" spans="1:11" x14ac:dyDescent="0.35">
      <c r="A244" s="31" t="s">
        <v>1947</v>
      </c>
      <c r="B244" s="32">
        <v>140.84</v>
      </c>
      <c r="C244" s="32"/>
      <c r="D244" s="32"/>
      <c r="E244" s="32"/>
      <c r="F244" s="32"/>
      <c r="G244" s="32"/>
      <c r="H244" s="32"/>
      <c r="I244" s="32"/>
      <c r="J244" s="32"/>
      <c r="K244" s="32">
        <v>140.84</v>
      </c>
    </row>
    <row r="245" spans="1:11" ht="23" x14ac:dyDescent="0.35">
      <c r="A245" s="31" t="s">
        <v>1450</v>
      </c>
      <c r="B245" s="32">
        <v>140.84</v>
      </c>
      <c r="C245" s="32"/>
      <c r="D245" s="32"/>
      <c r="E245" s="32"/>
      <c r="F245" s="32"/>
      <c r="G245" s="32"/>
      <c r="H245" s="32"/>
      <c r="I245" s="32"/>
      <c r="J245" s="32"/>
      <c r="K245" s="32">
        <v>140.84</v>
      </c>
    </row>
    <row r="246" spans="1:11" x14ac:dyDescent="0.35">
      <c r="A246" s="31" t="s">
        <v>1846</v>
      </c>
      <c r="B246" s="32"/>
      <c r="C246" s="32"/>
      <c r="D246" s="32"/>
      <c r="E246" s="32"/>
      <c r="F246" s="32"/>
      <c r="G246" s="32"/>
      <c r="H246" s="32">
        <v>40.61</v>
      </c>
      <c r="I246" s="32"/>
      <c r="J246" s="32">
        <v>2076.36</v>
      </c>
      <c r="K246" s="32">
        <v>2116.9699999999998</v>
      </c>
    </row>
    <row r="247" spans="1:11" x14ac:dyDescent="0.35">
      <c r="A247" s="31" t="s">
        <v>1107</v>
      </c>
      <c r="B247" s="32"/>
      <c r="C247" s="32"/>
      <c r="D247" s="32"/>
      <c r="E247" s="32"/>
      <c r="F247" s="32"/>
      <c r="G247" s="32"/>
      <c r="H247" s="32">
        <v>40.61</v>
      </c>
      <c r="I247" s="32"/>
      <c r="J247" s="32"/>
      <c r="K247" s="32">
        <v>40.61</v>
      </c>
    </row>
    <row r="248" spans="1:11" ht="23" x14ac:dyDescent="0.35">
      <c r="A248" s="31" t="s">
        <v>2214</v>
      </c>
      <c r="B248" s="32"/>
      <c r="C248" s="32"/>
      <c r="D248" s="32"/>
      <c r="E248" s="32"/>
      <c r="F248" s="32"/>
      <c r="G248" s="32"/>
      <c r="H248" s="32"/>
      <c r="I248" s="32"/>
      <c r="J248" s="32">
        <v>1597.2</v>
      </c>
      <c r="K248" s="32">
        <v>1597.2</v>
      </c>
    </row>
    <row r="249" spans="1:11" ht="23" x14ac:dyDescent="0.35">
      <c r="A249" s="31" t="s">
        <v>2307</v>
      </c>
      <c r="B249" s="32"/>
      <c r="C249" s="32"/>
      <c r="D249" s="32"/>
      <c r="E249" s="32"/>
      <c r="F249" s="32"/>
      <c r="G249" s="32"/>
      <c r="H249" s="32"/>
      <c r="I249" s="32"/>
      <c r="J249" s="32">
        <v>479.16</v>
      </c>
      <c r="K249" s="32">
        <v>479.16</v>
      </c>
    </row>
    <row r="250" spans="1:11" x14ac:dyDescent="0.35">
      <c r="A250" s="31" t="s">
        <v>1714</v>
      </c>
      <c r="B250" s="32">
        <v>4351.9399999999996</v>
      </c>
      <c r="C250" s="32">
        <v>688.41000000000008</v>
      </c>
      <c r="D250" s="32"/>
      <c r="E250" s="32"/>
      <c r="F250" s="32"/>
      <c r="G250" s="32"/>
      <c r="H250" s="32"/>
      <c r="I250" s="32"/>
      <c r="J250" s="32"/>
      <c r="K250" s="32">
        <v>5040.3499999999995</v>
      </c>
    </row>
    <row r="251" spans="1:11" ht="23" x14ac:dyDescent="0.35">
      <c r="A251" s="31" t="s">
        <v>1148</v>
      </c>
      <c r="B251" s="32"/>
      <c r="C251" s="32">
        <v>577.20000000000005</v>
      </c>
      <c r="D251" s="32"/>
      <c r="E251" s="32"/>
      <c r="F251" s="32"/>
      <c r="G251" s="32"/>
      <c r="H251" s="32"/>
      <c r="I251" s="32"/>
      <c r="J251" s="32"/>
      <c r="K251" s="32">
        <v>577.20000000000005</v>
      </c>
    </row>
    <row r="252" spans="1:11" ht="23" x14ac:dyDescent="0.35">
      <c r="A252" s="31" t="s">
        <v>769</v>
      </c>
      <c r="B252" s="32">
        <v>3626.62</v>
      </c>
      <c r="C252" s="32"/>
      <c r="D252" s="32"/>
      <c r="E252" s="32"/>
      <c r="F252" s="32"/>
      <c r="G252" s="32"/>
      <c r="H252" s="32"/>
      <c r="I252" s="32"/>
      <c r="J252" s="32"/>
      <c r="K252" s="32">
        <v>3626.62</v>
      </c>
    </row>
    <row r="253" spans="1:11" ht="23" x14ac:dyDescent="0.35">
      <c r="A253" s="31" t="s">
        <v>517</v>
      </c>
      <c r="B253" s="32">
        <v>725.32</v>
      </c>
      <c r="C253" s="32"/>
      <c r="D253" s="32"/>
      <c r="E253" s="32"/>
      <c r="F253" s="32"/>
      <c r="G253" s="32"/>
      <c r="H253" s="32"/>
      <c r="I253" s="32"/>
      <c r="J253" s="32"/>
      <c r="K253" s="32">
        <v>725.32</v>
      </c>
    </row>
    <row r="254" spans="1:11" ht="23" x14ac:dyDescent="0.35">
      <c r="A254" s="31" t="s">
        <v>2336</v>
      </c>
      <c r="B254" s="32"/>
      <c r="C254" s="32">
        <v>58.96</v>
      </c>
      <c r="D254" s="32"/>
      <c r="E254" s="32"/>
      <c r="F254" s="32"/>
      <c r="G254" s="32"/>
      <c r="H254" s="32"/>
      <c r="I254" s="32"/>
      <c r="J254" s="32"/>
      <c r="K254" s="32">
        <v>58.96</v>
      </c>
    </row>
    <row r="255" spans="1:11" ht="23" x14ac:dyDescent="0.35">
      <c r="A255" s="31" t="s">
        <v>2332</v>
      </c>
      <c r="B255" s="32"/>
      <c r="C255" s="32">
        <v>52.25</v>
      </c>
      <c r="D255" s="32"/>
      <c r="E255" s="32"/>
      <c r="F255" s="32"/>
      <c r="G255" s="32"/>
      <c r="H255" s="32"/>
      <c r="I255" s="32"/>
      <c r="J255" s="32"/>
      <c r="K255" s="32">
        <v>52.25</v>
      </c>
    </row>
    <row r="256" spans="1:11" x14ac:dyDescent="0.35">
      <c r="A256" s="31" t="s">
        <v>1950</v>
      </c>
      <c r="B256" s="32"/>
      <c r="C256" s="32"/>
      <c r="D256" s="32"/>
      <c r="E256" s="32"/>
      <c r="F256" s="32"/>
      <c r="G256" s="32">
        <v>165</v>
      </c>
      <c r="H256" s="32"/>
      <c r="I256" s="32"/>
      <c r="J256" s="32"/>
      <c r="K256" s="32">
        <v>165</v>
      </c>
    </row>
    <row r="257" spans="1:11" ht="23" x14ac:dyDescent="0.35">
      <c r="A257" s="31" t="s">
        <v>1376</v>
      </c>
      <c r="B257" s="32"/>
      <c r="C257" s="32"/>
      <c r="D257" s="32"/>
      <c r="E257" s="32"/>
      <c r="F257" s="32"/>
      <c r="G257" s="32">
        <v>165</v>
      </c>
      <c r="H257" s="32"/>
      <c r="I257" s="32"/>
      <c r="J257" s="32"/>
      <c r="K257" s="32">
        <v>165</v>
      </c>
    </row>
    <row r="258" spans="1:11" x14ac:dyDescent="0.35">
      <c r="A258" s="31" t="s">
        <v>2260</v>
      </c>
      <c r="B258" s="32"/>
      <c r="C258" s="32">
        <v>99</v>
      </c>
      <c r="D258" s="32"/>
      <c r="E258" s="32"/>
      <c r="F258" s="32"/>
      <c r="G258" s="32"/>
      <c r="H258" s="32"/>
      <c r="I258" s="32"/>
      <c r="J258" s="32"/>
      <c r="K258" s="32">
        <v>99</v>
      </c>
    </row>
    <row r="259" spans="1:11" x14ac:dyDescent="0.35">
      <c r="A259" s="31" t="s">
        <v>2261</v>
      </c>
      <c r="B259" s="32"/>
      <c r="C259" s="32">
        <v>99</v>
      </c>
      <c r="D259" s="32"/>
      <c r="E259" s="32"/>
      <c r="F259" s="32"/>
      <c r="G259" s="32"/>
      <c r="H259" s="32"/>
      <c r="I259" s="32"/>
      <c r="J259" s="32"/>
      <c r="K259" s="32">
        <v>99</v>
      </c>
    </row>
    <row r="260" spans="1:11" x14ac:dyDescent="0.35">
      <c r="A260" s="31" t="s">
        <v>1807</v>
      </c>
      <c r="B260" s="32"/>
      <c r="C260" s="32"/>
      <c r="D260" s="32"/>
      <c r="E260" s="32"/>
      <c r="F260" s="32"/>
      <c r="G260" s="32">
        <v>7500</v>
      </c>
      <c r="H260" s="32"/>
      <c r="I260" s="32"/>
      <c r="J260" s="32"/>
      <c r="K260" s="32">
        <v>7500</v>
      </c>
    </row>
    <row r="261" spans="1:11" ht="23" x14ac:dyDescent="0.35">
      <c r="A261" s="31" t="s">
        <v>1302</v>
      </c>
      <c r="B261" s="32"/>
      <c r="C261" s="32"/>
      <c r="D261" s="32"/>
      <c r="E261" s="32"/>
      <c r="F261" s="32"/>
      <c r="G261" s="32">
        <v>7500</v>
      </c>
      <c r="H261" s="32"/>
      <c r="I261" s="32"/>
      <c r="J261" s="32"/>
      <c r="K261" s="32">
        <v>7500</v>
      </c>
    </row>
    <row r="262" spans="1:11" x14ac:dyDescent="0.35">
      <c r="A262" s="31" t="s">
        <v>1733</v>
      </c>
      <c r="B262" s="32"/>
      <c r="C262" s="32"/>
      <c r="D262" s="32"/>
      <c r="E262" s="32"/>
      <c r="F262" s="32"/>
      <c r="G262" s="32"/>
      <c r="H262" s="32"/>
      <c r="I262" s="32">
        <v>280.12</v>
      </c>
      <c r="J262" s="32"/>
      <c r="K262" s="32">
        <v>280.12</v>
      </c>
    </row>
    <row r="263" spans="1:11" ht="23" x14ac:dyDescent="0.35">
      <c r="A263" s="31" t="s">
        <v>584</v>
      </c>
      <c r="B263" s="32"/>
      <c r="C263" s="32"/>
      <c r="D263" s="32"/>
      <c r="E263" s="32"/>
      <c r="F263" s="32"/>
      <c r="G263" s="32"/>
      <c r="H263" s="32"/>
      <c r="I263" s="32">
        <v>280.12</v>
      </c>
      <c r="J263" s="32"/>
      <c r="K263" s="32">
        <v>280.12</v>
      </c>
    </row>
    <row r="264" spans="1:11" x14ac:dyDescent="0.35">
      <c r="A264" s="31" t="s">
        <v>1704</v>
      </c>
      <c r="B264" s="32"/>
      <c r="C264" s="32"/>
      <c r="D264" s="32"/>
      <c r="E264" s="32"/>
      <c r="F264" s="32"/>
      <c r="G264" s="32"/>
      <c r="H264" s="32"/>
      <c r="I264" s="32"/>
      <c r="J264" s="32">
        <v>4350</v>
      </c>
      <c r="K264" s="32">
        <v>4350</v>
      </c>
    </row>
    <row r="265" spans="1:11" ht="34.5" x14ac:dyDescent="0.35">
      <c r="A265" s="31" t="s">
        <v>430</v>
      </c>
      <c r="B265" s="32"/>
      <c r="C265" s="32"/>
      <c r="D265" s="32"/>
      <c r="E265" s="32"/>
      <c r="F265" s="32"/>
      <c r="G265" s="32"/>
      <c r="H265" s="32"/>
      <c r="I265" s="32"/>
      <c r="J265" s="32">
        <v>4350</v>
      </c>
      <c r="K265" s="32">
        <v>4350</v>
      </c>
    </row>
    <row r="266" spans="1:11" x14ac:dyDescent="0.35">
      <c r="A266" s="31" t="s">
        <v>1705</v>
      </c>
      <c r="B266" s="32"/>
      <c r="C266" s="32">
        <v>1504.88</v>
      </c>
      <c r="D266" s="32"/>
      <c r="E266" s="32"/>
      <c r="F266" s="32">
        <v>8102.76</v>
      </c>
      <c r="G266" s="32">
        <v>1661.81</v>
      </c>
      <c r="H266" s="32">
        <v>5000</v>
      </c>
      <c r="I266" s="32"/>
      <c r="J266" s="32"/>
      <c r="K266" s="32">
        <v>16269.45</v>
      </c>
    </row>
    <row r="267" spans="1:11" ht="34.5" x14ac:dyDescent="0.35">
      <c r="A267" s="31" t="s">
        <v>1633</v>
      </c>
      <c r="B267" s="32"/>
      <c r="C267" s="32"/>
      <c r="D267" s="32"/>
      <c r="E267" s="32"/>
      <c r="F267" s="32">
        <v>1527.26</v>
      </c>
      <c r="G267" s="32"/>
      <c r="H267" s="32"/>
      <c r="I267" s="32"/>
      <c r="J267" s="32"/>
      <c r="K267" s="32">
        <v>1527.26</v>
      </c>
    </row>
    <row r="268" spans="1:11" ht="23" x14ac:dyDescent="0.35">
      <c r="A268" s="31" t="s">
        <v>926</v>
      </c>
      <c r="B268" s="32"/>
      <c r="C268" s="32"/>
      <c r="D268" s="32"/>
      <c r="E268" s="32"/>
      <c r="F268" s="32"/>
      <c r="G268" s="32">
        <v>126.81</v>
      </c>
      <c r="H268" s="32"/>
      <c r="I268" s="32"/>
      <c r="J268" s="32"/>
      <c r="K268" s="32">
        <v>126.81</v>
      </c>
    </row>
    <row r="269" spans="1:11" ht="23" x14ac:dyDescent="0.35">
      <c r="A269" s="31" t="s">
        <v>812</v>
      </c>
      <c r="B269" s="32"/>
      <c r="C269" s="32"/>
      <c r="D269" s="32"/>
      <c r="E269" s="32"/>
      <c r="F269" s="32"/>
      <c r="G269" s="32">
        <v>1422.47</v>
      </c>
      <c r="H269" s="32"/>
      <c r="I269" s="32"/>
      <c r="J269" s="32"/>
      <c r="K269" s="32">
        <v>1422.47</v>
      </c>
    </row>
    <row r="270" spans="1:11" ht="34.5" x14ac:dyDescent="0.35">
      <c r="A270" s="31" t="s">
        <v>1481</v>
      </c>
      <c r="B270" s="32"/>
      <c r="C270" s="32">
        <v>1504.88</v>
      </c>
      <c r="D270" s="32"/>
      <c r="E270" s="32"/>
      <c r="F270" s="32"/>
      <c r="G270" s="32"/>
      <c r="H270" s="32"/>
      <c r="I270" s="32"/>
      <c r="J270" s="32"/>
      <c r="K270" s="32">
        <v>1504.88</v>
      </c>
    </row>
    <row r="271" spans="1:11" ht="34.5" x14ac:dyDescent="0.35">
      <c r="A271" s="31" t="s">
        <v>1652</v>
      </c>
      <c r="B271" s="32"/>
      <c r="C271" s="32"/>
      <c r="D271" s="32"/>
      <c r="E271" s="32"/>
      <c r="F271" s="32">
        <v>41.14</v>
      </c>
      <c r="G271" s="32"/>
      <c r="H271" s="32"/>
      <c r="I271" s="32"/>
      <c r="J271" s="32"/>
      <c r="K271" s="32">
        <v>41.14</v>
      </c>
    </row>
    <row r="272" spans="1:11" ht="23" x14ac:dyDescent="0.35">
      <c r="A272" s="31" t="s">
        <v>1651</v>
      </c>
      <c r="B272" s="32"/>
      <c r="C272" s="32"/>
      <c r="D272" s="32"/>
      <c r="E272" s="32"/>
      <c r="F272" s="32">
        <v>41.14</v>
      </c>
      <c r="G272" s="32"/>
      <c r="H272" s="32"/>
      <c r="I272" s="32"/>
      <c r="J272" s="32"/>
      <c r="K272" s="32">
        <v>41.14</v>
      </c>
    </row>
    <row r="273" spans="1:11" ht="34.5" x14ac:dyDescent="0.35">
      <c r="A273" s="31" t="s">
        <v>1070</v>
      </c>
      <c r="B273" s="32"/>
      <c r="C273" s="32"/>
      <c r="D273" s="32"/>
      <c r="E273" s="32"/>
      <c r="F273" s="32"/>
      <c r="G273" s="32"/>
      <c r="H273" s="32">
        <v>5000</v>
      </c>
      <c r="I273" s="32"/>
      <c r="J273" s="32"/>
      <c r="K273" s="32">
        <v>5000</v>
      </c>
    </row>
    <row r="274" spans="1:11" ht="23" x14ac:dyDescent="0.35">
      <c r="A274" s="31" t="s">
        <v>874</v>
      </c>
      <c r="B274" s="32"/>
      <c r="C274" s="32"/>
      <c r="D274" s="32"/>
      <c r="E274" s="32"/>
      <c r="F274" s="32"/>
      <c r="G274" s="32">
        <v>112.53</v>
      </c>
      <c r="H274" s="32"/>
      <c r="I274" s="32"/>
      <c r="J274" s="32"/>
      <c r="K274" s="32">
        <v>112.53</v>
      </c>
    </row>
    <row r="275" spans="1:11" ht="23" x14ac:dyDescent="0.35">
      <c r="A275" s="31" t="s">
        <v>470</v>
      </c>
      <c r="B275" s="32"/>
      <c r="C275" s="32"/>
      <c r="D275" s="32"/>
      <c r="E275" s="32"/>
      <c r="F275" s="32">
        <v>6493.22</v>
      </c>
      <c r="G275" s="32"/>
      <c r="H275" s="32"/>
      <c r="I275" s="32"/>
      <c r="J275" s="32"/>
      <c r="K275" s="32">
        <v>6493.22</v>
      </c>
    </row>
    <row r="276" spans="1:11" x14ac:dyDescent="0.35">
      <c r="A276" s="31" t="s">
        <v>1753</v>
      </c>
      <c r="B276" s="32"/>
      <c r="C276" s="32"/>
      <c r="D276" s="32">
        <v>1936</v>
      </c>
      <c r="E276" s="32"/>
      <c r="F276" s="32"/>
      <c r="G276" s="32"/>
      <c r="H276" s="32"/>
      <c r="I276" s="32"/>
      <c r="J276" s="32"/>
      <c r="K276" s="32">
        <v>1936</v>
      </c>
    </row>
    <row r="277" spans="1:11" ht="23" x14ac:dyDescent="0.35">
      <c r="A277" s="31" t="s">
        <v>814</v>
      </c>
      <c r="B277" s="32"/>
      <c r="C277" s="32"/>
      <c r="D277" s="32">
        <v>1936</v>
      </c>
      <c r="E277" s="32"/>
      <c r="F277" s="32"/>
      <c r="G277" s="32"/>
      <c r="H277" s="32"/>
      <c r="I277" s="32"/>
      <c r="J277" s="32"/>
      <c r="K277" s="32">
        <v>1936</v>
      </c>
    </row>
    <row r="278" spans="1:11" x14ac:dyDescent="0.35">
      <c r="A278" s="31" t="s">
        <v>2185</v>
      </c>
      <c r="B278" s="32"/>
      <c r="C278" s="32"/>
      <c r="D278" s="32"/>
      <c r="E278" s="32"/>
      <c r="F278" s="32"/>
      <c r="G278" s="32">
        <v>121</v>
      </c>
      <c r="H278" s="32"/>
      <c r="I278" s="32"/>
      <c r="J278" s="32"/>
      <c r="K278" s="32">
        <v>121</v>
      </c>
    </row>
    <row r="279" spans="1:11" x14ac:dyDescent="0.35">
      <c r="A279" s="31" t="s">
        <v>1119</v>
      </c>
      <c r="B279" s="32"/>
      <c r="C279" s="32"/>
      <c r="D279" s="32"/>
      <c r="E279" s="32"/>
      <c r="F279" s="32"/>
      <c r="G279" s="32">
        <v>121</v>
      </c>
      <c r="H279" s="32"/>
      <c r="I279" s="32"/>
      <c r="J279" s="32"/>
      <c r="K279" s="32">
        <v>121</v>
      </c>
    </row>
    <row r="280" spans="1:11" x14ac:dyDescent="0.35">
      <c r="A280" s="31" t="s">
        <v>2329</v>
      </c>
      <c r="B280" s="32"/>
      <c r="C280" s="32"/>
      <c r="D280" s="32"/>
      <c r="E280" s="32"/>
      <c r="F280" s="32">
        <v>2198.1999999999998</v>
      </c>
      <c r="G280" s="32"/>
      <c r="H280" s="32"/>
      <c r="I280" s="32"/>
      <c r="J280" s="32"/>
      <c r="K280" s="32">
        <v>2198.1999999999998</v>
      </c>
    </row>
    <row r="281" spans="1:11" ht="34.5" x14ac:dyDescent="0.35">
      <c r="A281" s="31" t="s">
        <v>1642</v>
      </c>
      <c r="B281" s="32"/>
      <c r="C281" s="32"/>
      <c r="D281" s="32"/>
      <c r="E281" s="32"/>
      <c r="F281" s="32">
        <v>1690</v>
      </c>
      <c r="G281" s="32"/>
      <c r="H281" s="32"/>
      <c r="I281" s="32"/>
      <c r="J281" s="32"/>
      <c r="K281" s="32">
        <v>1690</v>
      </c>
    </row>
    <row r="282" spans="1:11" ht="34.5" x14ac:dyDescent="0.35">
      <c r="A282" s="31" t="s">
        <v>1643</v>
      </c>
      <c r="B282" s="32"/>
      <c r="C282" s="32"/>
      <c r="D282" s="32"/>
      <c r="E282" s="32"/>
      <c r="F282" s="32">
        <v>508.2</v>
      </c>
      <c r="G282" s="32"/>
      <c r="H282" s="32"/>
      <c r="I282" s="32"/>
      <c r="J282" s="32"/>
      <c r="K282" s="32">
        <v>508.2</v>
      </c>
    </row>
    <row r="283" spans="1:11" x14ac:dyDescent="0.35">
      <c r="A283" s="31" t="s">
        <v>2314</v>
      </c>
      <c r="B283" s="32"/>
      <c r="C283" s="32"/>
      <c r="D283" s="32"/>
      <c r="E283" s="32"/>
      <c r="F283" s="32">
        <v>145.19999999999999</v>
      </c>
      <c r="G283" s="32"/>
      <c r="H283" s="32"/>
      <c r="I283" s="32"/>
      <c r="J283" s="32"/>
      <c r="K283" s="32">
        <v>145.19999999999999</v>
      </c>
    </row>
    <row r="284" spans="1:11" ht="34.5" x14ac:dyDescent="0.35">
      <c r="A284" s="31" t="s">
        <v>1609</v>
      </c>
      <c r="B284" s="32"/>
      <c r="C284" s="32"/>
      <c r="D284" s="32"/>
      <c r="E284" s="32"/>
      <c r="F284" s="32">
        <v>145.19999999999999</v>
      </c>
      <c r="G284" s="32"/>
      <c r="H284" s="32"/>
      <c r="I284" s="32"/>
      <c r="J284" s="32"/>
      <c r="K284" s="32">
        <v>145.19999999999999</v>
      </c>
    </row>
    <row r="285" spans="1:11" x14ac:dyDescent="0.35">
      <c r="A285" s="31" t="s">
        <v>1864</v>
      </c>
      <c r="B285" s="32"/>
      <c r="C285" s="32"/>
      <c r="D285" s="32"/>
      <c r="E285" s="32"/>
      <c r="F285" s="32"/>
      <c r="G285" s="32"/>
      <c r="H285" s="32">
        <v>232.2</v>
      </c>
      <c r="I285" s="32"/>
      <c r="J285" s="32"/>
      <c r="K285" s="32">
        <v>232.2</v>
      </c>
    </row>
    <row r="286" spans="1:11" x14ac:dyDescent="0.35">
      <c r="A286" s="31" t="s">
        <v>1594</v>
      </c>
      <c r="B286" s="32"/>
      <c r="C286" s="32"/>
      <c r="D286" s="32"/>
      <c r="E286" s="32"/>
      <c r="F286" s="32"/>
      <c r="G286" s="32"/>
      <c r="H286" s="32">
        <v>232.2</v>
      </c>
      <c r="I286" s="32"/>
      <c r="J286" s="32"/>
      <c r="K286" s="32">
        <v>232.2</v>
      </c>
    </row>
    <row r="287" spans="1:11" x14ac:dyDescent="0.35">
      <c r="A287" s="31" t="s">
        <v>2163</v>
      </c>
      <c r="B287" s="32"/>
      <c r="C287" s="32"/>
      <c r="D287" s="32"/>
      <c r="E287" s="32"/>
      <c r="F287" s="32"/>
      <c r="G287" s="32"/>
      <c r="H287" s="32">
        <v>271</v>
      </c>
      <c r="I287" s="32"/>
      <c r="J287" s="32"/>
      <c r="K287" s="32">
        <v>271</v>
      </c>
    </row>
    <row r="288" spans="1:11" ht="23" x14ac:dyDescent="0.35">
      <c r="A288" s="31" t="s">
        <v>1019</v>
      </c>
      <c r="B288" s="32"/>
      <c r="C288" s="32"/>
      <c r="D288" s="32"/>
      <c r="E288" s="32"/>
      <c r="F288" s="32"/>
      <c r="G288" s="32"/>
      <c r="H288" s="32">
        <v>217</v>
      </c>
      <c r="I288" s="32"/>
      <c r="J288" s="32"/>
      <c r="K288" s="32">
        <v>217</v>
      </c>
    </row>
    <row r="289" spans="1:11" x14ac:dyDescent="0.35">
      <c r="A289" s="31" t="s">
        <v>1183</v>
      </c>
      <c r="B289" s="32"/>
      <c r="C289" s="32"/>
      <c r="D289" s="32"/>
      <c r="E289" s="32"/>
      <c r="F289" s="32"/>
      <c r="G289" s="32"/>
      <c r="H289" s="32">
        <v>54</v>
      </c>
      <c r="I289" s="32"/>
      <c r="J289" s="32"/>
      <c r="K289" s="32">
        <v>54</v>
      </c>
    </row>
    <row r="290" spans="1:11" x14ac:dyDescent="0.35">
      <c r="A290" s="31" t="s">
        <v>1778</v>
      </c>
      <c r="B290" s="32"/>
      <c r="C290" s="32">
        <v>1936</v>
      </c>
      <c r="D290" s="32"/>
      <c r="E290" s="32"/>
      <c r="F290" s="32">
        <v>2173.63</v>
      </c>
      <c r="G290" s="32"/>
      <c r="H290" s="32"/>
      <c r="I290" s="32"/>
      <c r="J290" s="32"/>
      <c r="K290" s="32">
        <v>4109.63</v>
      </c>
    </row>
    <row r="291" spans="1:11" ht="34.5" x14ac:dyDescent="0.35">
      <c r="A291" s="31" t="s">
        <v>949</v>
      </c>
      <c r="B291" s="32"/>
      <c r="C291" s="32">
        <v>1936</v>
      </c>
      <c r="D291" s="32"/>
      <c r="E291" s="32"/>
      <c r="F291" s="32"/>
      <c r="G291" s="32"/>
      <c r="H291" s="32"/>
      <c r="I291" s="32"/>
      <c r="J291" s="32"/>
      <c r="K291" s="32">
        <v>1936</v>
      </c>
    </row>
    <row r="292" spans="1:11" x14ac:dyDescent="0.35">
      <c r="A292" s="31" t="s">
        <v>1039</v>
      </c>
      <c r="B292" s="32"/>
      <c r="C292" s="32"/>
      <c r="D292" s="32"/>
      <c r="E292" s="32"/>
      <c r="F292" s="32">
        <v>319.58999999999997</v>
      </c>
      <c r="G292" s="32"/>
      <c r="H292" s="32"/>
      <c r="I292" s="32"/>
      <c r="J292" s="32"/>
      <c r="K292" s="32">
        <v>319.58999999999997</v>
      </c>
    </row>
    <row r="293" spans="1:11" ht="23" x14ac:dyDescent="0.35">
      <c r="A293" s="31" t="s">
        <v>1235</v>
      </c>
      <c r="B293" s="32"/>
      <c r="C293" s="32"/>
      <c r="D293" s="32"/>
      <c r="E293" s="32"/>
      <c r="F293" s="32">
        <v>1854.04</v>
      </c>
      <c r="G293" s="32"/>
      <c r="H293" s="32"/>
      <c r="I293" s="32"/>
      <c r="J293" s="32"/>
      <c r="K293" s="32">
        <v>1854.04</v>
      </c>
    </row>
    <row r="294" spans="1:11" x14ac:dyDescent="0.35">
      <c r="A294" s="31" t="s">
        <v>2327</v>
      </c>
      <c r="B294" s="32"/>
      <c r="C294" s="32"/>
      <c r="D294" s="32"/>
      <c r="E294" s="32"/>
      <c r="F294" s="32">
        <v>508.2</v>
      </c>
      <c r="G294" s="32"/>
      <c r="H294" s="32"/>
      <c r="I294" s="32"/>
      <c r="J294" s="32"/>
      <c r="K294" s="32">
        <v>508.2</v>
      </c>
    </row>
    <row r="295" spans="1:11" x14ac:dyDescent="0.35">
      <c r="A295" s="31" t="s">
        <v>1635</v>
      </c>
      <c r="B295" s="32"/>
      <c r="C295" s="32"/>
      <c r="D295" s="32"/>
      <c r="E295" s="32"/>
      <c r="F295" s="32">
        <v>508.2</v>
      </c>
      <c r="G295" s="32"/>
      <c r="H295" s="32"/>
      <c r="I295" s="32"/>
      <c r="J295" s="32"/>
      <c r="K295" s="32">
        <v>508.2</v>
      </c>
    </row>
    <row r="296" spans="1:11" x14ac:dyDescent="0.35">
      <c r="A296" s="31" t="s">
        <v>1708</v>
      </c>
      <c r="B296" s="32"/>
      <c r="C296" s="32"/>
      <c r="D296" s="32"/>
      <c r="E296" s="32"/>
      <c r="F296" s="32"/>
      <c r="G296" s="32"/>
      <c r="H296" s="32"/>
      <c r="I296" s="32">
        <v>10977.12</v>
      </c>
      <c r="J296" s="32"/>
      <c r="K296" s="32">
        <v>10977.12</v>
      </c>
    </row>
    <row r="297" spans="1:11" ht="34.5" x14ac:dyDescent="0.35">
      <c r="A297" s="31" t="s">
        <v>491</v>
      </c>
      <c r="B297" s="32"/>
      <c r="C297" s="32"/>
      <c r="D297" s="32"/>
      <c r="E297" s="32"/>
      <c r="F297" s="32"/>
      <c r="G297" s="32"/>
      <c r="H297" s="32"/>
      <c r="I297" s="32">
        <v>10977.12</v>
      </c>
      <c r="J297" s="32"/>
      <c r="K297" s="32">
        <v>10977.12</v>
      </c>
    </row>
    <row r="298" spans="1:11" x14ac:dyDescent="0.35">
      <c r="A298" s="31" t="s">
        <v>2218</v>
      </c>
      <c r="B298" s="32"/>
      <c r="C298" s="32"/>
      <c r="D298" s="32">
        <v>400</v>
      </c>
      <c r="E298" s="32"/>
      <c r="F298" s="32"/>
      <c r="G298" s="32"/>
      <c r="H298" s="32"/>
      <c r="I298" s="32"/>
      <c r="J298" s="32"/>
      <c r="K298" s="32">
        <v>400</v>
      </c>
    </row>
    <row r="299" spans="1:11" ht="23" x14ac:dyDescent="0.35">
      <c r="A299" s="31" t="s">
        <v>1209</v>
      </c>
      <c r="B299" s="32"/>
      <c r="C299" s="32"/>
      <c r="D299" s="32">
        <v>400</v>
      </c>
      <c r="E299" s="32"/>
      <c r="F299" s="32"/>
      <c r="G299" s="32"/>
      <c r="H299" s="32"/>
      <c r="I299" s="32"/>
      <c r="J299" s="32"/>
      <c r="K299" s="32">
        <v>400</v>
      </c>
    </row>
    <row r="300" spans="1:11" x14ac:dyDescent="0.35">
      <c r="A300" s="31" t="s">
        <v>2072</v>
      </c>
      <c r="B300" s="32"/>
      <c r="C300" s="32"/>
      <c r="D300" s="32"/>
      <c r="E300" s="32"/>
      <c r="F300" s="32">
        <v>3145.52</v>
      </c>
      <c r="G300" s="32"/>
      <c r="H300" s="32"/>
      <c r="I300" s="32"/>
      <c r="J300" s="32"/>
      <c r="K300" s="32">
        <v>3145.52</v>
      </c>
    </row>
    <row r="301" spans="1:11" x14ac:dyDescent="0.35">
      <c r="A301" s="31" t="s">
        <v>589</v>
      </c>
      <c r="B301" s="32"/>
      <c r="C301" s="32"/>
      <c r="D301" s="32"/>
      <c r="E301" s="32"/>
      <c r="F301" s="32">
        <v>3145.52</v>
      </c>
      <c r="G301" s="32"/>
      <c r="H301" s="32"/>
      <c r="I301" s="32"/>
      <c r="J301" s="32"/>
      <c r="K301" s="32">
        <v>3145.52</v>
      </c>
    </row>
    <row r="302" spans="1:11" x14ac:dyDescent="0.35">
      <c r="A302" s="31" t="s">
        <v>1719</v>
      </c>
      <c r="B302" s="32"/>
      <c r="C302" s="32"/>
      <c r="D302" s="32">
        <v>4426.3600000000006</v>
      </c>
      <c r="E302" s="32"/>
      <c r="F302" s="32"/>
      <c r="G302" s="32"/>
      <c r="H302" s="32"/>
      <c r="I302" s="32"/>
      <c r="J302" s="32"/>
      <c r="K302" s="32">
        <v>4426.3600000000006</v>
      </c>
    </row>
    <row r="303" spans="1:11" x14ac:dyDescent="0.35">
      <c r="A303" s="31" t="s">
        <v>539</v>
      </c>
      <c r="B303" s="32"/>
      <c r="C303" s="32"/>
      <c r="D303" s="32">
        <v>2882.4</v>
      </c>
      <c r="E303" s="32"/>
      <c r="F303" s="32"/>
      <c r="G303" s="32"/>
      <c r="H303" s="32"/>
      <c r="I303" s="32"/>
      <c r="J303" s="32"/>
      <c r="K303" s="32">
        <v>2882.4</v>
      </c>
    </row>
    <row r="304" spans="1:11" ht="23" x14ac:dyDescent="0.35">
      <c r="A304" s="31" t="s">
        <v>540</v>
      </c>
      <c r="B304" s="32"/>
      <c r="C304" s="32"/>
      <c r="D304" s="32">
        <v>1543.96</v>
      </c>
      <c r="E304" s="32"/>
      <c r="F304" s="32"/>
      <c r="G304" s="32"/>
      <c r="H304" s="32"/>
      <c r="I304" s="32"/>
      <c r="J304" s="32"/>
      <c r="K304" s="32">
        <v>1543.96</v>
      </c>
    </row>
    <row r="305" spans="1:11" x14ac:dyDescent="0.35">
      <c r="A305" s="31" t="s">
        <v>2092</v>
      </c>
      <c r="B305" s="32"/>
      <c r="C305" s="32"/>
      <c r="D305" s="32"/>
      <c r="E305" s="32"/>
      <c r="F305" s="32">
        <v>169.34</v>
      </c>
      <c r="G305" s="32"/>
      <c r="H305" s="32"/>
      <c r="I305" s="32"/>
      <c r="J305" s="32"/>
      <c r="K305" s="32">
        <v>169.34</v>
      </c>
    </row>
    <row r="306" spans="1:11" ht="23" x14ac:dyDescent="0.35">
      <c r="A306" s="31" t="s">
        <v>1617</v>
      </c>
      <c r="B306" s="32"/>
      <c r="C306" s="32"/>
      <c r="D306" s="32"/>
      <c r="E306" s="32"/>
      <c r="F306" s="32">
        <v>18.149999999999999</v>
      </c>
      <c r="G306" s="32"/>
      <c r="H306" s="32"/>
      <c r="I306" s="32"/>
      <c r="J306" s="32"/>
      <c r="K306" s="32">
        <v>18.149999999999999</v>
      </c>
    </row>
    <row r="307" spans="1:11" ht="23" x14ac:dyDescent="0.35">
      <c r="A307" s="31" t="s">
        <v>741</v>
      </c>
      <c r="B307" s="32"/>
      <c r="C307" s="32"/>
      <c r="D307" s="32"/>
      <c r="E307" s="32"/>
      <c r="F307" s="32">
        <v>151.19</v>
      </c>
      <c r="G307" s="32"/>
      <c r="H307" s="32"/>
      <c r="I307" s="32"/>
      <c r="J307" s="32"/>
      <c r="K307" s="32">
        <v>151.19</v>
      </c>
    </row>
    <row r="308" spans="1:11" x14ac:dyDescent="0.35">
      <c r="A308" s="31" t="s">
        <v>2077</v>
      </c>
      <c r="B308" s="32"/>
      <c r="C308" s="32"/>
      <c r="D308" s="32"/>
      <c r="E308" s="32"/>
      <c r="F308" s="32">
        <v>340</v>
      </c>
      <c r="G308" s="32"/>
      <c r="H308" s="32"/>
      <c r="I308" s="32"/>
      <c r="J308" s="32"/>
      <c r="K308" s="32">
        <v>340</v>
      </c>
    </row>
    <row r="309" spans="1:11" ht="23" x14ac:dyDescent="0.35">
      <c r="A309" s="31" t="s">
        <v>595</v>
      </c>
      <c r="B309" s="32"/>
      <c r="C309" s="32"/>
      <c r="D309" s="32"/>
      <c r="E309" s="32"/>
      <c r="F309" s="32">
        <v>340</v>
      </c>
      <c r="G309" s="32"/>
      <c r="H309" s="32"/>
      <c r="I309" s="32"/>
      <c r="J309" s="32"/>
      <c r="K309" s="32">
        <v>340</v>
      </c>
    </row>
    <row r="310" spans="1:11" x14ac:dyDescent="0.35">
      <c r="A310" s="31" t="s">
        <v>1746</v>
      </c>
      <c r="B310" s="32"/>
      <c r="C310" s="32"/>
      <c r="D310" s="32">
        <v>4600</v>
      </c>
      <c r="E310" s="32"/>
      <c r="F310" s="32">
        <v>7000</v>
      </c>
      <c r="G310" s="32"/>
      <c r="H310" s="32"/>
      <c r="I310" s="32"/>
      <c r="J310" s="32"/>
      <c r="K310" s="32">
        <v>11600</v>
      </c>
    </row>
    <row r="311" spans="1:11" ht="23" x14ac:dyDescent="0.35">
      <c r="A311" s="31" t="s">
        <v>736</v>
      </c>
      <c r="B311" s="32"/>
      <c r="C311" s="32"/>
      <c r="D311" s="32"/>
      <c r="E311" s="32"/>
      <c r="F311" s="32">
        <v>7000</v>
      </c>
      <c r="G311" s="32"/>
      <c r="H311" s="32"/>
      <c r="I311" s="32"/>
      <c r="J311" s="32"/>
      <c r="K311" s="32">
        <v>7000</v>
      </c>
    </row>
    <row r="312" spans="1:11" x14ac:dyDescent="0.35">
      <c r="A312" s="31" t="s">
        <v>1152</v>
      </c>
      <c r="B312" s="32"/>
      <c r="C312" s="32"/>
      <c r="D312" s="32">
        <v>4600</v>
      </c>
      <c r="E312" s="32"/>
      <c r="F312" s="32"/>
      <c r="G312" s="32"/>
      <c r="H312" s="32"/>
      <c r="I312" s="32"/>
      <c r="J312" s="32"/>
      <c r="K312" s="32">
        <v>4600</v>
      </c>
    </row>
    <row r="313" spans="1:11" x14ac:dyDescent="0.35">
      <c r="A313" s="31" t="s">
        <v>1766</v>
      </c>
      <c r="B313" s="32"/>
      <c r="C313" s="32"/>
      <c r="D313" s="32">
        <v>473.26</v>
      </c>
      <c r="E313" s="32">
        <v>347.12</v>
      </c>
      <c r="F313" s="32">
        <v>2124.5599999999995</v>
      </c>
      <c r="G313" s="32"/>
      <c r="H313" s="32">
        <v>156.82</v>
      </c>
      <c r="I313" s="32">
        <v>1267.1300000000001</v>
      </c>
      <c r="J313" s="32">
        <v>2004.12</v>
      </c>
      <c r="K313" s="32">
        <v>6373.0099999999993</v>
      </c>
    </row>
    <row r="314" spans="1:11" ht="34.5" x14ac:dyDescent="0.35">
      <c r="A314" s="31" t="s">
        <v>1553</v>
      </c>
      <c r="B314" s="32"/>
      <c r="C314" s="32"/>
      <c r="D314" s="32"/>
      <c r="E314" s="32">
        <v>313.63</v>
      </c>
      <c r="F314" s="32"/>
      <c r="G314" s="32"/>
      <c r="H314" s="32"/>
      <c r="I314" s="32"/>
      <c r="J314" s="32"/>
      <c r="K314" s="32">
        <v>313.63</v>
      </c>
    </row>
    <row r="315" spans="1:11" ht="23" x14ac:dyDescent="0.35">
      <c r="A315" s="31" t="s">
        <v>1554</v>
      </c>
      <c r="B315" s="32"/>
      <c r="C315" s="32"/>
      <c r="D315" s="32"/>
      <c r="E315" s="32">
        <v>33.49</v>
      </c>
      <c r="F315" s="32"/>
      <c r="G315" s="32"/>
      <c r="H315" s="32"/>
      <c r="I315" s="32"/>
      <c r="J315" s="32"/>
      <c r="K315" s="32">
        <v>33.49</v>
      </c>
    </row>
    <row r="316" spans="1:11" ht="34.5" x14ac:dyDescent="0.35">
      <c r="A316" s="31" t="s">
        <v>1388</v>
      </c>
      <c r="B316" s="32"/>
      <c r="C316" s="32"/>
      <c r="D316" s="32"/>
      <c r="E316" s="32"/>
      <c r="F316" s="32"/>
      <c r="G316" s="32"/>
      <c r="H316" s="32"/>
      <c r="I316" s="32"/>
      <c r="J316" s="32">
        <v>2004.12</v>
      </c>
      <c r="K316" s="32">
        <v>2004.12</v>
      </c>
    </row>
    <row r="317" spans="1:11" ht="23" x14ac:dyDescent="0.35">
      <c r="A317" s="31" t="s">
        <v>1599</v>
      </c>
      <c r="B317" s="32"/>
      <c r="C317" s="32"/>
      <c r="D317" s="32"/>
      <c r="E317" s="32"/>
      <c r="F317" s="32">
        <v>165.02</v>
      </c>
      <c r="G317" s="32"/>
      <c r="H317" s="32"/>
      <c r="I317" s="32"/>
      <c r="J317" s="32"/>
      <c r="K317" s="32">
        <v>165.02</v>
      </c>
    </row>
    <row r="318" spans="1:11" ht="23" x14ac:dyDescent="0.35">
      <c r="A318" s="31" t="s">
        <v>1337</v>
      </c>
      <c r="B318" s="32"/>
      <c r="C318" s="32"/>
      <c r="D318" s="32"/>
      <c r="E318" s="32"/>
      <c r="F318" s="32">
        <v>55.01</v>
      </c>
      <c r="G318" s="32"/>
      <c r="H318" s="32"/>
      <c r="I318" s="32"/>
      <c r="J318" s="32"/>
      <c r="K318" s="32">
        <v>55.01</v>
      </c>
    </row>
    <row r="319" spans="1:11" x14ac:dyDescent="0.35">
      <c r="A319" s="31" t="s">
        <v>831</v>
      </c>
      <c r="B319" s="32"/>
      <c r="C319" s="32"/>
      <c r="D319" s="32"/>
      <c r="E319" s="32"/>
      <c r="F319" s="32"/>
      <c r="G319" s="32"/>
      <c r="H319" s="32"/>
      <c r="I319" s="32">
        <v>1004.34</v>
      </c>
      <c r="J319" s="32"/>
      <c r="K319" s="32">
        <v>1004.34</v>
      </c>
    </row>
    <row r="320" spans="1:11" ht="23" x14ac:dyDescent="0.35">
      <c r="A320" s="31" t="s">
        <v>1223</v>
      </c>
      <c r="B320" s="32"/>
      <c r="C320" s="32"/>
      <c r="D320" s="32">
        <v>136.15</v>
      </c>
      <c r="E320" s="32"/>
      <c r="F320" s="32"/>
      <c r="G320" s="32"/>
      <c r="H320" s="32"/>
      <c r="I320" s="32"/>
      <c r="J320" s="32"/>
      <c r="K320" s="32">
        <v>136.15</v>
      </c>
    </row>
    <row r="321" spans="1:11" ht="23" x14ac:dyDescent="0.35">
      <c r="A321" s="31" t="s">
        <v>749</v>
      </c>
      <c r="B321" s="32"/>
      <c r="C321" s="32"/>
      <c r="D321" s="32"/>
      <c r="E321" s="32"/>
      <c r="F321" s="32">
        <v>1057.29</v>
      </c>
      <c r="G321" s="32"/>
      <c r="H321" s="32"/>
      <c r="I321" s="32"/>
      <c r="J321" s="32"/>
      <c r="K321" s="32">
        <v>1057.29</v>
      </c>
    </row>
    <row r="322" spans="1:11" x14ac:dyDescent="0.35">
      <c r="A322" s="31" t="s">
        <v>1564</v>
      </c>
      <c r="B322" s="32"/>
      <c r="C322" s="32"/>
      <c r="D322" s="32"/>
      <c r="E322" s="32"/>
      <c r="F322" s="32"/>
      <c r="G322" s="32"/>
      <c r="H322" s="32"/>
      <c r="I322" s="32">
        <v>262.79000000000002</v>
      </c>
      <c r="J322" s="32"/>
      <c r="K322" s="32">
        <v>262.79000000000002</v>
      </c>
    </row>
    <row r="323" spans="1:11" ht="34.5" x14ac:dyDescent="0.35">
      <c r="A323" s="31" t="s">
        <v>1615</v>
      </c>
      <c r="B323" s="32"/>
      <c r="C323" s="32"/>
      <c r="D323" s="32"/>
      <c r="E323" s="32"/>
      <c r="F323" s="32"/>
      <c r="G323" s="32"/>
      <c r="H323" s="32">
        <v>156.82</v>
      </c>
      <c r="I323" s="32"/>
      <c r="J323" s="32"/>
      <c r="K323" s="32">
        <v>156.82</v>
      </c>
    </row>
    <row r="324" spans="1:11" ht="23" x14ac:dyDescent="0.35">
      <c r="A324" s="31" t="s">
        <v>1228</v>
      </c>
      <c r="B324" s="32"/>
      <c r="C324" s="32"/>
      <c r="D324" s="32">
        <v>136.15</v>
      </c>
      <c r="E324" s="32"/>
      <c r="F324" s="32"/>
      <c r="G324" s="32"/>
      <c r="H324" s="32"/>
      <c r="I324" s="32"/>
      <c r="J324" s="32"/>
      <c r="K324" s="32">
        <v>136.15</v>
      </c>
    </row>
    <row r="325" spans="1:11" ht="34.5" x14ac:dyDescent="0.35">
      <c r="A325" s="31" t="s">
        <v>1173</v>
      </c>
      <c r="B325" s="32"/>
      <c r="C325" s="32"/>
      <c r="D325" s="32"/>
      <c r="E325" s="32"/>
      <c r="F325" s="32">
        <v>725.25</v>
      </c>
      <c r="G325" s="32"/>
      <c r="H325" s="32"/>
      <c r="I325" s="32"/>
      <c r="J325" s="32"/>
      <c r="K325" s="32">
        <v>725.25</v>
      </c>
    </row>
    <row r="326" spans="1:11" ht="23" x14ac:dyDescent="0.35">
      <c r="A326" s="31" t="s">
        <v>1636</v>
      </c>
      <c r="B326" s="32"/>
      <c r="C326" s="32"/>
      <c r="D326" s="32"/>
      <c r="E326" s="32"/>
      <c r="F326" s="32">
        <v>88.5</v>
      </c>
      <c r="G326" s="32"/>
      <c r="H326" s="32"/>
      <c r="I326" s="32"/>
      <c r="J326" s="32"/>
      <c r="K326" s="32">
        <v>88.5</v>
      </c>
    </row>
    <row r="327" spans="1:11" ht="23" x14ac:dyDescent="0.35">
      <c r="A327" s="31" t="s">
        <v>1661</v>
      </c>
      <c r="B327" s="32"/>
      <c r="C327" s="32"/>
      <c r="D327" s="32"/>
      <c r="E327" s="32"/>
      <c r="F327" s="32">
        <v>33.49</v>
      </c>
      <c r="G327" s="32"/>
      <c r="H327" s="32"/>
      <c r="I327" s="32"/>
      <c r="J327" s="32"/>
      <c r="K327" s="32">
        <v>33.49</v>
      </c>
    </row>
    <row r="328" spans="1:11" ht="34.5" x14ac:dyDescent="0.35">
      <c r="A328" s="31" t="s">
        <v>1229</v>
      </c>
      <c r="B328" s="32"/>
      <c r="C328" s="32"/>
      <c r="D328" s="32">
        <v>200.96</v>
      </c>
      <c r="E328" s="32"/>
      <c r="F328" s="32"/>
      <c r="G328" s="32"/>
      <c r="H328" s="32"/>
      <c r="I328" s="32"/>
      <c r="J328" s="32"/>
      <c r="K328" s="32">
        <v>200.96</v>
      </c>
    </row>
    <row r="329" spans="1:11" x14ac:dyDescent="0.35">
      <c r="A329" s="31" t="s">
        <v>1806</v>
      </c>
      <c r="B329" s="32"/>
      <c r="C329" s="32"/>
      <c r="D329" s="32"/>
      <c r="E329" s="32"/>
      <c r="F329" s="32"/>
      <c r="G329" s="32">
        <v>5000</v>
      </c>
      <c r="H329" s="32"/>
      <c r="I329" s="32"/>
      <c r="J329" s="32"/>
      <c r="K329" s="32">
        <v>5000</v>
      </c>
    </row>
    <row r="330" spans="1:11" x14ac:dyDescent="0.35">
      <c r="A330" s="31" t="s">
        <v>1301</v>
      </c>
      <c r="B330" s="32"/>
      <c r="C330" s="32"/>
      <c r="D330" s="32"/>
      <c r="E330" s="32"/>
      <c r="F330" s="32"/>
      <c r="G330" s="32">
        <v>5000</v>
      </c>
      <c r="H330" s="32"/>
      <c r="I330" s="32"/>
      <c r="J330" s="32"/>
      <c r="K330" s="32">
        <v>5000</v>
      </c>
    </row>
    <row r="331" spans="1:11" x14ac:dyDescent="0.35">
      <c r="A331" s="31" t="s">
        <v>2200</v>
      </c>
      <c r="B331" s="32"/>
      <c r="C331" s="32"/>
      <c r="D331" s="32"/>
      <c r="E331" s="32"/>
      <c r="F331" s="32"/>
      <c r="G331" s="32"/>
      <c r="H331" s="32"/>
      <c r="I331" s="32"/>
      <c r="J331" s="32">
        <v>22.91</v>
      </c>
      <c r="K331" s="32">
        <v>22.91</v>
      </c>
    </row>
    <row r="332" spans="1:11" ht="23" x14ac:dyDescent="0.35">
      <c r="A332" s="31" t="s">
        <v>1165</v>
      </c>
      <c r="B332" s="32"/>
      <c r="C332" s="32"/>
      <c r="D332" s="32"/>
      <c r="E332" s="32"/>
      <c r="F332" s="32"/>
      <c r="G332" s="32"/>
      <c r="H332" s="32"/>
      <c r="I332" s="32"/>
      <c r="J332" s="32">
        <v>22.91</v>
      </c>
      <c r="K332" s="32">
        <v>22.91</v>
      </c>
    </row>
    <row r="333" spans="1:11" x14ac:dyDescent="0.35">
      <c r="A333" s="31" t="s">
        <v>2247</v>
      </c>
      <c r="B333" s="32"/>
      <c r="C333" s="32"/>
      <c r="D333" s="32"/>
      <c r="E333" s="32"/>
      <c r="F333" s="32"/>
      <c r="G333" s="32"/>
      <c r="H333" s="32">
        <v>231.35</v>
      </c>
      <c r="I333" s="32"/>
      <c r="J333" s="32"/>
      <c r="K333" s="32">
        <v>231.35</v>
      </c>
    </row>
    <row r="334" spans="1:11" ht="23" x14ac:dyDescent="0.35">
      <c r="A334" s="31" t="s">
        <v>1269</v>
      </c>
      <c r="B334" s="32"/>
      <c r="C334" s="32"/>
      <c r="D334" s="32"/>
      <c r="E334" s="32"/>
      <c r="F334" s="32"/>
      <c r="G334" s="32"/>
      <c r="H334" s="32">
        <v>231.35</v>
      </c>
      <c r="I334" s="32"/>
      <c r="J334" s="32"/>
      <c r="K334" s="32">
        <v>231.35</v>
      </c>
    </row>
    <row r="335" spans="1:11" x14ac:dyDescent="0.35">
      <c r="A335" s="31" t="s">
        <v>2038</v>
      </c>
      <c r="B335" s="32"/>
      <c r="C335" s="32"/>
      <c r="D335" s="32"/>
      <c r="E335" s="32"/>
      <c r="F335" s="32"/>
      <c r="G335" s="32"/>
      <c r="H335" s="32">
        <v>1416.6499999999999</v>
      </c>
      <c r="I335" s="32"/>
      <c r="J335" s="32"/>
      <c r="K335" s="32">
        <v>1416.6499999999999</v>
      </c>
    </row>
    <row r="336" spans="1:11" ht="23" x14ac:dyDescent="0.35">
      <c r="A336" s="31" t="s">
        <v>1262</v>
      </c>
      <c r="B336" s="32"/>
      <c r="C336" s="32"/>
      <c r="D336" s="32"/>
      <c r="E336" s="32"/>
      <c r="F336" s="32"/>
      <c r="G336" s="32"/>
      <c r="H336" s="32">
        <v>718.89</v>
      </c>
      <c r="I336" s="32"/>
      <c r="J336" s="32"/>
      <c r="K336" s="32">
        <v>718.89</v>
      </c>
    </row>
    <row r="337" spans="1:11" ht="23" x14ac:dyDescent="0.35">
      <c r="A337" s="31" t="s">
        <v>1352</v>
      </c>
      <c r="B337" s="32"/>
      <c r="C337" s="32"/>
      <c r="D337" s="32"/>
      <c r="E337" s="32"/>
      <c r="F337" s="32"/>
      <c r="G337" s="32"/>
      <c r="H337" s="32">
        <v>229.67</v>
      </c>
      <c r="I337" s="32"/>
      <c r="J337" s="32"/>
      <c r="K337" s="32">
        <v>229.67</v>
      </c>
    </row>
    <row r="338" spans="1:11" ht="23" x14ac:dyDescent="0.35">
      <c r="A338" s="31" t="s">
        <v>1088</v>
      </c>
      <c r="B338" s="32"/>
      <c r="C338" s="32"/>
      <c r="D338" s="32"/>
      <c r="E338" s="32"/>
      <c r="F338" s="32"/>
      <c r="G338" s="32"/>
      <c r="H338" s="32">
        <v>468.09</v>
      </c>
      <c r="I338" s="32"/>
      <c r="J338" s="32"/>
      <c r="K338" s="32">
        <v>468.09</v>
      </c>
    </row>
    <row r="339" spans="1:11" x14ac:dyDescent="0.35">
      <c r="A339" s="31" t="s">
        <v>1742</v>
      </c>
      <c r="B339" s="32"/>
      <c r="C339" s="32"/>
      <c r="D339" s="32"/>
      <c r="E339" s="32">
        <v>7247.9</v>
      </c>
      <c r="F339" s="32"/>
      <c r="G339" s="32"/>
      <c r="H339" s="32"/>
      <c r="I339" s="32"/>
      <c r="J339" s="32"/>
      <c r="K339" s="32">
        <v>7247.9</v>
      </c>
    </row>
    <row r="340" spans="1:11" x14ac:dyDescent="0.35">
      <c r="A340" s="31" t="s">
        <v>661</v>
      </c>
      <c r="B340" s="32"/>
      <c r="C340" s="32"/>
      <c r="D340" s="32"/>
      <c r="E340" s="32">
        <v>7247.9</v>
      </c>
      <c r="F340" s="32"/>
      <c r="G340" s="32"/>
      <c r="H340" s="32"/>
      <c r="I340" s="32"/>
      <c r="J340" s="32"/>
      <c r="K340" s="32">
        <v>7247.9</v>
      </c>
    </row>
    <row r="341" spans="1:11" x14ac:dyDescent="0.35">
      <c r="A341" s="31" t="s">
        <v>2318</v>
      </c>
      <c r="B341" s="32"/>
      <c r="C341" s="32"/>
      <c r="D341" s="32"/>
      <c r="E341" s="32"/>
      <c r="F341" s="32">
        <v>4973.1000000000004</v>
      </c>
      <c r="G341" s="32"/>
      <c r="H341" s="32"/>
      <c r="I341" s="32"/>
      <c r="J341" s="32"/>
      <c r="K341" s="32">
        <v>4973.1000000000004</v>
      </c>
    </row>
    <row r="342" spans="1:11" ht="34.5" x14ac:dyDescent="0.35">
      <c r="A342" s="31" t="s">
        <v>1618</v>
      </c>
      <c r="B342" s="32"/>
      <c r="C342" s="32"/>
      <c r="D342" s="32"/>
      <c r="E342" s="32"/>
      <c r="F342" s="32">
        <v>4973.1000000000004</v>
      </c>
      <c r="G342" s="32"/>
      <c r="H342" s="32"/>
      <c r="I342" s="32"/>
      <c r="J342" s="32"/>
      <c r="K342" s="32">
        <v>4973.1000000000004</v>
      </c>
    </row>
    <row r="343" spans="1:11" x14ac:dyDescent="0.35">
      <c r="A343" s="31" t="s">
        <v>2203</v>
      </c>
      <c r="B343" s="32"/>
      <c r="C343" s="32"/>
      <c r="D343" s="32"/>
      <c r="E343" s="32"/>
      <c r="F343" s="32">
        <v>180</v>
      </c>
      <c r="G343" s="32"/>
      <c r="H343" s="32"/>
      <c r="I343" s="32"/>
      <c r="J343" s="32"/>
      <c r="K343" s="32">
        <v>180</v>
      </c>
    </row>
    <row r="344" spans="1:11" x14ac:dyDescent="0.35">
      <c r="A344" s="31" t="s">
        <v>1170</v>
      </c>
      <c r="B344" s="32"/>
      <c r="C344" s="32"/>
      <c r="D344" s="32"/>
      <c r="E344" s="32"/>
      <c r="F344" s="32">
        <v>180</v>
      </c>
      <c r="G344" s="32"/>
      <c r="H344" s="32"/>
      <c r="I344" s="32"/>
      <c r="J344" s="32"/>
      <c r="K344" s="32">
        <v>180</v>
      </c>
    </row>
    <row r="345" spans="1:11" x14ac:dyDescent="0.35">
      <c r="A345" s="31" t="s">
        <v>1750</v>
      </c>
      <c r="B345" s="32"/>
      <c r="C345" s="32"/>
      <c r="D345" s="32"/>
      <c r="E345" s="32"/>
      <c r="F345" s="32"/>
      <c r="G345" s="32">
        <v>710.76</v>
      </c>
      <c r="H345" s="32"/>
      <c r="I345" s="32"/>
      <c r="J345" s="32"/>
      <c r="K345" s="32">
        <v>710.76</v>
      </c>
    </row>
    <row r="346" spans="1:11" x14ac:dyDescent="0.35">
      <c r="A346" s="31" t="s">
        <v>808</v>
      </c>
      <c r="B346" s="32"/>
      <c r="C346" s="32"/>
      <c r="D346" s="32"/>
      <c r="E346" s="32"/>
      <c r="F346" s="32"/>
      <c r="G346" s="32">
        <v>710.76</v>
      </c>
      <c r="H346" s="32"/>
      <c r="I346" s="32"/>
      <c r="J346" s="32"/>
      <c r="K346" s="32">
        <v>710.76</v>
      </c>
    </row>
    <row r="347" spans="1:11" x14ac:dyDescent="0.35">
      <c r="A347" s="31" t="s">
        <v>2168</v>
      </c>
      <c r="B347" s="32"/>
      <c r="C347" s="32"/>
      <c r="D347" s="32"/>
      <c r="E347" s="32"/>
      <c r="F347" s="32">
        <v>154.01</v>
      </c>
      <c r="G347" s="32"/>
      <c r="H347" s="32"/>
      <c r="I347" s="32"/>
      <c r="J347" s="32"/>
      <c r="K347" s="32">
        <v>154.01</v>
      </c>
    </row>
    <row r="348" spans="1:11" ht="23" x14ac:dyDescent="0.35">
      <c r="A348" s="31" t="s">
        <v>1035</v>
      </c>
      <c r="B348" s="32"/>
      <c r="C348" s="32"/>
      <c r="D348" s="32"/>
      <c r="E348" s="32"/>
      <c r="F348" s="32">
        <v>154.01</v>
      </c>
      <c r="G348" s="32"/>
      <c r="H348" s="32"/>
      <c r="I348" s="32"/>
      <c r="J348" s="32"/>
      <c r="K348" s="32">
        <v>154.01</v>
      </c>
    </row>
    <row r="349" spans="1:11" x14ac:dyDescent="0.35">
      <c r="A349" s="31" t="s">
        <v>2167</v>
      </c>
      <c r="B349" s="32"/>
      <c r="C349" s="32"/>
      <c r="D349" s="32"/>
      <c r="E349" s="32"/>
      <c r="F349" s="32">
        <v>98.09</v>
      </c>
      <c r="G349" s="32"/>
      <c r="H349" s="32"/>
      <c r="I349" s="32"/>
      <c r="J349" s="32"/>
      <c r="K349" s="32">
        <v>98.09</v>
      </c>
    </row>
    <row r="350" spans="1:11" x14ac:dyDescent="0.35">
      <c r="A350" s="31" t="s">
        <v>1034</v>
      </c>
      <c r="B350" s="32"/>
      <c r="C350" s="32"/>
      <c r="D350" s="32"/>
      <c r="E350" s="32"/>
      <c r="F350" s="32">
        <v>98.09</v>
      </c>
      <c r="G350" s="32"/>
      <c r="H350" s="32"/>
      <c r="I350" s="32"/>
      <c r="J350" s="32"/>
      <c r="K350" s="32">
        <v>98.09</v>
      </c>
    </row>
    <row r="351" spans="1:11" x14ac:dyDescent="0.35">
      <c r="A351" s="31" t="s">
        <v>2166</v>
      </c>
      <c r="B351" s="32"/>
      <c r="C351" s="32"/>
      <c r="D351" s="32"/>
      <c r="E351" s="32"/>
      <c r="F351" s="32">
        <v>3850</v>
      </c>
      <c r="G351" s="32"/>
      <c r="H351" s="32"/>
      <c r="I351" s="32"/>
      <c r="J351" s="32"/>
      <c r="K351" s="32">
        <v>3850</v>
      </c>
    </row>
    <row r="352" spans="1:11" ht="23" x14ac:dyDescent="0.35">
      <c r="A352" s="31" t="s">
        <v>1033</v>
      </c>
      <c r="B352" s="32"/>
      <c r="C352" s="32"/>
      <c r="D352" s="32"/>
      <c r="E352" s="32"/>
      <c r="F352" s="32">
        <v>3850</v>
      </c>
      <c r="G352" s="32"/>
      <c r="H352" s="32"/>
      <c r="I352" s="32"/>
      <c r="J352" s="32"/>
      <c r="K352" s="32">
        <v>3850</v>
      </c>
    </row>
    <row r="353" spans="1:11" x14ac:dyDescent="0.35">
      <c r="A353" s="31" t="s">
        <v>1795</v>
      </c>
      <c r="B353" s="32">
        <v>23086.31</v>
      </c>
      <c r="C353" s="32"/>
      <c r="D353" s="32"/>
      <c r="E353" s="32"/>
      <c r="F353" s="32"/>
      <c r="G353" s="32"/>
      <c r="H353" s="32"/>
      <c r="I353" s="32"/>
      <c r="J353" s="32"/>
      <c r="K353" s="32">
        <v>23086.31</v>
      </c>
    </row>
    <row r="354" spans="1:11" ht="23" x14ac:dyDescent="0.35">
      <c r="A354" s="31" t="s">
        <v>1286</v>
      </c>
      <c r="B354" s="32">
        <v>23086.31</v>
      </c>
      <c r="C354" s="32"/>
      <c r="D354" s="32"/>
      <c r="E354" s="32"/>
      <c r="F354" s="32"/>
      <c r="G354" s="32"/>
      <c r="H354" s="32"/>
      <c r="I354" s="32"/>
      <c r="J354" s="32"/>
      <c r="K354" s="32">
        <v>23086.31</v>
      </c>
    </row>
    <row r="355" spans="1:11" x14ac:dyDescent="0.35">
      <c r="A355" s="31" t="s">
        <v>2202</v>
      </c>
      <c r="B355" s="32"/>
      <c r="C355" s="32"/>
      <c r="D355" s="32"/>
      <c r="E355" s="32"/>
      <c r="F355" s="32">
        <v>97.09</v>
      </c>
      <c r="G355" s="32"/>
      <c r="H355" s="32"/>
      <c r="I355" s="32"/>
      <c r="J355" s="32"/>
      <c r="K355" s="32">
        <v>97.09</v>
      </c>
    </row>
    <row r="356" spans="1:11" x14ac:dyDescent="0.35">
      <c r="A356" s="31" t="s">
        <v>1169</v>
      </c>
      <c r="B356" s="32"/>
      <c r="C356" s="32"/>
      <c r="D356" s="32"/>
      <c r="E356" s="32"/>
      <c r="F356" s="32">
        <v>97.09</v>
      </c>
      <c r="G356" s="32"/>
      <c r="H356" s="32"/>
      <c r="I356" s="32"/>
      <c r="J356" s="32"/>
      <c r="K356" s="32">
        <v>97.09</v>
      </c>
    </row>
    <row r="357" spans="1:11" x14ac:dyDescent="0.35">
      <c r="A357" s="31" t="s">
        <v>2075</v>
      </c>
      <c r="B357" s="32"/>
      <c r="C357" s="32"/>
      <c r="D357" s="32"/>
      <c r="E357" s="32"/>
      <c r="F357" s="32">
        <v>140</v>
      </c>
      <c r="G357" s="32"/>
      <c r="H357" s="32"/>
      <c r="I357" s="32"/>
      <c r="J357" s="32"/>
      <c r="K357" s="32">
        <v>140</v>
      </c>
    </row>
    <row r="358" spans="1:11" ht="23" x14ac:dyDescent="0.35">
      <c r="A358" s="31" t="s">
        <v>593</v>
      </c>
      <c r="B358" s="32"/>
      <c r="C358" s="32"/>
      <c r="D358" s="32"/>
      <c r="E358" s="32"/>
      <c r="F358" s="32">
        <v>140</v>
      </c>
      <c r="G358" s="32"/>
      <c r="H358" s="32"/>
      <c r="I358" s="32"/>
      <c r="J358" s="32"/>
      <c r="K358" s="32">
        <v>140</v>
      </c>
    </row>
    <row r="359" spans="1:11" x14ac:dyDescent="0.35">
      <c r="A359" s="31" t="s">
        <v>2110</v>
      </c>
      <c r="B359" s="32"/>
      <c r="C359" s="32"/>
      <c r="D359" s="32"/>
      <c r="E359" s="32"/>
      <c r="F359" s="32"/>
      <c r="G359" s="32"/>
      <c r="H359" s="32"/>
      <c r="I359" s="32"/>
      <c r="J359" s="32">
        <v>153.94</v>
      </c>
      <c r="K359" s="32">
        <v>153.94</v>
      </c>
    </row>
    <row r="360" spans="1:11" ht="23" x14ac:dyDescent="0.35">
      <c r="A360" s="31" t="s">
        <v>1454</v>
      </c>
      <c r="B360" s="32"/>
      <c r="C360" s="32"/>
      <c r="D360" s="32"/>
      <c r="E360" s="32"/>
      <c r="F360" s="32"/>
      <c r="G360" s="32"/>
      <c r="H360" s="32"/>
      <c r="I360" s="32"/>
      <c r="J360" s="32">
        <v>153.94</v>
      </c>
      <c r="K360" s="32">
        <v>153.94</v>
      </c>
    </row>
    <row r="361" spans="1:11" x14ac:dyDescent="0.35">
      <c r="A361" s="31" t="s">
        <v>1832</v>
      </c>
      <c r="B361" s="32"/>
      <c r="C361" s="32"/>
      <c r="D361" s="32">
        <v>498</v>
      </c>
      <c r="E361" s="32"/>
      <c r="F361" s="32"/>
      <c r="G361" s="32"/>
      <c r="H361" s="32"/>
      <c r="I361" s="32"/>
      <c r="J361" s="32"/>
      <c r="K361" s="32">
        <v>498</v>
      </c>
    </row>
    <row r="362" spans="1:11" ht="23" x14ac:dyDescent="0.35">
      <c r="A362" s="31" t="s">
        <v>608</v>
      </c>
      <c r="B362" s="32"/>
      <c r="C362" s="32"/>
      <c r="D362" s="32">
        <v>498</v>
      </c>
      <c r="E362" s="32"/>
      <c r="F362" s="32"/>
      <c r="G362" s="32"/>
      <c r="H362" s="32"/>
      <c r="I362" s="32"/>
      <c r="J362" s="32"/>
      <c r="K362" s="32">
        <v>498</v>
      </c>
    </row>
    <row r="363" spans="1:11" x14ac:dyDescent="0.35">
      <c r="A363" s="31" t="s">
        <v>2117</v>
      </c>
      <c r="B363" s="32"/>
      <c r="C363" s="32"/>
      <c r="D363" s="32"/>
      <c r="E363" s="32">
        <v>1106.56</v>
      </c>
      <c r="F363" s="32"/>
      <c r="G363" s="32"/>
      <c r="H363" s="32"/>
      <c r="I363" s="32"/>
      <c r="J363" s="32"/>
      <c r="K363" s="32">
        <v>1106.56</v>
      </c>
    </row>
    <row r="364" spans="1:11" ht="23" x14ac:dyDescent="0.35">
      <c r="A364" s="31" t="s">
        <v>799</v>
      </c>
      <c r="B364" s="32"/>
      <c r="C364" s="32"/>
      <c r="D364" s="32"/>
      <c r="E364" s="32">
        <v>553.28</v>
      </c>
      <c r="F364" s="32"/>
      <c r="G364" s="32"/>
      <c r="H364" s="32"/>
      <c r="I364" s="32"/>
      <c r="J364" s="32"/>
      <c r="K364" s="32">
        <v>553.28</v>
      </c>
    </row>
    <row r="365" spans="1:11" ht="23" x14ac:dyDescent="0.35">
      <c r="A365" s="31" t="s">
        <v>798</v>
      </c>
      <c r="B365" s="32"/>
      <c r="C365" s="32"/>
      <c r="D365" s="32"/>
      <c r="E365" s="32">
        <v>553.28</v>
      </c>
      <c r="F365" s="32"/>
      <c r="G365" s="32"/>
      <c r="H365" s="32"/>
      <c r="I365" s="32"/>
      <c r="J365" s="32"/>
      <c r="K365" s="32">
        <v>553.28</v>
      </c>
    </row>
    <row r="366" spans="1:11" x14ac:dyDescent="0.35">
      <c r="A366" s="31" t="s">
        <v>1725</v>
      </c>
      <c r="B366" s="32">
        <v>9792</v>
      </c>
      <c r="C366" s="32"/>
      <c r="D366" s="32"/>
      <c r="E366" s="32">
        <v>576</v>
      </c>
      <c r="F366" s="32">
        <v>6542.16</v>
      </c>
      <c r="G366" s="32"/>
      <c r="H366" s="32"/>
      <c r="I366" s="32"/>
      <c r="J366" s="32">
        <v>31525</v>
      </c>
      <c r="K366" s="32">
        <v>48435.16</v>
      </c>
    </row>
    <row r="367" spans="1:11" ht="23" x14ac:dyDescent="0.35">
      <c r="A367" s="31" t="s">
        <v>1726</v>
      </c>
      <c r="B367" s="32"/>
      <c r="C367" s="32"/>
      <c r="D367" s="32"/>
      <c r="E367" s="32"/>
      <c r="F367" s="32"/>
      <c r="G367" s="32"/>
      <c r="H367" s="32"/>
      <c r="I367" s="32"/>
      <c r="J367" s="32">
        <v>29575</v>
      </c>
      <c r="K367" s="32">
        <v>29575</v>
      </c>
    </row>
    <row r="368" spans="1:11" ht="23" x14ac:dyDescent="0.35">
      <c r="A368" s="31" t="s">
        <v>2206</v>
      </c>
      <c r="B368" s="32"/>
      <c r="C368" s="32"/>
      <c r="D368" s="32"/>
      <c r="E368" s="32"/>
      <c r="F368" s="32"/>
      <c r="G368" s="32"/>
      <c r="H368" s="32"/>
      <c r="I368" s="32"/>
      <c r="J368" s="32">
        <v>1950</v>
      </c>
      <c r="K368" s="32">
        <v>1950</v>
      </c>
    </row>
    <row r="369" spans="1:11" ht="23" x14ac:dyDescent="0.35">
      <c r="A369" s="31" t="s">
        <v>1032</v>
      </c>
      <c r="B369" s="32"/>
      <c r="C369" s="32"/>
      <c r="D369" s="32"/>
      <c r="E369" s="32"/>
      <c r="F369" s="32">
        <v>6542.16</v>
      </c>
      <c r="G369" s="32"/>
      <c r="H369" s="32"/>
      <c r="I369" s="32"/>
      <c r="J369" s="32"/>
      <c r="K369" s="32">
        <v>6542.16</v>
      </c>
    </row>
    <row r="370" spans="1:11" ht="23" x14ac:dyDescent="0.35">
      <c r="A370" s="31" t="s">
        <v>1050</v>
      </c>
      <c r="B370" s="32">
        <v>576</v>
      </c>
      <c r="C370" s="32"/>
      <c r="D370" s="32"/>
      <c r="E370" s="32"/>
      <c r="F370" s="32"/>
      <c r="G370" s="32"/>
      <c r="H370" s="32"/>
      <c r="I370" s="32"/>
      <c r="J370" s="32"/>
      <c r="K370" s="32">
        <v>576</v>
      </c>
    </row>
    <row r="371" spans="1:11" ht="23" x14ac:dyDescent="0.35">
      <c r="A371" s="31" t="s">
        <v>1051</v>
      </c>
      <c r="B371" s="32">
        <v>576</v>
      </c>
      <c r="C371" s="32"/>
      <c r="D371" s="32"/>
      <c r="E371" s="32"/>
      <c r="F371" s="32"/>
      <c r="G371" s="32"/>
      <c r="H371" s="32"/>
      <c r="I371" s="32"/>
      <c r="J371" s="32"/>
      <c r="K371" s="32">
        <v>576</v>
      </c>
    </row>
    <row r="372" spans="1:11" ht="23" x14ac:dyDescent="0.35">
      <c r="A372" s="31" t="s">
        <v>1254</v>
      </c>
      <c r="B372" s="32"/>
      <c r="C372" s="32"/>
      <c r="D372" s="32"/>
      <c r="E372" s="32">
        <v>576</v>
      </c>
      <c r="F372" s="32"/>
      <c r="G372" s="32"/>
      <c r="H372" s="32"/>
      <c r="I372" s="32"/>
      <c r="J372" s="32"/>
      <c r="K372" s="32">
        <v>576</v>
      </c>
    </row>
    <row r="373" spans="1:11" ht="23" x14ac:dyDescent="0.35">
      <c r="A373" s="31" t="s">
        <v>1494</v>
      </c>
      <c r="B373" s="32">
        <v>8640</v>
      </c>
      <c r="C373" s="32"/>
      <c r="D373" s="32"/>
      <c r="E373" s="32"/>
      <c r="F373" s="32"/>
      <c r="G373" s="32"/>
      <c r="H373" s="32"/>
      <c r="I373" s="32"/>
      <c r="J373" s="32"/>
      <c r="K373" s="32">
        <v>8640</v>
      </c>
    </row>
    <row r="374" spans="1:11" x14ac:dyDescent="0.35">
      <c r="A374" s="31" t="s">
        <v>1695</v>
      </c>
      <c r="B374" s="32"/>
      <c r="C374" s="32"/>
      <c r="D374" s="32">
        <v>1816.0700000000002</v>
      </c>
      <c r="E374" s="32"/>
      <c r="F374" s="32"/>
      <c r="G374" s="32"/>
      <c r="H374" s="32"/>
      <c r="I374" s="32"/>
      <c r="J374" s="32"/>
      <c r="K374" s="32">
        <v>1816.0700000000002</v>
      </c>
    </row>
    <row r="375" spans="1:11" ht="23" x14ac:dyDescent="0.35">
      <c r="A375" s="31" t="s">
        <v>1225</v>
      </c>
      <c r="B375" s="32"/>
      <c r="C375" s="32"/>
      <c r="D375" s="32">
        <v>734.09</v>
      </c>
      <c r="E375" s="32"/>
      <c r="F375" s="32"/>
      <c r="G375" s="32"/>
      <c r="H375" s="32"/>
      <c r="I375" s="32"/>
      <c r="J375" s="32"/>
      <c r="K375" s="32">
        <v>734.09</v>
      </c>
    </row>
    <row r="376" spans="1:11" ht="23" x14ac:dyDescent="0.35">
      <c r="A376" s="31" t="s">
        <v>1224</v>
      </c>
      <c r="B376" s="32"/>
      <c r="C376" s="32"/>
      <c r="D376" s="32">
        <v>1081.98</v>
      </c>
      <c r="E376" s="32"/>
      <c r="F376" s="32"/>
      <c r="G376" s="32"/>
      <c r="H376" s="32"/>
      <c r="I376" s="32"/>
      <c r="J376" s="32"/>
      <c r="K376" s="32">
        <v>1081.98</v>
      </c>
    </row>
    <row r="377" spans="1:11" x14ac:dyDescent="0.35">
      <c r="A377" s="31" t="s">
        <v>2047</v>
      </c>
      <c r="B377" s="32"/>
      <c r="C377" s="32"/>
      <c r="D377" s="32">
        <v>77.44</v>
      </c>
      <c r="E377" s="32"/>
      <c r="F377" s="32"/>
      <c r="G377" s="32"/>
      <c r="H377" s="32"/>
      <c r="I377" s="32"/>
      <c r="J377" s="32"/>
      <c r="K377" s="32">
        <v>77.44</v>
      </c>
    </row>
    <row r="378" spans="1:11" x14ac:dyDescent="0.35">
      <c r="A378" s="31" t="s">
        <v>1161</v>
      </c>
      <c r="B378" s="32"/>
      <c r="C378" s="32"/>
      <c r="D378" s="32">
        <v>77.44</v>
      </c>
      <c r="E378" s="32"/>
      <c r="F378" s="32"/>
      <c r="G378" s="32"/>
      <c r="H378" s="32"/>
      <c r="I378" s="32"/>
      <c r="J378" s="32"/>
      <c r="K378" s="32">
        <v>77.44</v>
      </c>
    </row>
    <row r="379" spans="1:11" x14ac:dyDescent="0.35">
      <c r="A379" s="31" t="s">
        <v>2192</v>
      </c>
      <c r="B379" s="32"/>
      <c r="C379" s="32">
        <v>57.430000000000007</v>
      </c>
      <c r="D379" s="32"/>
      <c r="E379" s="32"/>
      <c r="F379" s="32"/>
      <c r="G379" s="32"/>
      <c r="H379" s="32">
        <v>194.04</v>
      </c>
      <c r="I379" s="32"/>
      <c r="J379" s="32">
        <v>4.25</v>
      </c>
      <c r="K379" s="32">
        <v>255.72</v>
      </c>
    </row>
    <row r="380" spans="1:11" ht="23" x14ac:dyDescent="0.35">
      <c r="A380" s="31" t="s">
        <v>1265</v>
      </c>
      <c r="B380" s="32"/>
      <c r="C380" s="32"/>
      <c r="D380" s="32"/>
      <c r="E380" s="32"/>
      <c r="F380" s="32"/>
      <c r="G380" s="32"/>
      <c r="H380" s="32">
        <v>83.16</v>
      </c>
      <c r="I380" s="32"/>
      <c r="J380" s="32"/>
      <c r="K380" s="32">
        <v>83.16</v>
      </c>
    </row>
    <row r="381" spans="1:11" ht="23" x14ac:dyDescent="0.35">
      <c r="A381" s="31" t="s">
        <v>1211</v>
      </c>
      <c r="B381" s="32"/>
      <c r="C381" s="32"/>
      <c r="D381" s="32"/>
      <c r="E381" s="32"/>
      <c r="F381" s="32"/>
      <c r="G381" s="32"/>
      <c r="H381" s="32"/>
      <c r="I381" s="32"/>
      <c r="J381" s="32">
        <v>4.25</v>
      </c>
      <c r="K381" s="32">
        <v>4.25</v>
      </c>
    </row>
    <row r="382" spans="1:11" x14ac:dyDescent="0.35">
      <c r="A382" s="31" t="s">
        <v>520</v>
      </c>
      <c r="B382" s="32"/>
      <c r="C382" s="32">
        <v>57.430000000000007</v>
      </c>
      <c r="D382" s="32"/>
      <c r="E382" s="32"/>
      <c r="F382" s="32"/>
      <c r="G382" s="32"/>
      <c r="H382" s="32"/>
      <c r="I382" s="32"/>
      <c r="J382" s="32"/>
      <c r="K382" s="32">
        <v>57.430000000000007</v>
      </c>
    </row>
    <row r="383" spans="1:11" x14ac:dyDescent="0.35">
      <c r="A383" s="31" t="s">
        <v>1184</v>
      </c>
      <c r="B383" s="32"/>
      <c r="C383" s="32"/>
      <c r="D383" s="32"/>
      <c r="E383" s="32"/>
      <c r="F383" s="32"/>
      <c r="G383" s="32"/>
      <c r="H383" s="32">
        <v>110.88</v>
      </c>
      <c r="I383" s="32"/>
      <c r="J383" s="32"/>
      <c r="K383" s="32">
        <v>110.88</v>
      </c>
    </row>
    <row r="384" spans="1:11" x14ac:dyDescent="0.35">
      <c r="A384" s="31" t="s">
        <v>2125</v>
      </c>
      <c r="B384" s="32"/>
      <c r="C384" s="32"/>
      <c r="D384" s="32"/>
      <c r="E384" s="32"/>
      <c r="F384" s="32"/>
      <c r="G384" s="32"/>
      <c r="H384" s="32">
        <v>1897.76</v>
      </c>
      <c r="I384" s="32"/>
      <c r="J384" s="32"/>
      <c r="K384" s="32">
        <v>1897.76</v>
      </c>
    </row>
    <row r="385" spans="1:11" x14ac:dyDescent="0.35">
      <c r="A385" s="31" t="s">
        <v>849</v>
      </c>
      <c r="B385" s="32"/>
      <c r="C385" s="32"/>
      <c r="D385" s="32"/>
      <c r="E385" s="32"/>
      <c r="F385" s="32"/>
      <c r="G385" s="32"/>
      <c r="H385" s="32">
        <v>1897.76</v>
      </c>
      <c r="I385" s="32"/>
      <c r="J385" s="32"/>
      <c r="K385" s="32">
        <v>1897.76</v>
      </c>
    </row>
    <row r="386" spans="1:11" x14ac:dyDescent="0.35">
      <c r="A386" s="31" t="s">
        <v>1701</v>
      </c>
      <c r="B386" s="32"/>
      <c r="C386" s="32"/>
      <c r="D386" s="32"/>
      <c r="E386" s="32"/>
      <c r="F386" s="32">
        <v>4329</v>
      </c>
      <c r="G386" s="32"/>
      <c r="H386" s="32"/>
      <c r="I386" s="32"/>
      <c r="J386" s="32"/>
      <c r="K386" s="32">
        <v>4329</v>
      </c>
    </row>
    <row r="387" spans="1:11" ht="23" x14ac:dyDescent="0.35">
      <c r="A387" s="31" t="s">
        <v>395</v>
      </c>
      <c r="B387" s="32"/>
      <c r="C387" s="32"/>
      <c r="D387" s="32"/>
      <c r="E387" s="32"/>
      <c r="F387" s="32">
        <v>4329</v>
      </c>
      <c r="G387" s="32"/>
      <c r="H387" s="32"/>
      <c r="I387" s="32"/>
      <c r="J387" s="32"/>
      <c r="K387" s="32">
        <v>4329</v>
      </c>
    </row>
    <row r="388" spans="1:11" x14ac:dyDescent="0.35">
      <c r="A388" s="31" t="s">
        <v>2274</v>
      </c>
      <c r="B388" s="32"/>
      <c r="C388" s="32"/>
      <c r="D388" s="32"/>
      <c r="E388" s="32"/>
      <c r="F388" s="32"/>
      <c r="G388" s="32">
        <v>934.12</v>
      </c>
      <c r="H388" s="32"/>
      <c r="I388" s="32"/>
      <c r="J388" s="32"/>
      <c r="K388" s="32">
        <v>934.12</v>
      </c>
    </row>
    <row r="389" spans="1:11" x14ac:dyDescent="0.35">
      <c r="A389" s="31" t="s">
        <v>1409</v>
      </c>
      <c r="B389" s="32"/>
      <c r="C389" s="32"/>
      <c r="D389" s="32"/>
      <c r="E389" s="32"/>
      <c r="F389" s="32"/>
      <c r="G389" s="32">
        <v>934.12</v>
      </c>
      <c r="H389" s="32"/>
      <c r="I389" s="32"/>
      <c r="J389" s="32"/>
      <c r="K389" s="32">
        <v>934.12</v>
      </c>
    </row>
    <row r="390" spans="1:11" x14ac:dyDescent="0.35">
      <c r="A390" s="31" t="s">
        <v>1779</v>
      </c>
      <c r="B390" s="32"/>
      <c r="C390" s="32"/>
      <c r="D390" s="32"/>
      <c r="E390" s="32"/>
      <c r="F390" s="32"/>
      <c r="G390" s="32">
        <v>16988.400000000001</v>
      </c>
      <c r="H390" s="32"/>
      <c r="I390" s="32"/>
      <c r="J390" s="32"/>
      <c r="K390" s="32">
        <v>16988.400000000001</v>
      </c>
    </row>
    <row r="391" spans="1:11" ht="23" x14ac:dyDescent="0.35">
      <c r="A391" s="31" t="s">
        <v>986</v>
      </c>
      <c r="B391" s="32"/>
      <c r="C391" s="32"/>
      <c r="D391" s="32"/>
      <c r="E391" s="32"/>
      <c r="F391" s="32"/>
      <c r="G391" s="32">
        <v>16988.400000000001</v>
      </c>
      <c r="H391" s="32"/>
      <c r="I391" s="32"/>
      <c r="J391" s="32"/>
      <c r="K391" s="32">
        <v>16988.400000000001</v>
      </c>
    </row>
    <row r="392" spans="1:11" x14ac:dyDescent="0.35">
      <c r="A392" s="31" t="s">
        <v>2227</v>
      </c>
      <c r="B392" s="32">
        <v>200</v>
      </c>
      <c r="C392" s="32"/>
      <c r="D392" s="32"/>
      <c r="E392" s="32"/>
      <c r="F392" s="32"/>
      <c r="G392" s="32"/>
      <c r="H392" s="32">
        <v>205.9</v>
      </c>
      <c r="I392" s="32"/>
      <c r="J392" s="32"/>
      <c r="K392" s="32">
        <v>405.9</v>
      </c>
    </row>
    <row r="393" spans="1:11" x14ac:dyDescent="0.35">
      <c r="A393" s="31" t="s">
        <v>557</v>
      </c>
      <c r="B393" s="32">
        <v>200</v>
      </c>
      <c r="C393" s="32"/>
      <c r="D393" s="32"/>
      <c r="E393" s="32"/>
      <c r="F393" s="32"/>
      <c r="G393" s="32"/>
      <c r="H393" s="32"/>
      <c r="I393" s="32"/>
      <c r="J393" s="32"/>
      <c r="K393" s="32">
        <v>200</v>
      </c>
    </row>
    <row r="394" spans="1:11" ht="23" x14ac:dyDescent="0.35">
      <c r="A394" s="31" t="s">
        <v>1420</v>
      </c>
      <c r="B394" s="32"/>
      <c r="C394" s="32"/>
      <c r="D394" s="32"/>
      <c r="E394" s="32"/>
      <c r="F394" s="32"/>
      <c r="G394" s="32"/>
      <c r="H394" s="32">
        <v>102.95</v>
      </c>
      <c r="I394" s="32"/>
      <c r="J394" s="32"/>
      <c r="K394" s="32">
        <v>102.95</v>
      </c>
    </row>
    <row r="395" spans="1:11" x14ac:dyDescent="0.35">
      <c r="A395" s="31" t="s">
        <v>1419</v>
      </c>
      <c r="B395" s="32"/>
      <c r="C395" s="32"/>
      <c r="D395" s="32"/>
      <c r="E395" s="32"/>
      <c r="F395" s="32"/>
      <c r="G395" s="32"/>
      <c r="H395" s="32">
        <v>102.95</v>
      </c>
      <c r="I395" s="32"/>
      <c r="J395" s="32"/>
      <c r="K395" s="32">
        <v>102.95</v>
      </c>
    </row>
    <row r="396" spans="1:11" x14ac:dyDescent="0.35">
      <c r="A396" s="31" t="s">
        <v>1813</v>
      </c>
      <c r="B396" s="32"/>
      <c r="C396" s="32"/>
      <c r="D396" s="32"/>
      <c r="E396" s="32"/>
      <c r="F396" s="32"/>
      <c r="G396" s="32">
        <v>5000</v>
      </c>
      <c r="H396" s="32"/>
      <c r="I396" s="32"/>
      <c r="J396" s="32"/>
      <c r="K396" s="32">
        <v>5000</v>
      </c>
    </row>
    <row r="397" spans="1:11" ht="23" x14ac:dyDescent="0.35">
      <c r="A397" s="31" t="s">
        <v>1474</v>
      </c>
      <c r="B397" s="32"/>
      <c r="C397" s="32"/>
      <c r="D397" s="32"/>
      <c r="E397" s="32"/>
      <c r="F397" s="32"/>
      <c r="G397" s="32">
        <v>5000</v>
      </c>
      <c r="H397" s="32"/>
      <c r="I397" s="32"/>
      <c r="J397" s="32"/>
      <c r="K397" s="32">
        <v>5000</v>
      </c>
    </row>
    <row r="398" spans="1:11" x14ac:dyDescent="0.35">
      <c r="A398" s="31" t="s">
        <v>2224</v>
      </c>
      <c r="B398" s="32"/>
      <c r="C398" s="32"/>
      <c r="D398" s="32"/>
      <c r="E398" s="32"/>
      <c r="F398" s="32"/>
      <c r="G398" s="32"/>
      <c r="H398" s="32"/>
      <c r="I398" s="32"/>
      <c r="J398" s="32">
        <v>420.57</v>
      </c>
      <c r="K398" s="32">
        <v>420.57</v>
      </c>
    </row>
    <row r="399" spans="1:11" ht="23" x14ac:dyDescent="0.35">
      <c r="A399" s="31" t="s">
        <v>1214</v>
      </c>
      <c r="B399" s="32"/>
      <c r="C399" s="32"/>
      <c r="D399" s="32"/>
      <c r="E399" s="32"/>
      <c r="F399" s="32"/>
      <c r="G399" s="32"/>
      <c r="H399" s="32"/>
      <c r="I399" s="32"/>
      <c r="J399" s="32">
        <v>342.89</v>
      </c>
      <c r="K399" s="32">
        <v>342.89</v>
      </c>
    </row>
    <row r="400" spans="1:11" ht="23" x14ac:dyDescent="0.35">
      <c r="A400" s="31" t="s">
        <v>2251</v>
      </c>
      <c r="B400" s="32"/>
      <c r="C400" s="32"/>
      <c r="D400" s="32"/>
      <c r="E400" s="32"/>
      <c r="F400" s="32"/>
      <c r="G400" s="32"/>
      <c r="H400" s="32"/>
      <c r="I400" s="32"/>
      <c r="J400" s="32">
        <v>77.680000000000007</v>
      </c>
      <c r="K400" s="32">
        <v>77.680000000000007</v>
      </c>
    </row>
    <row r="401" spans="1:11" x14ac:dyDescent="0.35">
      <c r="A401" s="31" t="s">
        <v>2193</v>
      </c>
      <c r="B401" s="32"/>
      <c r="C401" s="32"/>
      <c r="D401" s="32"/>
      <c r="E401" s="32">
        <v>1413.28</v>
      </c>
      <c r="F401" s="32"/>
      <c r="G401" s="32"/>
      <c r="H401" s="32"/>
      <c r="I401" s="32"/>
      <c r="J401" s="32"/>
      <c r="K401" s="32">
        <v>1413.28</v>
      </c>
    </row>
    <row r="402" spans="1:11" ht="23" x14ac:dyDescent="0.35">
      <c r="A402" s="31" t="s">
        <v>1132</v>
      </c>
      <c r="B402" s="32"/>
      <c r="C402" s="32"/>
      <c r="D402" s="32"/>
      <c r="E402" s="32">
        <v>1413.28</v>
      </c>
      <c r="F402" s="32"/>
      <c r="G402" s="32"/>
      <c r="H402" s="32"/>
      <c r="I402" s="32"/>
      <c r="J402" s="32"/>
      <c r="K402" s="32">
        <v>1413.28</v>
      </c>
    </row>
    <row r="403" spans="1:11" x14ac:dyDescent="0.35">
      <c r="A403" s="31" t="s">
        <v>2159</v>
      </c>
      <c r="B403" s="32"/>
      <c r="C403" s="32"/>
      <c r="D403" s="32"/>
      <c r="E403" s="32"/>
      <c r="F403" s="32"/>
      <c r="G403" s="32">
        <v>26.89</v>
      </c>
      <c r="H403" s="32"/>
      <c r="I403" s="32"/>
      <c r="J403" s="32"/>
      <c r="K403" s="32">
        <v>26.89</v>
      </c>
    </row>
    <row r="404" spans="1:11" ht="23" x14ac:dyDescent="0.35">
      <c r="A404" s="31" t="s">
        <v>1008</v>
      </c>
      <c r="B404" s="32"/>
      <c r="C404" s="32"/>
      <c r="D404" s="32"/>
      <c r="E404" s="32"/>
      <c r="F404" s="32"/>
      <c r="G404" s="32">
        <v>26.89</v>
      </c>
      <c r="H404" s="32"/>
      <c r="I404" s="32"/>
      <c r="J404" s="32"/>
      <c r="K404" s="32">
        <v>26.89</v>
      </c>
    </row>
    <row r="405" spans="1:11" x14ac:dyDescent="0.35">
      <c r="A405" s="31" t="s">
        <v>2234</v>
      </c>
      <c r="B405" s="32">
        <v>2964.5</v>
      </c>
      <c r="C405" s="32"/>
      <c r="D405" s="32"/>
      <c r="E405" s="32"/>
      <c r="F405" s="32"/>
      <c r="G405" s="32"/>
      <c r="H405" s="32"/>
      <c r="I405" s="32"/>
      <c r="J405" s="32"/>
      <c r="K405" s="32">
        <v>2964.5</v>
      </c>
    </row>
    <row r="406" spans="1:11" ht="34.5" x14ac:dyDescent="0.35">
      <c r="A406" s="31" t="s">
        <v>1234</v>
      </c>
      <c r="B406" s="32">
        <v>2964.5</v>
      </c>
      <c r="C406" s="32"/>
      <c r="D406" s="32"/>
      <c r="E406" s="32"/>
      <c r="F406" s="32"/>
      <c r="G406" s="32"/>
      <c r="H406" s="32"/>
      <c r="I406" s="32"/>
      <c r="J406" s="32"/>
      <c r="K406" s="32">
        <v>2964.5</v>
      </c>
    </row>
    <row r="407" spans="1:11" x14ac:dyDescent="0.35">
      <c r="A407" s="31" t="s">
        <v>1829</v>
      </c>
      <c r="B407" s="32"/>
      <c r="C407" s="32"/>
      <c r="D407" s="32"/>
      <c r="E407" s="32"/>
      <c r="F407" s="32"/>
      <c r="G407" s="32"/>
      <c r="H407" s="32"/>
      <c r="I407" s="32"/>
      <c r="J407" s="32">
        <v>1953.36</v>
      </c>
      <c r="K407" s="32">
        <v>1953.36</v>
      </c>
    </row>
    <row r="408" spans="1:11" ht="23" x14ac:dyDescent="0.35">
      <c r="A408" s="31" t="s">
        <v>1634</v>
      </c>
      <c r="B408" s="32"/>
      <c r="C408" s="32"/>
      <c r="D408" s="32"/>
      <c r="E408" s="32"/>
      <c r="F408" s="32"/>
      <c r="G408" s="32"/>
      <c r="H408" s="32"/>
      <c r="I408" s="32"/>
      <c r="J408" s="32">
        <v>1953.36</v>
      </c>
      <c r="K408" s="32">
        <v>1953.36</v>
      </c>
    </row>
    <row r="409" spans="1:11" x14ac:dyDescent="0.35">
      <c r="A409" s="31" t="s">
        <v>2160</v>
      </c>
      <c r="B409" s="32"/>
      <c r="C409" s="32"/>
      <c r="D409" s="32"/>
      <c r="E409" s="32"/>
      <c r="F409" s="32"/>
      <c r="G409" s="32">
        <v>3702.6</v>
      </c>
      <c r="H409" s="32"/>
      <c r="I409" s="32"/>
      <c r="J409" s="32"/>
      <c r="K409" s="32">
        <v>3702.6</v>
      </c>
    </row>
    <row r="410" spans="1:11" ht="23" x14ac:dyDescent="0.35">
      <c r="A410" s="31" t="s">
        <v>1009</v>
      </c>
      <c r="B410" s="32"/>
      <c r="C410" s="32"/>
      <c r="D410" s="32"/>
      <c r="E410" s="32"/>
      <c r="F410" s="32"/>
      <c r="G410" s="32">
        <v>3702.6</v>
      </c>
      <c r="H410" s="32"/>
      <c r="I410" s="32"/>
      <c r="J410" s="32"/>
      <c r="K410" s="32">
        <v>3702.6</v>
      </c>
    </row>
    <row r="411" spans="1:11" x14ac:dyDescent="0.35">
      <c r="A411" s="31" t="s">
        <v>1721</v>
      </c>
      <c r="B411" s="32">
        <v>16509.96</v>
      </c>
      <c r="C411" s="32"/>
      <c r="D411" s="32"/>
      <c r="E411" s="32"/>
      <c r="F411" s="32"/>
      <c r="G411" s="32"/>
      <c r="H411" s="32"/>
      <c r="I411" s="32"/>
      <c r="J411" s="32"/>
      <c r="K411" s="32">
        <v>16509.96</v>
      </c>
    </row>
    <row r="412" spans="1:11" ht="23" x14ac:dyDescent="0.35">
      <c r="A412" s="31" t="s">
        <v>571</v>
      </c>
      <c r="B412" s="32">
        <v>16509.96</v>
      </c>
      <c r="C412" s="32"/>
      <c r="D412" s="32"/>
      <c r="E412" s="32"/>
      <c r="F412" s="32"/>
      <c r="G412" s="32"/>
      <c r="H412" s="32"/>
      <c r="I412" s="32"/>
      <c r="J412" s="32"/>
      <c r="K412" s="32">
        <v>16509.96</v>
      </c>
    </row>
    <row r="413" spans="1:11" x14ac:dyDescent="0.35">
      <c r="A413" s="31" t="s">
        <v>1789</v>
      </c>
      <c r="B413" s="32"/>
      <c r="C413" s="32"/>
      <c r="D413" s="32"/>
      <c r="E413" s="32"/>
      <c r="F413" s="32"/>
      <c r="G413" s="32"/>
      <c r="H413" s="32">
        <v>1135</v>
      </c>
      <c r="I413" s="32"/>
      <c r="J413" s="32"/>
      <c r="K413" s="32">
        <v>1135</v>
      </c>
    </row>
    <row r="414" spans="1:11" ht="23" x14ac:dyDescent="0.35">
      <c r="A414" s="31" t="s">
        <v>1153</v>
      </c>
      <c r="B414" s="32"/>
      <c r="C414" s="32"/>
      <c r="D414" s="32"/>
      <c r="E414" s="32"/>
      <c r="F414" s="32"/>
      <c r="G414" s="32"/>
      <c r="H414" s="32">
        <v>1135</v>
      </c>
      <c r="I414" s="32"/>
      <c r="J414" s="32"/>
      <c r="K414" s="32">
        <v>1135</v>
      </c>
    </row>
    <row r="415" spans="1:11" x14ac:dyDescent="0.35">
      <c r="A415" s="31" t="s">
        <v>1759</v>
      </c>
      <c r="B415" s="32"/>
      <c r="C415" s="32"/>
      <c r="D415" s="32">
        <v>1270.5</v>
      </c>
      <c r="E415" s="32"/>
      <c r="F415" s="32">
        <v>181.5</v>
      </c>
      <c r="G415" s="32"/>
      <c r="H415" s="32"/>
      <c r="I415" s="32"/>
      <c r="J415" s="32"/>
      <c r="K415" s="32">
        <v>1452</v>
      </c>
    </row>
    <row r="416" spans="1:11" ht="23" x14ac:dyDescent="0.35">
      <c r="A416" s="31" t="s">
        <v>822</v>
      </c>
      <c r="B416" s="32"/>
      <c r="C416" s="32"/>
      <c r="D416" s="32">
        <v>1270.5</v>
      </c>
      <c r="E416" s="32"/>
      <c r="F416" s="32"/>
      <c r="G416" s="32"/>
      <c r="H416" s="32"/>
      <c r="I416" s="32"/>
      <c r="J416" s="32"/>
      <c r="K416" s="32">
        <v>1270.5</v>
      </c>
    </row>
    <row r="417" spans="1:11" ht="23" x14ac:dyDescent="0.35">
      <c r="A417" s="31" t="s">
        <v>1362</v>
      </c>
      <c r="B417" s="32"/>
      <c r="C417" s="32"/>
      <c r="D417" s="32"/>
      <c r="E417" s="32"/>
      <c r="F417" s="32">
        <v>181.5</v>
      </c>
      <c r="G417" s="32"/>
      <c r="H417" s="32"/>
      <c r="I417" s="32"/>
      <c r="J417" s="32"/>
      <c r="K417" s="32">
        <v>181.5</v>
      </c>
    </row>
    <row r="418" spans="1:11" x14ac:dyDescent="0.35">
      <c r="A418" s="31" t="s">
        <v>1711</v>
      </c>
      <c r="B418" s="32"/>
      <c r="C418" s="32"/>
      <c r="D418" s="32"/>
      <c r="E418" s="32"/>
      <c r="F418" s="32"/>
      <c r="G418" s="32"/>
      <c r="H418" s="32"/>
      <c r="I418" s="32">
        <v>2040.06</v>
      </c>
      <c r="J418" s="32"/>
      <c r="K418" s="32">
        <v>2040.06</v>
      </c>
    </row>
    <row r="419" spans="1:11" ht="23" x14ac:dyDescent="0.35">
      <c r="A419" s="31" t="s">
        <v>502</v>
      </c>
      <c r="B419" s="32"/>
      <c r="C419" s="32"/>
      <c r="D419" s="32"/>
      <c r="E419" s="32"/>
      <c r="F419" s="32"/>
      <c r="G419" s="32"/>
      <c r="H419" s="32"/>
      <c r="I419" s="32">
        <v>2040.06</v>
      </c>
      <c r="J419" s="32"/>
      <c r="K419" s="32">
        <v>2040.06</v>
      </c>
    </row>
    <row r="420" spans="1:11" x14ac:dyDescent="0.35">
      <c r="A420" s="31" t="s">
        <v>2067</v>
      </c>
      <c r="B420" s="32"/>
      <c r="C420" s="32">
        <v>161.22</v>
      </c>
      <c r="D420" s="32"/>
      <c r="E420" s="32">
        <v>59.24</v>
      </c>
      <c r="F420" s="32">
        <v>1309.01</v>
      </c>
      <c r="G420" s="32">
        <v>59.24</v>
      </c>
      <c r="H420" s="32"/>
      <c r="I420" s="32"/>
      <c r="J420" s="32"/>
      <c r="K420" s="32">
        <v>1588.71</v>
      </c>
    </row>
    <row r="421" spans="1:11" ht="23" x14ac:dyDescent="0.35">
      <c r="A421" s="31" t="s">
        <v>1230</v>
      </c>
      <c r="B421" s="32"/>
      <c r="C421" s="32"/>
      <c r="D421" s="32"/>
      <c r="E421" s="32"/>
      <c r="F421" s="32">
        <v>11.58</v>
      </c>
      <c r="G421" s="32"/>
      <c r="H421" s="32"/>
      <c r="I421" s="32"/>
      <c r="J421" s="32"/>
      <c r="K421" s="32">
        <v>11.58</v>
      </c>
    </row>
    <row r="422" spans="1:11" x14ac:dyDescent="0.35">
      <c r="A422" s="31" t="s">
        <v>590</v>
      </c>
      <c r="B422" s="32"/>
      <c r="C422" s="32"/>
      <c r="D422" s="32"/>
      <c r="E422" s="32"/>
      <c r="F422" s="32">
        <v>1297.43</v>
      </c>
      <c r="G422" s="32"/>
      <c r="H422" s="32"/>
      <c r="I422" s="32"/>
      <c r="J422" s="32"/>
      <c r="K422" s="32">
        <v>1297.43</v>
      </c>
    </row>
    <row r="423" spans="1:11" ht="23" x14ac:dyDescent="0.35">
      <c r="A423" s="31" t="s">
        <v>1414</v>
      </c>
      <c r="B423" s="32"/>
      <c r="C423" s="32"/>
      <c r="D423" s="32"/>
      <c r="E423" s="32"/>
      <c r="F423" s="32"/>
      <c r="G423" s="32">
        <v>59.24</v>
      </c>
      <c r="H423" s="32"/>
      <c r="I423" s="32"/>
      <c r="J423" s="32"/>
      <c r="K423" s="32">
        <v>59.24</v>
      </c>
    </row>
    <row r="424" spans="1:11" ht="34.5" x14ac:dyDescent="0.35">
      <c r="A424" s="31" t="s">
        <v>1650</v>
      </c>
      <c r="B424" s="32"/>
      <c r="C424" s="32"/>
      <c r="D424" s="32"/>
      <c r="E424" s="32">
        <v>59.24</v>
      </c>
      <c r="F424" s="32"/>
      <c r="G424" s="32"/>
      <c r="H424" s="32"/>
      <c r="I424" s="32"/>
      <c r="J424" s="32"/>
      <c r="K424" s="32">
        <v>59.24</v>
      </c>
    </row>
    <row r="425" spans="1:11" x14ac:dyDescent="0.35">
      <c r="A425" s="31" t="s">
        <v>559</v>
      </c>
      <c r="B425" s="32"/>
      <c r="C425" s="32">
        <v>161.22</v>
      </c>
      <c r="D425" s="32"/>
      <c r="E425" s="32"/>
      <c r="F425" s="32"/>
      <c r="G425" s="32"/>
      <c r="H425" s="32"/>
      <c r="I425" s="32"/>
      <c r="J425" s="32"/>
      <c r="K425" s="32">
        <v>161.22</v>
      </c>
    </row>
    <row r="426" spans="1:11" x14ac:dyDescent="0.35">
      <c r="A426" s="31" t="s">
        <v>2150</v>
      </c>
      <c r="B426" s="32"/>
      <c r="C426" s="32">
        <v>294.3</v>
      </c>
      <c r="D426" s="32"/>
      <c r="E426" s="32"/>
      <c r="F426" s="32"/>
      <c r="G426" s="32"/>
      <c r="H426" s="32"/>
      <c r="I426" s="32"/>
      <c r="J426" s="32"/>
      <c r="K426" s="32">
        <v>294.3</v>
      </c>
    </row>
    <row r="427" spans="1:11" ht="23" x14ac:dyDescent="0.35">
      <c r="A427" s="31" t="s">
        <v>989</v>
      </c>
      <c r="B427" s="32"/>
      <c r="C427" s="32">
        <v>294.3</v>
      </c>
      <c r="D427" s="32"/>
      <c r="E427" s="32"/>
      <c r="F427" s="32"/>
      <c r="G427" s="32"/>
      <c r="H427" s="32"/>
      <c r="I427" s="32"/>
      <c r="J427" s="32"/>
      <c r="K427" s="32">
        <v>294.3</v>
      </c>
    </row>
    <row r="428" spans="1:11" x14ac:dyDescent="0.35">
      <c r="A428" s="31" t="s">
        <v>2194</v>
      </c>
      <c r="B428" s="32"/>
      <c r="C428" s="32"/>
      <c r="D428" s="32"/>
      <c r="E428" s="32">
        <v>3700</v>
      </c>
      <c r="F428" s="32"/>
      <c r="G428" s="32"/>
      <c r="H428" s="32"/>
      <c r="I428" s="32"/>
      <c r="J428" s="32"/>
      <c r="K428" s="32">
        <v>3700</v>
      </c>
    </row>
    <row r="429" spans="1:11" ht="34.5" x14ac:dyDescent="0.35">
      <c r="A429" s="31" t="s">
        <v>1134</v>
      </c>
      <c r="B429" s="32"/>
      <c r="C429" s="32"/>
      <c r="D429" s="32"/>
      <c r="E429" s="32">
        <v>1850</v>
      </c>
      <c r="F429" s="32"/>
      <c r="G429" s="32"/>
      <c r="H429" s="32"/>
      <c r="I429" s="32"/>
      <c r="J429" s="32"/>
      <c r="K429" s="32">
        <v>1850</v>
      </c>
    </row>
    <row r="430" spans="1:11" ht="34.5" x14ac:dyDescent="0.35">
      <c r="A430" s="31" t="s">
        <v>1133</v>
      </c>
      <c r="B430" s="32"/>
      <c r="C430" s="32"/>
      <c r="D430" s="32"/>
      <c r="E430" s="32">
        <v>1850</v>
      </c>
      <c r="F430" s="32"/>
      <c r="G430" s="32"/>
      <c r="H430" s="32"/>
      <c r="I430" s="32"/>
      <c r="J430" s="32"/>
      <c r="K430" s="32">
        <v>1850</v>
      </c>
    </row>
    <row r="431" spans="1:11" x14ac:dyDescent="0.35">
      <c r="A431" s="31" t="s">
        <v>1811</v>
      </c>
      <c r="B431" s="32"/>
      <c r="C431" s="32"/>
      <c r="D431" s="32">
        <v>18147.580000000002</v>
      </c>
      <c r="E431" s="32"/>
      <c r="F431" s="32"/>
      <c r="G431" s="32"/>
      <c r="H431" s="32"/>
      <c r="I431" s="32"/>
      <c r="J431" s="32"/>
      <c r="K431" s="32">
        <v>18147.580000000002</v>
      </c>
    </row>
    <row r="432" spans="1:11" ht="23" x14ac:dyDescent="0.35">
      <c r="A432" s="31" t="s">
        <v>1470</v>
      </c>
      <c r="B432" s="32"/>
      <c r="C432" s="32"/>
      <c r="D432" s="32">
        <v>18147.580000000002</v>
      </c>
      <c r="E432" s="32"/>
      <c r="F432" s="32"/>
      <c r="G432" s="32"/>
      <c r="H432" s="32"/>
      <c r="I432" s="32"/>
      <c r="J432" s="32"/>
      <c r="K432" s="32">
        <v>18147.580000000002</v>
      </c>
    </row>
    <row r="433" spans="1:11" x14ac:dyDescent="0.35">
      <c r="A433" s="31" t="s">
        <v>2134</v>
      </c>
      <c r="B433" s="32"/>
      <c r="C433" s="32"/>
      <c r="D433" s="32"/>
      <c r="E433" s="32"/>
      <c r="F433" s="32"/>
      <c r="G433" s="32">
        <v>1052.7</v>
      </c>
      <c r="H433" s="32"/>
      <c r="I433" s="32"/>
      <c r="J433" s="32"/>
      <c r="K433" s="32">
        <v>1052.7</v>
      </c>
    </row>
    <row r="434" spans="1:11" ht="23" x14ac:dyDescent="0.35">
      <c r="A434" s="31" t="s">
        <v>888</v>
      </c>
      <c r="B434" s="32"/>
      <c r="C434" s="32"/>
      <c r="D434" s="32"/>
      <c r="E434" s="32"/>
      <c r="F434" s="32"/>
      <c r="G434" s="32">
        <v>1052.7</v>
      </c>
      <c r="H434" s="32"/>
      <c r="I434" s="32"/>
      <c r="J434" s="32"/>
      <c r="K434" s="32">
        <v>1052.7</v>
      </c>
    </row>
    <row r="435" spans="1:11" x14ac:dyDescent="0.35">
      <c r="A435" s="31" t="s">
        <v>2126</v>
      </c>
      <c r="B435" s="32"/>
      <c r="C435" s="32"/>
      <c r="D435" s="32"/>
      <c r="E435" s="32">
        <v>23.14</v>
      </c>
      <c r="F435" s="32">
        <v>118.77</v>
      </c>
      <c r="G435" s="32"/>
      <c r="H435" s="32"/>
      <c r="I435" s="32">
        <v>69.8</v>
      </c>
      <c r="J435" s="32">
        <v>38.28</v>
      </c>
      <c r="K435" s="32">
        <v>249.99</v>
      </c>
    </row>
    <row r="436" spans="1:11" x14ac:dyDescent="0.35">
      <c r="A436" s="31" t="s">
        <v>1379</v>
      </c>
      <c r="B436" s="32"/>
      <c r="C436" s="32"/>
      <c r="D436" s="32"/>
      <c r="E436" s="32"/>
      <c r="F436" s="32"/>
      <c r="G436" s="32"/>
      <c r="H436" s="32"/>
      <c r="I436" s="32"/>
      <c r="J436" s="32">
        <v>38.28</v>
      </c>
      <c r="K436" s="32">
        <v>38.28</v>
      </c>
    </row>
    <row r="437" spans="1:11" x14ac:dyDescent="0.35">
      <c r="A437" s="31" t="s">
        <v>1253</v>
      </c>
      <c r="B437" s="32"/>
      <c r="C437" s="32"/>
      <c r="D437" s="32"/>
      <c r="E437" s="32">
        <v>23.14</v>
      </c>
      <c r="F437" s="32"/>
      <c r="G437" s="32"/>
      <c r="H437" s="32"/>
      <c r="I437" s="32"/>
      <c r="J437" s="32"/>
      <c r="K437" s="32">
        <v>23.14</v>
      </c>
    </row>
    <row r="438" spans="1:11" ht="23" x14ac:dyDescent="0.35">
      <c r="A438" s="31" t="s">
        <v>1607</v>
      </c>
      <c r="B438" s="32"/>
      <c r="C438" s="32"/>
      <c r="D438" s="32"/>
      <c r="E438" s="32"/>
      <c r="F438" s="32">
        <v>118.77</v>
      </c>
      <c r="G438" s="32"/>
      <c r="H438" s="32"/>
      <c r="I438" s="32"/>
      <c r="J438" s="32"/>
      <c r="K438" s="32">
        <v>118.77</v>
      </c>
    </row>
    <row r="439" spans="1:11" ht="23" x14ac:dyDescent="0.35">
      <c r="A439" s="31" t="s">
        <v>1566</v>
      </c>
      <c r="B439" s="32"/>
      <c r="C439" s="32"/>
      <c r="D439" s="32"/>
      <c r="E439" s="32"/>
      <c r="F439" s="32"/>
      <c r="G439" s="32"/>
      <c r="H439" s="32"/>
      <c r="I439" s="32">
        <v>69.8</v>
      </c>
      <c r="J439" s="32"/>
      <c r="K439" s="32">
        <v>69.8</v>
      </c>
    </row>
    <row r="440" spans="1:11" x14ac:dyDescent="0.35">
      <c r="A440" s="31" t="s">
        <v>2057</v>
      </c>
      <c r="B440" s="32"/>
      <c r="C440" s="32">
        <v>77.52</v>
      </c>
      <c r="D440" s="32"/>
      <c r="E440" s="32"/>
      <c r="F440" s="32">
        <v>1145.02</v>
      </c>
      <c r="G440" s="32"/>
      <c r="H440" s="32"/>
      <c r="I440" s="32"/>
      <c r="J440" s="32"/>
      <c r="K440" s="32">
        <v>1222.54</v>
      </c>
    </row>
    <row r="441" spans="1:11" x14ac:dyDescent="0.35">
      <c r="A441" s="31" t="s">
        <v>530</v>
      </c>
      <c r="B441" s="32"/>
      <c r="C441" s="32"/>
      <c r="D441" s="32"/>
      <c r="E441" s="32"/>
      <c r="F441" s="32">
        <v>1145.02</v>
      </c>
      <c r="G441" s="32"/>
      <c r="H441" s="32"/>
      <c r="I441" s="32"/>
      <c r="J441" s="32"/>
      <c r="K441" s="32">
        <v>1145.02</v>
      </c>
    </row>
    <row r="442" spans="1:11" x14ac:dyDescent="0.35">
      <c r="A442" s="31" t="s">
        <v>520</v>
      </c>
      <c r="B442" s="32"/>
      <c r="C442" s="32">
        <v>77.52</v>
      </c>
      <c r="D442" s="32"/>
      <c r="E442" s="32"/>
      <c r="F442" s="32"/>
      <c r="G442" s="32"/>
      <c r="H442" s="32"/>
      <c r="I442" s="32"/>
      <c r="J442" s="32"/>
      <c r="K442" s="32">
        <v>77.52</v>
      </c>
    </row>
    <row r="443" spans="1:11" x14ac:dyDescent="0.35">
      <c r="A443" s="31" t="s">
        <v>2099</v>
      </c>
      <c r="B443" s="32">
        <v>374.83</v>
      </c>
      <c r="C443" s="32"/>
      <c r="D443" s="32"/>
      <c r="E443" s="32"/>
      <c r="F443" s="32"/>
      <c r="G443" s="32"/>
      <c r="H443" s="32"/>
      <c r="I443" s="32"/>
      <c r="J443" s="32"/>
      <c r="K443" s="32">
        <v>374.83</v>
      </c>
    </row>
    <row r="444" spans="1:11" x14ac:dyDescent="0.35">
      <c r="A444" s="31" t="s">
        <v>767</v>
      </c>
      <c r="B444" s="32">
        <v>374.83</v>
      </c>
      <c r="C444" s="32"/>
      <c r="D444" s="32"/>
      <c r="E444" s="32"/>
      <c r="F444" s="32"/>
      <c r="G444" s="32"/>
      <c r="H444" s="32"/>
      <c r="I444" s="32"/>
      <c r="J444" s="32"/>
      <c r="K444" s="32">
        <v>374.83</v>
      </c>
    </row>
    <row r="445" spans="1:11" x14ac:dyDescent="0.35">
      <c r="A445" s="31" t="s">
        <v>2149</v>
      </c>
      <c r="B445" s="32"/>
      <c r="C445" s="32"/>
      <c r="D445" s="32"/>
      <c r="E445" s="32"/>
      <c r="F445" s="32"/>
      <c r="G445" s="32"/>
      <c r="H445" s="32"/>
      <c r="I445" s="32">
        <v>6655</v>
      </c>
      <c r="J445" s="32"/>
      <c r="K445" s="32">
        <v>6655</v>
      </c>
    </row>
    <row r="446" spans="1:11" ht="23" x14ac:dyDescent="0.35">
      <c r="A446" s="31" t="s">
        <v>987</v>
      </c>
      <c r="B446" s="32"/>
      <c r="C446" s="32"/>
      <c r="D446" s="32"/>
      <c r="E446" s="32"/>
      <c r="F446" s="32"/>
      <c r="G446" s="32"/>
      <c r="H446" s="32"/>
      <c r="I446" s="32">
        <v>6655</v>
      </c>
      <c r="J446" s="32"/>
      <c r="K446" s="32">
        <v>6655</v>
      </c>
    </row>
    <row r="447" spans="1:11" x14ac:dyDescent="0.35">
      <c r="A447" s="31" t="s">
        <v>2304</v>
      </c>
      <c r="B447" s="32"/>
      <c r="C447" s="32"/>
      <c r="D447" s="32"/>
      <c r="E447" s="32"/>
      <c r="F447" s="32"/>
      <c r="G447" s="32"/>
      <c r="H447" s="32">
        <v>3146</v>
      </c>
      <c r="I447" s="32"/>
      <c r="J447" s="32"/>
      <c r="K447" s="32">
        <v>3146</v>
      </c>
    </row>
    <row r="448" spans="1:11" ht="23" x14ac:dyDescent="0.35">
      <c r="A448" s="31" t="s">
        <v>1583</v>
      </c>
      <c r="B448" s="32"/>
      <c r="C448" s="32"/>
      <c r="D448" s="32"/>
      <c r="E448" s="32"/>
      <c r="F448" s="32"/>
      <c r="G448" s="32"/>
      <c r="H448" s="32">
        <v>3146</v>
      </c>
      <c r="I448" s="32"/>
      <c r="J448" s="32"/>
      <c r="K448" s="32">
        <v>3146</v>
      </c>
    </row>
    <row r="449" spans="1:11" x14ac:dyDescent="0.35">
      <c r="A449" s="31" t="s">
        <v>2201</v>
      </c>
      <c r="B449" s="32"/>
      <c r="C449" s="32"/>
      <c r="D449" s="32"/>
      <c r="E449" s="32"/>
      <c r="F449" s="32"/>
      <c r="G449" s="32"/>
      <c r="H449" s="32"/>
      <c r="I449" s="32"/>
      <c r="J449" s="32">
        <v>641.29999999999995</v>
      </c>
      <c r="K449" s="32">
        <v>641.29999999999995</v>
      </c>
    </row>
    <row r="450" spans="1:11" ht="23" x14ac:dyDescent="0.35">
      <c r="A450" s="31" t="s">
        <v>1166</v>
      </c>
      <c r="B450" s="32"/>
      <c r="C450" s="32"/>
      <c r="D450" s="32"/>
      <c r="E450" s="32"/>
      <c r="F450" s="32"/>
      <c r="G450" s="32"/>
      <c r="H450" s="32"/>
      <c r="I450" s="32"/>
      <c r="J450" s="32">
        <v>302.5</v>
      </c>
      <c r="K450" s="32">
        <v>302.5</v>
      </c>
    </row>
    <row r="451" spans="1:11" ht="23" x14ac:dyDescent="0.35">
      <c r="A451" s="31" t="s">
        <v>1167</v>
      </c>
      <c r="B451" s="32"/>
      <c r="C451" s="32"/>
      <c r="D451" s="32"/>
      <c r="E451" s="32"/>
      <c r="F451" s="32"/>
      <c r="G451" s="32"/>
      <c r="H451" s="32"/>
      <c r="I451" s="32"/>
      <c r="J451" s="32">
        <v>96.8</v>
      </c>
      <c r="K451" s="32">
        <v>96.8</v>
      </c>
    </row>
    <row r="452" spans="1:11" ht="34.5" x14ac:dyDescent="0.35">
      <c r="A452" s="31" t="s">
        <v>1168</v>
      </c>
      <c r="B452" s="32"/>
      <c r="C452" s="32"/>
      <c r="D452" s="32"/>
      <c r="E452" s="32"/>
      <c r="F452" s="32"/>
      <c r="G452" s="32"/>
      <c r="H452" s="32"/>
      <c r="I452" s="32"/>
      <c r="J452" s="32">
        <v>242</v>
      </c>
      <c r="K452" s="32">
        <v>242</v>
      </c>
    </row>
    <row r="453" spans="1:11" x14ac:dyDescent="0.35">
      <c r="A453" s="31" t="s">
        <v>1786</v>
      </c>
      <c r="B453" s="32"/>
      <c r="C453" s="32"/>
      <c r="D453" s="32"/>
      <c r="E453" s="32"/>
      <c r="F453" s="32">
        <v>12523.5</v>
      </c>
      <c r="G453" s="32"/>
      <c r="H453" s="32"/>
      <c r="I453" s="32"/>
      <c r="J453" s="32"/>
      <c r="K453" s="32">
        <v>12523.5</v>
      </c>
    </row>
    <row r="454" spans="1:11" ht="23" x14ac:dyDescent="0.35">
      <c r="A454" s="31" t="s">
        <v>1143</v>
      </c>
      <c r="B454" s="32"/>
      <c r="C454" s="32"/>
      <c r="D454" s="32"/>
      <c r="E454" s="32"/>
      <c r="F454" s="32">
        <v>12523.5</v>
      </c>
      <c r="G454" s="32"/>
      <c r="H454" s="32"/>
      <c r="I454" s="32"/>
      <c r="J454" s="32"/>
      <c r="K454" s="32">
        <v>12523.5</v>
      </c>
    </row>
    <row r="455" spans="1:11" ht="23" x14ac:dyDescent="0.35">
      <c r="A455" s="31" t="s">
        <v>2252</v>
      </c>
      <c r="B455" s="32"/>
      <c r="C455" s="32"/>
      <c r="D455" s="32"/>
      <c r="E455" s="32"/>
      <c r="F455" s="32"/>
      <c r="G455" s="32"/>
      <c r="H455" s="32"/>
      <c r="I455" s="32"/>
      <c r="J455" s="32">
        <v>13070.72</v>
      </c>
      <c r="K455" s="32">
        <v>13070.72</v>
      </c>
    </row>
    <row r="456" spans="1:11" ht="23" x14ac:dyDescent="0.35">
      <c r="A456" s="31" t="s">
        <v>1308</v>
      </c>
      <c r="B456" s="32"/>
      <c r="C456" s="32"/>
      <c r="D456" s="32"/>
      <c r="E456" s="32"/>
      <c r="F456" s="32"/>
      <c r="G456" s="32"/>
      <c r="H456" s="32"/>
      <c r="I456" s="32"/>
      <c r="J456" s="32">
        <v>13070.72</v>
      </c>
      <c r="K456" s="32">
        <v>13070.72</v>
      </c>
    </row>
    <row r="457" spans="1:11" x14ac:dyDescent="0.35">
      <c r="A457" s="31" t="s">
        <v>2208</v>
      </c>
      <c r="B457" s="32"/>
      <c r="C457" s="32"/>
      <c r="D457" s="32"/>
      <c r="E457" s="32"/>
      <c r="F457" s="32">
        <v>58.83</v>
      </c>
      <c r="G457" s="32"/>
      <c r="H457" s="32"/>
      <c r="I457" s="32"/>
      <c r="J457" s="32"/>
      <c r="K457" s="32">
        <v>58.83</v>
      </c>
    </row>
    <row r="458" spans="1:11" ht="23" x14ac:dyDescent="0.35">
      <c r="A458" s="31" t="s">
        <v>1177</v>
      </c>
      <c r="B458" s="32"/>
      <c r="C458" s="32"/>
      <c r="D458" s="32"/>
      <c r="E458" s="32"/>
      <c r="F458" s="32">
        <v>48.97</v>
      </c>
      <c r="G458" s="32"/>
      <c r="H458" s="32"/>
      <c r="I458" s="32"/>
      <c r="J458" s="32"/>
      <c r="K458" s="32">
        <v>48.97</v>
      </c>
    </row>
    <row r="459" spans="1:11" x14ac:dyDescent="0.35">
      <c r="A459" s="31" t="s">
        <v>1178</v>
      </c>
      <c r="B459" s="32"/>
      <c r="C459" s="32"/>
      <c r="D459" s="32"/>
      <c r="E459" s="32"/>
      <c r="F459" s="32">
        <v>9.86</v>
      </c>
      <c r="G459" s="32"/>
      <c r="H459" s="32"/>
      <c r="I459" s="32"/>
      <c r="J459" s="32"/>
      <c r="K459" s="32">
        <v>9.86</v>
      </c>
    </row>
    <row r="460" spans="1:11" x14ac:dyDescent="0.35">
      <c r="A460" s="31" t="s">
        <v>1792</v>
      </c>
      <c r="B460" s="32"/>
      <c r="C460" s="32"/>
      <c r="D460" s="32"/>
      <c r="E460" s="32"/>
      <c r="F460" s="32"/>
      <c r="G460" s="32">
        <v>2750.2</v>
      </c>
      <c r="H460" s="32"/>
      <c r="I460" s="32"/>
      <c r="J460" s="32"/>
      <c r="K460" s="32">
        <v>2750.2</v>
      </c>
    </row>
    <row r="461" spans="1:11" ht="23" x14ac:dyDescent="0.35">
      <c r="A461" s="31" t="s">
        <v>1282</v>
      </c>
      <c r="B461" s="32"/>
      <c r="C461" s="32"/>
      <c r="D461" s="32"/>
      <c r="E461" s="32"/>
      <c r="F461" s="32"/>
      <c r="G461" s="32">
        <v>2000</v>
      </c>
      <c r="H461" s="32"/>
      <c r="I461" s="32"/>
      <c r="J461" s="32"/>
      <c r="K461" s="32">
        <v>2000</v>
      </c>
    </row>
    <row r="462" spans="1:11" ht="23" x14ac:dyDescent="0.35">
      <c r="A462" s="31" t="s">
        <v>1290</v>
      </c>
      <c r="B462" s="32"/>
      <c r="C462" s="32"/>
      <c r="D462" s="32"/>
      <c r="E462" s="32"/>
      <c r="F462" s="32"/>
      <c r="G462" s="32">
        <v>750.2</v>
      </c>
      <c r="H462" s="32"/>
      <c r="I462" s="32"/>
      <c r="J462" s="32"/>
      <c r="K462" s="32">
        <v>750.2</v>
      </c>
    </row>
    <row r="463" spans="1:11" x14ac:dyDescent="0.35">
      <c r="A463" s="31" t="s">
        <v>2209</v>
      </c>
      <c r="B463" s="32"/>
      <c r="C463" s="32"/>
      <c r="D463" s="32"/>
      <c r="E463" s="32"/>
      <c r="F463" s="32">
        <v>264.01</v>
      </c>
      <c r="G463" s="32"/>
      <c r="H463" s="32"/>
      <c r="I463" s="32"/>
      <c r="J463" s="32"/>
      <c r="K463" s="32">
        <v>264.01</v>
      </c>
    </row>
    <row r="464" spans="1:11" x14ac:dyDescent="0.35">
      <c r="A464" s="31" t="s">
        <v>1179</v>
      </c>
      <c r="B464" s="32"/>
      <c r="C464" s="32"/>
      <c r="D464" s="32"/>
      <c r="E464" s="32"/>
      <c r="F464" s="32">
        <v>264.01</v>
      </c>
      <c r="G464" s="32"/>
      <c r="H464" s="32"/>
      <c r="I464" s="32"/>
      <c r="J464" s="32"/>
      <c r="K464" s="32">
        <v>264.01</v>
      </c>
    </row>
    <row r="465" spans="1:11" x14ac:dyDescent="0.35">
      <c r="A465" s="31" t="s">
        <v>1791</v>
      </c>
      <c r="B465" s="32"/>
      <c r="C465" s="32"/>
      <c r="D465" s="32"/>
      <c r="E465" s="32"/>
      <c r="F465" s="32"/>
      <c r="G465" s="32">
        <v>3630</v>
      </c>
      <c r="H465" s="32"/>
      <c r="I465" s="32"/>
      <c r="J465" s="32"/>
      <c r="K465" s="32">
        <v>3630</v>
      </c>
    </row>
    <row r="466" spans="1:11" ht="34.5" x14ac:dyDescent="0.35">
      <c r="A466" s="31" t="s">
        <v>1273</v>
      </c>
      <c r="B466" s="32"/>
      <c r="C466" s="32"/>
      <c r="D466" s="32"/>
      <c r="E466" s="32"/>
      <c r="F466" s="32"/>
      <c r="G466" s="32">
        <v>3630</v>
      </c>
      <c r="H466" s="32"/>
      <c r="I466" s="32"/>
      <c r="J466" s="32"/>
      <c r="K466" s="32">
        <v>3630</v>
      </c>
    </row>
    <row r="467" spans="1:11" x14ac:dyDescent="0.35">
      <c r="A467" s="31" t="s">
        <v>1799</v>
      </c>
      <c r="B467" s="32">
        <v>792</v>
      </c>
      <c r="C467" s="32"/>
      <c r="D467" s="32"/>
      <c r="E467" s="32">
        <v>198</v>
      </c>
      <c r="F467" s="32">
        <v>7257.58</v>
      </c>
      <c r="G467" s="32"/>
      <c r="H467" s="32"/>
      <c r="I467" s="32"/>
      <c r="J467" s="32"/>
      <c r="K467" s="32">
        <v>8247.58</v>
      </c>
    </row>
    <row r="468" spans="1:11" ht="23" x14ac:dyDescent="0.35">
      <c r="A468" s="31" t="s">
        <v>1555</v>
      </c>
      <c r="B468" s="32"/>
      <c r="C468" s="32"/>
      <c r="D468" s="32"/>
      <c r="E468" s="32">
        <v>198</v>
      </c>
      <c r="F468" s="32"/>
      <c r="G468" s="32"/>
      <c r="H468" s="32"/>
      <c r="I468" s="32"/>
      <c r="J468" s="32"/>
      <c r="K468" s="32">
        <v>198</v>
      </c>
    </row>
    <row r="469" spans="1:11" ht="23" x14ac:dyDescent="0.35">
      <c r="A469" s="31" t="s">
        <v>1562</v>
      </c>
      <c r="B469" s="32">
        <v>792</v>
      </c>
      <c r="C469" s="32"/>
      <c r="D469" s="32"/>
      <c r="E469" s="32"/>
      <c r="F469" s="32"/>
      <c r="G469" s="32"/>
      <c r="H469" s="32"/>
      <c r="I469" s="32"/>
      <c r="J469" s="32"/>
      <c r="K469" s="32">
        <v>792</v>
      </c>
    </row>
    <row r="470" spans="1:11" ht="34.5" x14ac:dyDescent="0.35">
      <c r="A470" s="31" t="s">
        <v>1292</v>
      </c>
      <c r="B470" s="32"/>
      <c r="C470" s="32"/>
      <c r="D470" s="32"/>
      <c r="E470" s="32"/>
      <c r="F470" s="32">
        <v>7257.58</v>
      </c>
      <c r="G470" s="32"/>
      <c r="H470" s="32"/>
      <c r="I470" s="32"/>
      <c r="J470" s="32"/>
      <c r="K470" s="32">
        <v>7257.58</v>
      </c>
    </row>
    <row r="471" spans="1:11" x14ac:dyDescent="0.35">
      <c r="A471" s="31" t="s">
        <v>2183</v>
      </c>
      <c r="B471" s="32"/>
      <c r="C471" s="32"/>
      <c r="D471" s="32"/>
      <c r="E471" s="32"/>
      <c r="F471" s="32"/>
      <c r="G471" s="32"/>
      <c r="H471" s="32">
        <v>157.30000000000001</v>
      </c>
      <c r="I471" s="32"/>
      <c r="J471" s="32"/>
      <c r="K471" s="32">
        <v>157.30000000000001</v>
      </c>
    </row>
    <row r="472" spans="1:11" x14ac:dyDescent="0.35">
      <c r="A472" s="31" t="s">
        <v>1109</v>
      </c>
      <c r="B472" s="32"/>
      <c r="C472" s="32"/>
      <c r="D472" s="32"/>
      <c r="E472" s="32"/>
      <c r="F472" s="32"/>
      <c r="G472" s="32"/>
      <c r="H472" s="32">
        <v>157.30000000000001</v>
      </c>
      <c r="I472" s="32"/>
      <c r="J472" s="32"/>
      <c r="K472" s="32">
        <v>157.30000000000001</v>
      </c>
    </row>
    <row r="473" spans="1:11" x14ac:dyDescent="0.35">
      <c r="A473" s="31" t="s">
        <v>2346</v>
      </c>
      <c r="B473" s="32"/>
      <c r="C473" s="32"/>
      <c r="D473" s="32"/>
      <c r="E473" s="32">
        <v>660</v>
      </c>
      <c r="F473" s="32"/>
      <c r="G473" s="32"/>
      <c r="H473" s="32"/>
      <c r="I473" s="32"/>
      <c r="J473" s="32"/>
      <c r="K473" s="32">
        <v>660</v>
      </c>
    </row>
    <row r="474" spans="1:11" ht="23" x14ac:dyDescent="0.35">
      <c r="A474" s="31" t="s">
        <v>1260</v>
      </c>
      <c r="B474" s="32"/>
      <c r="C474" s="32"/>
      <c r="D474" s="32"/>
      <c r="E474" s="32">
        <v>60</v>
      </c>
      <c r="F474" s="32"/>
      <c r="G474" s="32"/>
      <c r="H474" s="32"/>
      <c r="I474" s="32"/>
      <c r="J474" s="32"/>
      <c r="K474" s="32">
        <v>60</v>
      </c>
    </row>
    <row r="475" spans="1:11" ht="23" x14ac:dyDescent="0.35">
      <c r="A475" s="31" t="s">
        <v>1015</v>
      </c>
      <c r="B475" s="32"/>
      <c r="C475" s="32"/>
      <c r="D475" s="32"/>
      <c r="E475" s="32">
        <v>600</v>
      </c>
      <c r="F475" s="32"/>
      <c r="G475" s="32"/>
      <c r="H475" s="32"/>
      <c r="I475" s="32"/>
      <c r="J475" s="32"/>
      <c r="K475" s="32">
        <v>600</v>
      </c>
    </row>
    <row r="476" spans="1:11" x14ac:dyDescent="0.35">
      <c r="A476" s="31" t="s">
        <v>1689</v>
      </c>
      <c r="B476" s="32"/>
      <c r="C476" s="32"/>
      <c r="D476" s="32">
        <v>605</v>
      </c>
      <c r="E476" s="32"/>
      <c r="F476" s="32"/>
      <c r="G476" s="32"/>
      <c r="H476" s="32"/>
      <c r="I476" s="32"/>
      <c r="J476" s="32"/>
      <c r="K476" s="32">
        <v>605</v>
      </c>
    </row>
    <row r="477" spans="1:11" ht="34.5" x14ac:dyDescent="0.35">
      <c r="A477" s="31" t="s">
        <v>1622</v>
      </c>
      <c r="B477" s="32"/>
      <c r="C477" s="32"/>
      <c r="D477" s="32">
        <v>605</v>
      </c>
      <c r="E477" s="32"/>
      <c r="F477" s="32"/>
      <c r="G477" s="32"/>
      <c r="H477" s="32"/>
      <c r="I477" s="32"/>
      <c r="J477" s="32"/>
      <c r="K477" s="32">
        <v>605</v>
      </c>
    </row>
    <row r="478" spans="1:11" x14ac:dyDescent="0.35">
      <c r="A478" s="31" t="s">
        <v>1812</v>
      </c>
      <c r="B478" s="32"/>
      <c r="C478" s="32"/>
      <c r="D478" s="32">
        <v>21099.83</v>
      </c>
      <c r="E478" s="32"/>
      <c r="F478" s="32"/>
      <c r="G478" s="32"/>
      <c r="H478" s="32"/>
      <c r="I478" s="32"/>
      <c r="J478" s="32"/>
      <c r="K478" s="32">
        <v>21099.83</v>
      </c>
    </row>
    <row r="479" spans="1:11" x14ac:dyDescent="0.35">
      <c r="A479" s="31" t="s">
        <v>823</v>
      </c>
      <c r="B479" s="32"/>
      <c r="C479" s="32"/>
      <c r="D479" s="32">
        <v>5000</v>
      </c>
      <c r="E479" s="32"/>
      <c r="F479" s="32"/>
      <c r="G479" s="32"/>
      <c r="H479" s="32"/>
      <c r="I479" s="32"/>
      <c r="J479" s="32"/>
      <c r="K479" s="32">
        <v>5000</v>
      </c>
    </row>
    <row r="480" spans="1:11" ht="23" x14ac:dyDescent="0.35">
      <c r="A480" s="31" t="s">
        <v>1473</v>
      </c>
      <c r="B480" s="32"/>
      <c r="C480" s="32"/>
      <c r="D480" s="32">
        <v>16000</v>
      </c>
      <c r="E480" s="32"/>
      <c r="F480" s="32"/>
      <c r="G480" s="32"/>
      <c r="H480" s="32"/>
      <c r="I480" s="32"/>
      <c r="J480" s="32"/>
      <c r="K480" s="32">
        <v>16000</v>
      </c>
    </row>
    <row r="481" spans="1:11" ht="23" x14ac:dyDescent="0.35">
      <c r="A481" s="31" t="s">
        <v>743</v>
      </c>
      <c r="B481" s="32"/>
      <c r="C481" s="32"/>
      <c r="D481" s="32">
        <v>19.97</v>
      </c>
      <c r="E481" s="32"/>
      <c r="F481" s="32"/>
      <c r="G481" s="32"/>
      <c r="H481" s="32"/>
      <c r="I481" s="32"/>
      <c r="J481" s="32"/>
      <c r="K481" s="32">
        <v>19.97</v>
      </c>
    </row>
    <row r="482" spans="1:11" x14ac:dyDescent="0.35">
      <c r="A482" s="31" t="s">
        <v>744</v>
      </c>
      <c r="B482" s="32"/>
      <c r="C482" s="32"/>
      <c r="D482" s="32">
        <v>79.86</v>
      </c>
      <c r="E482" s="32"/>
      <c r="F482" s="32"/>
      <c r="G482" s="32"/>
      <c r="H482" s="32"/>
      <c r="I482" s="32"/>
      <c r="J482" s="32"/>
      <c r="K482" s="32">
        <v>79.86</v>
      </c>
    </row>
    <row r="483" spans="1:11" x14ac:dyDescent="0.35">
      <c r="A483" s="31" t="s">
        <v>2254</v>
      </c>
      <c r="B483" s="32"/>
      <c r="C483" s="32">
        <v>272.25</v>
      </c>
      <c r="D483" s="32"/>
      <c r="E483" s="32"/>
      <c r="F483" s="32"/>
      <c r="G483" s="32"/>
      <c r="H483" s="32"/>
      <c r="I483" s="32"/>
      <c r="J483" s="32"/>
      <c r="K483" s="32">
        <v>272.25</v>
      </c>
    </row>
    <row r="484" spans="1:11" x14ac:dyDescent="0.35">
      <c r="A484" s="31" t="s">
        <v>2255</v>
      </c>
      <c r="B484" s="32"/>
      <c r="C484" s="32">
        <v>272.25</v>
      </c>
      <c r="D484" s="32"/>
      <c r="E484" s="32"/>
      <c r="F484" s="32"/>
      <c r="G484" s="32"/>
      <c r="H484" s="32"/>
      <c r="I484" s="32"/>
      <c r="J484" s="32"/>
      <c r="K484" s="32">
        <v>272.25</v>
      </c>
    </row>
    <row r="485" spans="1:11" x14ac:dyDescent="0.35">
      <c r="A485" s="31" t="s">
        <v>1691</v>
      </c>
      <c r="B485" s="32"/>
      <c r="C485" s="32"/>
      <c r="D485" s="32">
        <v>44.79</v>
      </c>
      <c r="E485" s="32"/>
      <c r="F485" s="32"/>
      <c r="G485" s="32"/>
      <c r="H485" s="32"/>
      <c r="I485" s="32"/>
      <c r="J485" s="32"/>
      <c r="K485" s="32">
        <v>44.79</v>
      </c>
    </row>
    <row r="486" spans="1:11" ht="23" x14ac:dyDescent="0.35">
      <c r="A486" s="31" t="s">
        <v>1373</v>
      </c>
      <c r="B486" s="32"/>
      <c r="C486" s="32"/>
      <c r="D486" s="32">
        <v>44.79</v>
      </c>
      <c r="E486" s="32"/>
      <c r="F486" s="32"/>
      <c r="G486" s="32"/>
      <c r="H486" s="32"/>
      <c r="I486" s="32"/>
      <c r="J486" s="32"/>
      <c r="K486" s="32">
        <v>44.79</v>
      </c>
    </row>
    <row r="487" spans="1:11" x14ac:dyDescent="0.35">
      <c r="A487" s="31" t="s">
        <v>1801</v>
      </c>
      <c r="B487" s="32"/>
      <c r="C487" s="32"/>
      <c r="D487" s="32"/>
      <c r="E487" s="32"/>
      <c r="F487" s="32"/>
      <c r="G487" s="32">
        <v>2000</v>
      </c>
      <c r="H487" s="32"/>
      <c r="I487" s="32"/>
      <c r="J487" s="32"/>
      <c r="K487" s="32">
        <v>2000</v>
      </c>
    </row>
    <row r="488" spans="1:11" ht="23" x14ac:dyDescent="0.35">
      <c r="A488" s="31" t="s">
        <v>1296</v>
      </c>
      <c r="B488" s="32"/>
      <c r="C488" s="32"/>
      <c r="D488" s="32"/>
      <c r="E488" s="32"/>
      <c r="F488" s="32"/>
      <c r="G488" s="32">
        <v>2000</v>
      </c>
      <c r="H488" s="32"/>
      <c r="I488" s="32"/>
      <c r="J488" s="32"/>
      <c r="K488" s="32">
        <v>2000</v>
      </c>
    </row>
    <row r="489" spans="1:11" x14ac:dyDescent="0.35">
      <c r="A489" s="31" t="s">
        <v>1774</v>
      </c>
      <c r="B489" s="32"/>
      <c r="C489" s="32"/>
      <c r="D489" s="32"/>
      <c r="E489" s="32"/>
      <c r="F489" s="32"/>
      <c r="G489" s="32">
        <v>7260</v>
      </c>
      <c r="H489" s="32"/>
      <c r="I489" s="32"/>
      <c r="J489" s="32"/>
      <c r="K489" s="32">
        <v>7260</v>
      </c>
    </row>
    <row r="490" spans="1:11" ht="23" x14ac:dyDescent="0.35">
      <c r="A490" s="31" t="s">
        <v>944</v>
      </c>
      <c r="B490" s="32"/>
      <c r="C490" s="32"/>
      <c r="D490" s="32"/>
      <c r="E490" s="32"/>
      <c r="F490" s="32"/>
      <c r="G490" s="32">
        <v>7260</v>
      </c>
      <c r="H490" s="32"/>
      <c r="I490" s="32"/>
      <c r="J490" s="32"/>
      <c r="K490" s="32">
        <v>7260</v>
      </c>
    </row>
    <row r="491" spans="1:11" x14ac:dyDescent="0.35">
      <c r="A491" s="31" t="s">
        <v>1814</v>
      </c>
      <c r="B491" s="32"/>
      <c r="C491" s="32"/>
      <c r="D491" s="32"/>
      <c r="E491" s="32"/>
      <c r="F491" s="32"/>
      <c r="G491" s="32">
        <v>5000</v>
      </c>
      <c r="H491" s="32"/>
      <c r="I491" s="32"/>
      <c r="J491" s="32"/>
      <c r="K491" s="32">
        <v>5000</v>
      </c>
    </row>
    <row r="492" spans="1:11" ht="23" x14ac:dyDescent="0.35">
      <c r="A492" s="31" t="s">
        <v>1475</v>
      </c>
      <c r="B492" s="32"/>
      <c r="C492" s="32"/>
      <c r="D492" s="32"/>
      <c r="E492" s="32"/>
      <c r="F492" s="32"/>
      <c r="G492" s="32">
        <v>5000</v>
      </c>
      <c r="H492" s="32"/>
      <c r="I492" s="32"/>
      <c r="J492" s="32"/>
      <c r="K492" s="32">
        <v>5000</v>
      </c>
    </row>
    <row r="493" spans="1:11" x14ac:dyDescent="0.35">
      <c r="A493" s="31" t="s">
        <v>2242</v>
      </c>
      <c r="B493" s="32"/>
      <c r="C493" s="32"/>
      <c r="D493" s="32"/>
      <c r="E493" s="32"/>
      <c r="F493" s="32"/>
      <c r="G493" s="32"/>
      <c r="H493" s="32"/>
      <c r="I493" s="32"/>
      <c r="J493" s="32">
        <v>133.41</v>
      </c>
      <c r="K493" s="32">
        <v>133.41</v>
      </c>
    </row>
    <row r="494" spans="1:11" ht="34.5" x14ac:dyDescent="0.35">
      <c r="A494" s="31" t="s">
        <v>1248</v>
      </c>
      <c r="B494" s="32"/>
      <c r="C494" s="32"/>
      <c r="D494" s="32"/>
      <c r="E494" s="32"/>
      <c r="F494" s="32"/>
      <c r="G494" s="32"/>
      <c r="H494" s="32"/>
      <c r="I494" s="32"/>
      <c r="J494" s="32">
        <v>133.41</v>
      </c>
      <c r="K494" s="32">
        <v>133.41</v>
      </c>
    </row>
    <row r="495" spans="1:11" x14ac:dyDescent="0.35">
      <c r="A495" s="31" t="s">
        <v>1728</v>
      </c>
      <c r="B495" s="32"/>
      <c r="C495" s="32"/>
      <c r="D495" s="32">
        <v>2420</v>
      </c>
      <c r="E495" s="32"/>
      <c r="F495" s="32"/>
      <c r="G495" s="32"/>
      <c r="H495" s="32"/>
      <c r="I495" s="32"/>
      <c r="J495" s="32"/>
      <c r="K495" s="32">
        <v>2420</v>
      </c>
    </row>
    <row r="496" spans="1:11" ht="23" x14ac:dyDescent="0.35">
      <c r="A496" s="31" t="s">
        <v>578</v>
      </c>
      <c r="B496" s="32"/>
      <c r="C496" s="32"/>
      <c r="D496" s="32">
        <v>2420</v>
      </c>
      <c r="E496" s="32"/>
      <c r="F496" s="32"/>
      <c r="G496" s="32"/>
      <c r="H496" s="32"/>
      <c r="I496" s="32"/>
      <c r="J496" s="32"/>
      <c r="K496" s="32">
        <v>2420</v>
      </c>
    </row>
    <row r="497" spans="1:11" x14ac:dyDescent="0.35">
      <c r="A497" s="31" t="s">
        <v>2177</v>
      </c>
      <c r="B497" s="32"/>
      <c r="C497" s="32"/>
      <c r="D497" s="32"/>
      <c r="E497" s="32"/>
      <c r="F497" s="32"/>
      <c r="G497" s="32"/>
      <c r="H497" s="32">
        <v>1931.16</v>
      </c>
      <c r="I497" s="32"/>
      <c r="J497" s="32"/>
      <c r="K497" s="32">
        <v>1931.16</v>
      </c>
    </row>
    <row r="498" spans="1:11" ht="23" x14ac:dyDescent="0.35">
      <c r="A498" s="31" t="s">
        <v>1085</v>
      </c>
      <c r="B498" s="32"/>
      <c r="C498" s="32"/>
      <c r="D498" s="32"/>
      <c r="E498" s="32"/>
      <c r="F498" s="32"/>
      <c r="G498" s="32"/>
      <c r="H498" s="32">
        <v>1931.16</v>
      </c>
      <c r="I498" s="32"/>
      <c r="J498" s="32"/>
      <c r="K498" s="32">
        <v>1931.16</v>
      </c>
    </row>
    <row r="499" spans="1:11" x14ac:dyDescent="0.35">
      <c r="A499" s="31" t="s">
        <v>2316</v>
      </c>
      <c r="B499" s="32"/>
      <c r="C499" s="32"/>
      <c r="D499" s="32"/>
      <c r="E499" s="32"/>
      <c r="F499" s="32"/>
      <c r="G499" s="32"/>
      <c r="H499" s="32">
        <v>560.23</v>
      </c>
      <c r="I499" s="32"/>
      <c r="J499" s="32"/>
      <c r="K499" s="32">
        <v>560.23</v>
      </c>
    </row>
    <row r="500" spans="1:11" ht="34.5" x14ac:dyDescent="0.35">
      <c r="A500" s="31" t="s">
        <v>1613</v>
      </c>
      <c r="B500" s="32"/>
      <c r="C500" s="32"/>
      <c r="D500" s="32"/>
      <c r="E500" s="32"/>
      <c r="F500" s="32"/>
      <c r="G500" s="32"/>
      <c r="H500" s="32">
        <v>560.23</v>
      </c>
      <c r="I500" s="32"/>
      <c r="J500" s="32"/>
      <c r="K500" s="32">
        <v>560.23</v>
      </c>
    </row>
    <row r="501" spans="1:11" x14ac:dyDescent="0.35">
      <c r="A501" s="31" t="s">
        <v>2303</v>
      </c>
      <c r="B501" s="32"/>
      <c r="C501" s="32"/>
      <c r="D501" s="32"/>
      <c r="E501" s="32"/>
      <c r="F501" s="32"/>
      <c r="G501" s="32"/>
      <c r="H501" s="32"/>
      <c r="I501" s="32"/>
      <c r="J501" s="32">
        <v>152.46</v>
      </c>
      <c r="K501" s="32">
        <v>152.46</v>
      </c>
    </row>
    <row r="502" spans="1:11" ht="23" x14ac:dyDescent="0.35">
      <c r="A502" s="31" t="s">
        <v>1580</v>
      </c>
      <c r="B502" s="32"/>
      <c r="C502" s="32"/>
      <c r="D502" s="32"/>
      <c r="E502" s="32"/>
      <c r="F502" s="32"/>
      <c r="G502" s="32"/>
      <c r="H502" s="32"/>
      <c r="I502" s="32"/>
      <c r="J502" s="32">
        <v>152.46</v>
      </c>
      <c r="K502" s="32">
        <v>152.46</v>
      </c>
    </row>
    <row r="503" spans="1:11" x14ac:dyDescent="0.35">
      <c r="A503" s="31" t="s">
        <v>2309</v>
      </c>
      <c r="B503" s="32"/>
      <c r="C503" s="32"/>
      <c r="D503" s="32"/>
      <c r="E503" s="32">
        <v>871.2</v>
      </c>
      <c r="F503" s="32"/>
      <c r="G503" s="32"/>
      <c r="H503" s="32">
        <v>200</v>
      </c>
      <c r="I503" s="32"/>
      <c r="J503" s="32"/>
      <c r="K503" s="32">
        <v>1071.2</v>
      </c>
    </row>
    <row r="504" spans="1:11" ht="23" x14ac:dyDescent="0.35">
      <c r="A504" s="31" t="s">
        <v>1591</v>
      </c>
      <c r="B504" s="32"/>
      <c r="C504" s="32"/>
      <c r="D504" s="32"/>
      <c r="E504" s="32">
        <v>871.2</v>
      </c>
      <c r="F504" s="32"/>
      <c r="G504" s="32"/>
      <c r="H504" s="32"/>
      <c r="I504" s="32"/>
      <c r="J504" s="32"/>
      <c r="K504" s="32">
        <v>871.2</v>
      </c>
    </row>
    <row r="505" spans="1:11" ht="23" x14ac:dyDescent="0.35">
      <c r="A505" s="31" t="s">
        <v>1611</v>
      </c>
      <c r="B505" s="32"/>
      <c r="C505" s="32"/>
      <c r="D505" s="32"/>
      <c r="E505" s="32"/>
      <c r="F505" s="32"/>
      <c r="G505" s="32"/>
      <c r="H505" s="32">
        <v>200</v>
      </c>
      <c r="I505" s="32"/>
      <c r="J505" s="32"/>
      <c r="K505" s="32">
        <v>200</v>
      </c>
    </row>
    <row r="506" spans="1:11" x14ac:dyDescent="0.35">
      <c r="A506" s="31" t="s">
        <v>2276</v>
      </c>
      <c r="B506" s="32"/>
      <c r="C506" s="32"/>
      <c r="D506" s="32"/>
      <c r="E506" s="32"/>
      <c r="F506" s="32"/>
      <c r="G506" s="32">
        <v>400.51</v>
      </c>
      <c r="H506" s="32"/>
      <c r="I506" s="32"/>
      <c r="J506" s="32"/>
      <c r="K506" s="32">
        <v>400.51</v>
      </c>
    </row>
    <row r="507" spans="1:11" ht="23" x14ac:dyDescent="0.35">
      <c r="A507" s="31" t="s">
        <v>1412</v>
      </c>
      <c r="B507" s="32"/>
      <c r="C507" s="32"/>
      <c r="D507" s="32"/>
      <c r="E507" s="32"/>
      <c r="F507" s="32"/>
      <c r="G507" s="32">
        <v>400.51</v>
      </c>
      <c r="H507" s="32"/>
      <c r="I507" s="32"/>
      <c r="J507" s="32"/>
      <c r="K507" s="32">
        <v>400.51</v>
      </c>
    </row>
    <row r="508" spans="1:11" x14ac:dyDescent="0.35">
      <c r="A508" s="31" t="s">
        <v>1770</v>
      </c>
      <c r="B508" s="32"/>
      <c r="C508" s="32"/>
      <c r="D508" s="32">
        <v>1936</v>
      </c>
      <c r="E508" s="32"/>
      <c r="F508" s="32"/>
      <c r="G508" s="32"/>
      <c r="H508" s="32"/>
      <c r="I508" s="32"/>
      <c r="J508" s="32"/>
      <c r="K508" s="32">
        <v>1936</v>
      </c>
    </row>
    <row r="509" spans="1:11" ht="23" x14ac:dyDescent="0.35">
      <c r="A509" s="31" t="s">
        <v>864</v>
      </c>
      <c r="B509" s="32"/>
      <c r="C509" s="32"/>
      <c r="D509" s="32">
        <v>1936</v>
      </c>
      <c r="E509" s="32"/>
      <c r="F509" s="32"/>
      <c r="G509" s="32"/>
      <c r="H509" s="32"/>
      <c r="I509" s="32"/>
      <c r="J509" s="32"/>
      <c r="K509" s="32">
        <v>1936</v>
      </c>
    </row>
    <row r="510" spans="1:11" x14ac:dyDescent="0.35">
      <c r="A510" s="31" t="s">
        <v>2337</v>
      </c>
      <c r="B510" s="32"/>
      <c r="C510" s="32"/>
      <c r="D510" s="32">
        <v>330</v>
      </c>
      <c r="E510" s="32"/>
      <c r="F510" s="32"/>
      <c r="G510" s="32"/>
      <c r="H510" s="32"/>
      <c r="I510" s="32"/>
      <c r="J510" s="32"/>
      <c r="K510" s="32">
        <v>330</v>
      </c>
    </row>
    <row r="511" spans="1:11" x14ac:dyDescent="0.35">
      <c r="A511" s="31" t="s">
        <v>1669</v>
      </c>
      <c r="B511" s="32"/>
      <c r="C511" s="32"/>
      <c r="D511" s="32">
        <v>330</v>
      </c>
      <c r="E511" s="32"/>
      <c r="F511" s="32"/>
      <c r="G511" s="32"/>
      <c r="H511" s="32"/>
      <c r="I511" s="32"/>
      <c r="J511" s="32"/>
      <c r="K511" s="32">
        <v>330</v>
      </c>
    </row>
    <row r="512" spans="1:11" x14ac:dyDescent="0.35">
      <c r="A512" s="31" t="s">
        <v>1739</v>
      </c>
      <c r="B512" s="32"/>
      <c r="C512" s="32"/>
      <c r="D512" s="32">
        <v>2000</v>
      </c>
      <c r="E512" s="32"/>
      <c r="F512" s="32"/>
      <c r="G512" s="32"/>
      <c r="H512" s="32"/>
      <c r="I512" s="32"/>
      <c r="J512" s="32"/>
      <c r="K512" s="32">
        <v>2000</v>
      </c>
    </row>
    <row r="513" spans="1:11" ht="23" x14ac:dyDescent="0.35">
      <c r="A513" s="31" t="s">
        <v>656</v>
      </c>
      <c r="B513" s="32"/>
      <c r="C513" s="32"/>
      <c r="D513" s="32">
        <v>2000</v>
      </c>
      <c r="E513" s="32"/>
      <c r="F513" s="32"/>
      <c r="G513" s="32"/>
      <c r="H513" s="32"/>
      <c r="I513" s="32"/>
      <c r="J513" s="32"/>
      <c r="K513" s="32">
        <v>2000</v>
      </c>
    </row>
    <row r="514" spans="1:11" x14ac:dyDescent="0.35">
      <c r="A514" s="31" t="s">
        <v>1868</v>
      </c>
      <c r="B514" s="32"/>
      <c r="C514" s="32">
        <v>5.61</v>
      </c>
      <c r="D514" s="32"/>
      <c r="E514" s="32"/>
      <c r="F514" s="32"/>
      <c r="G514" s="32"/>
      <c r="H514" s="32"/>
      <c r="I514" s="32"/>
      <c r="J514" s="32"/>
      <c r="K514" s="32">
        <v>5.61</v>
      </c>
    </row>
    <row r="515" spans="1:11" x14ac:dyDescent="0.35">
      <c r="A515" s="31" t="s">
        <v>520</v>
      </c>
      <c r="B515" s="32"/>
      <c r="C515" s="32">
        <v>5.61</v>
      </c>
      <c r="D515" s="32"/>
      <c r="E515" s="32"/>
      <c r="F515" s="32"/>
      <c r="G515" s="32"/>
      <c r="H515" s="32"/>
      <c r="I515" s="32"/>
      <c r="J515" s="32"/>
      <c r="K515" s="32">
        <v>5.61</v>
      </c>
    </row>
    <row r="516" spans="1:11" x14ac:dyDescent="0.35">
      <c r="A516" s="31" t="s">
        <v>1794</v>
      </c>
      <c r="B516" s="32">
        <v>1584</v>
      </c>
      <c r="C516" s="32"/>
      <c r="D516" s="32">
        <v>648.61</v>
      </c>
      <c r="E516" s="32"/>
      <c r="F516" s="32">
        <v>1085.8900000000001</v>
      </c>
      <c r="G516" s="32"/>
      <c r="H516" s="32"/>
      <c r="I516" s="32"/>
      <c r="J516" s="32"/>
      <c r="K516" s="32">
        <v>3318.5</v>
      </c>
    </row>
    <row r="517" spans="1:11" x14ac:dyDescent="0.35">
      <c r="A517" s="31" t="s">
        <v>1261</v>
      </c>
      <c r="B517" s="32"/>
      <c r="C517" s="32"/>
      <c r="D517" s="32">
        <v>648.61</v>
      </c>
      <c r="E517" s="32"/>
      <c r="F517" s="32"/>
      <c r="G517" s="32"/>
      <c r="H517" s="32"/>
      <c r="I517" s="32"/>
      <c r="J517" s="32"/>
      <c r="K517" s="32">
        <v>648.61</v>
      </c>
    </row>
    <row r="518" spans="1:11" x14ac:dyDescent="0.35">
      <c r="A518" s="31" t="s">
        <v>1031</v>
      </c>
      <c r="B518" s="32"/>
      <c r="C518" s="32"/>
      <c r="D518" s="32"/>
      <c r="E518" s="32"/>
      <c r="F518" s="32">
        <v>1085.8900000000001</v>
      </c>
      <c r="G518" s="32"/>
      <c r="H518" s="32"/>
      <c r="I518" s="32"/>
      <c r="J518" s="32"/>
      <c r="K518" s="32">
        <v>1085.8900000000001</v>
      </c>
    </row>
    <row r="519" spans="1:11" ht="23" x14ac:dyDescent="0.35">
      <c r="A519" s="31" t="s">
        <v>1285</v>
      </c>
      <c r="B519" s="32">
        <v>1584</v>
      </c>
      <c r="C519" s="32"/>
      <c r="D519" s="32"/>
      <c r="E519" s="32"/>
      <c r="F519" s="32"/>
      <c r="G519" s="32"/>
      <c r="H519" s="32"/>
      <c r="I519" s="32"/>
      <c r="J519" s="32"/>
      <c r="K519" s="32">
        <v>1584</v>
      </c>
    </row>
    <row r="520" spans="1:11" x14ac:dyDescent="0.35">
      <c r="A520" s="31" t="s">
        <v>2073</v>
      </c>
      <c r="B520" s="32"/>
      <c r="C520" s="32"/>
      <c r="D520" s="32"/>
      <c r="E520" s="32"/>
      <c r="F520" s="32">
        <v>199.1</v>
      </c>
      <c r="G520" s="32"/>
      <c r="H520" s="32"/>
      <c r="I520" s="32"/>
      <c r="J520" s="32"/>
      <c r="K520" s="32">
        <v>199.1</v>
      </c>
    </row>
    <row r="521" spans="1:11" ht="23" x14ac:dyDescent="0.35">
      <c r="A521" s="31" t="s">
        <v>591</v>
      </c>
      <c r="B521" s="32"/>
      <c r="C521" s="32"/>
      <c r="D521" s="32"/>
      <c r="E521" s="32"/>
      <c r="F521" s="32">
        <v>199.1</v>
      </c>
      <c r="G521" s="32"/>
      <c r="H521" s="32"/>
      <c r="I521" s="32"/>
      <c r="J521" s="32"/>
      <c r="K521" s="32">
        <v>199.1</v>
      </c>
    </row>
    <row r="522" spans="1:11" x14ac:dyDescent="0.35">
      <c r="A522" s="31" t="s">
        <v>1720</v>
      </c>
      <c r="B522" s="32"/>
      <c r="C522" s="32"/>
      <c r="D522" s="32">
        <v>11712</v>
      </c>
      <c r="E522" s="32"/>
      <c r="F522" s="32"/>
      <c r="G522" s="32"/>
      <c r="H522" s="32"/>
      <c r="I522" s="32"/>
      <c r="J522" s="32"/>
      <c r="K522" s="32">
        <v>11712</v>
      </c>
    </row>
    <row r="523" spans="1:11" ht="23" x14ac:dyDescent="0.35">
      <c r="A523" s="31" t="s">
        <v>543</v>
      </c>
      <c r="B523" s="32"/>
      <c r="C523" s="32"/>
      <c r="D523" s="32">
        <v>11712</v>
      </c>
      <c r="E523" s="32"/>
      <c r="F523" s="32"/>
      <c r="G523" s="32"/>
      <c r="H523" s="32"/>
      <c r="I523" s="32"/>
      <c r="J523" s="32"/>
      <c r="K523" s="32">
        <v>11712</v>
      </c>
    </row>
    <row r="524" spans="1:11" x14ac:dyDescent="0.35">
      <c r="A524" s="31" t="s">
        <v>1784</v>
      </c>
      <c r="B524" s="32"/>
      <c r="C524" s="32">
        <v>1950.91</v>
      </c>
      <c r="D524" s="32"/>
      <c r="E524" s="32"/>
      <c r="F524" s="32"/>
      <c r="G524" s="32"/>
      <c r="H524" s="32"/>
      <c r="I524" s="32"/>
      <c r="J524" s="32"/>
      <c r="K524" s="32">
        <v>1950.91</v>
      </c>
    </row>
    <row r="525" spans="1:11" ht="34.5" x14ac:dyDescent="0.35">
      <c r="A525" s="31" t="s">
        <v>1069</v>
      </c>
      <c r="B525" s="32"/>
      <c r="C525" s="32">
        <v>1950.91</v>
      </c>
      <c r="D525" s="32"/>
      <c r="E525" s="32"/>
      <c r="F525" s="32"/>
      <c r="G525" s="32"/>
      <c r="H525" s="32"/>
      <c r="I525" s="32"/>
      <c r="J525" s="32"/>
      <c r="K525" s="32">
        <v>1950.91</v>
      </c>
    </row>
    <row r="526" spans="1:11" x14ac:dyDescent="0.35">
      <c r="A526" s="31" t="s">
        <v>2079</v>
      </c>
      <c r="B526" s="32"/>
      <c r="C526" s="32"/>
      <c r="D526" s="32"/>
      <c r="E526" s="32"/>
      <c r="F526" s="32"/>
      <c r="G526" s="32">
        <v>1452</v>
      </c>
      <c r="H526" s="32"/>
      <c r="I526" s="32"/>
      <c r="J526" s="32"/>
      <c r="K526" s="32">
        <v>1452</v>
      </c>
    </row>
    <row r="527" spans="1:11" ht="23" x14ac:dyDescent="0.35">
      <c r="A527" s="31" t="s">
        <v>599</v>
      </c>
      <c r="B527" s="32"/>
      <c r="C527" s="32"/>
      <c r="D527" s="32"/>
      <c r="E527" s="32"/>
      <c r="F527" s="32"/>
      <c r="G527" s="32">
        <v>1452</v>
      </c>
      <c r="H527" s="32"/>
      <c r="I527" s="32"/>
      <c r="J527" s="32"/>
      <c r="K527" s="32">
        <v>1452</v>
      </c>
    </row>
    <row r="528" spans="1:11" x14ac:dyDescent="0.35">
      <c r="A528" s="31" t="s">
        <v>2266</v>
      </c>
      <c r="B528" s="32"/>
      <c r="C528" s="32"/>
      <c r="D528" s="32">
        <v>799.99</v>
      </c>
      <c r="E528" s="32"/>
      <c r="F528" s="32"/>
      <c r="G528" s="32"/>
      <c r="H528" s="32"/>
      <c r="I528" s="32"/>
      <c r="J528" s="32"/>
      <c r="K528" s="32">
        <v>799.99</v>
      </c>
    </row>
    <row r="529" spans="1:11" ht="23" x14ac:dyDescent="0.35">
      <c r="A529" s="31" t="s">
        <v>1336</v>
      </c>
      <c r="B529" s="32"/>
      <c r="C529" s="32"/>
      <c r="D529" s="32">
        <v>799.99</v>
      </c>
      <c r="E529" s="32"/>
      <c r="F529" s="32"/>
      <c r="G529" s="32"/>
      <c r="H529" s="32"/>
      <c r="I529" s="32"/>
      <c r="J529" s="32"/>
      <c r="K529" s="32">
        <v>799.99</v>
      </c>
    </row>
    <row r="530" spans="1:11" x14ac:dyDescent="0.35">
      <c r="A530" s="31" t="s">
        <v>2319</v>
      </c>
      <c r="B530" s="32"/>
      <c r="C530" s="32"/>
      <c r="D530" s="32"/>
      <c r="E530" s="32"/>
      <c r="F530" s="32"/>
      <c r="G530" s="32">
        <v>526.46</v>
      </c>
      <c r="H530" s="32"/>
      <c r="I530" s="32"/>
      <c r="J530" s="32"/>
      <c r="K530" s="32">
        <v>526.46</v>
      </c>
    </row>
    <row r="531" spans="1:11" ht="23" x14ac:dyDescent="0.35">
      <c r="A531" s="31" t="s">
        <v>1623</v>
      </c>
      <c r="B531" s="32"/>
      <c r="C531" s="32"/>
      <c r="D531" s="32"/>
      <c r="E531" s="32"/>
      <c r="F531" s="32"/>
      <c r="G531" s="32">
        <v>526.46</v>
      </c>
      <c r="H531" s="32"/>
      <c r="I531" s="32"/>
      <c r="J531" s="32"/>
      <c r="K531" s="32">
        <v>526.46</v>
      </c>
    </row>
    <row r="532" spans="1:11" x14ac:dyDescent="0.35">
      <c r="A532" s="31" t="s">
        <v>2170</v>
      </c>
      <c r="B532" s="32">
        <v>165.87</v>
      </c>
      <c r="C532" s="32"/>
      <c r="D532" s="32"/>
      <c r="E532" s="32"/>
      <c r="F532" s="32"/>
      <c r="G532" s="32"/>
      <c r="H532" s="32"/>
      <c r="I532" s="32"/>
      <c r="J532" s="32"/>
      <c r="K532" s="32">
        <v>165.87</v>
      </c>
    </row>
    <row r="533" spans="1:11" ht="23" x14ac:dyDescent="0.35">
      <c r="A533" s="31" t="s">
        <v>1042</v>
      </c>
      <c r="B533" s="32">
        <v>165.87</v>
      </c>
      <c r="C533" s="32"/>
      <c r="D533" s="32"/>
      <c r="E533" s="32"/>
      <c r="F533" s="32"/>
      <c r="G533" s="32"/>
      <c r="H533" s="32"/>
      <c r="I533" s="32"/>
      <c r="J533" s="32"/>
      <c r="K533" s="32">
        <v>165.87</v>
      </c>
    </row>
    <row r="534" spans="1:11" x14ac:dyDescent="0.35">
      <c r="A534" s="31" t="s">
        <v>2331</v>
      </c>
      <c r="B534" s="32"/>
      <c r="C534" s="32"/>
      <c r="D534" s="32"/>
      <c r="E534" s="32"/>
      <c r="F534" s="32">
        <v>586.85</v>
      </c>
      <c r="G534" s="32"/>
      <c r="H534" s="32"/>
      <c r="I534" s="32"/>
      <c r="J534" s="32"/>
      <c r="K534" s="32">
        <v>586.85</v>
      </c>
    </row>
    <row r="535" spans="1:11" ht="23" x14ac:dyDescent="0.35">
      <c r="A535" s="31" t="s">
        <v>1647</v>
      </c>
      <c r="B535" s="32"/>
      <c r="C535" s="32"/>
      <c r="D535" s="32"/>
      <c r="E535" s="32"/>
      <c r="F535" s="32">
        <v>586.85</v>
      </c>
      <c r="G535" s="32"/>
      <c r="H535" s="32"/>
      <c r="I535" s="32"/>
      <c r="J535" s="32"/>
      <c r="K535" s="32">
        <v>586.85</v>
      </c>
    </row>
    <row r="536" spans="1:11" x14ac:dyDescent="0.35">
      <c r="A536" s="31" t="s">
        <v>2116</v>
      </c>
      <c r="B536" s="32"/>
      <c r="C536" s="32"/>
      <c r="D536" s="32"/>
      <c r="E536" s="32"/>
      <c r="F536" s="32"/>
      <c r="G536" s="32">
        <v>1937.3100000000002</v>
      </c>
      <c r="H536" s="32">
        <v>56.63</v>
      </c>
      <c r="I536" s="32"/>
      <c r="J536" s="32"/>
      <c r="K536" s="32">
        <v>1993.94</v>
      </c>
    </row>
    <row r="537" spans="1:11" ht="34.5" x14ac:dyDescent="0.35">
      <c r="A537" s="31" t="s">
        <v>1090</v>
      </c>
      <c r="B537" s="32"/>
      <c r="C537" s="32"/>
      <c r="D537" s="32"/>
      <c r="E537" s="32"/>
      <c r="F537" s="32"/>
      <c r="G537" s="32"/>
      <c r="H537" s="32">
        <v>56.63</v>
      </c>
      <c r="I537" s="32"/>
      <c r="J537" s="32"/>
      <c r="K537" s="32">
        <v>56.63</v>
      </c>
    </row>
    <row r="538" spans="1:11" x14ac:dyDescent="0.35">
      <c r="A538" s="31" t="s">
        <v>794</v>
      </c>
      <c r="B538" s="32"/>
      <c r="C538" s="32"/>
      <c r="D538" s="32"/>
      <c r="E538" s="32"/>
      <c r="F538" s="32"/>
      <c r="G538" s="32">
        <v>56.63</v>
      </c>
      <c r="H538" s="32"/>
      <c r="I538" s="32"/>
      <c r="J538" s="32"/>
      <c r="K538" s="32">
        <v>56.63</v>
      </c>
    </row>
    <row r="539" spans="1:11" ht="23" x14ac:dyDescent="0.35">
      <c r="A539" s="31" t="s">
        <v>1397</v>
      </c>
      <c r="B539" s="32"/>
      <c r="C539" s="32"/>
      <c r="D539" s="32"/>
      <c r="E539" s="32"/>
      <c r="F539" s="32"/>
      <c r="G539" s="32">
        <v>1880.68</v>
      </c>
      <c r="H539" s="32"/>
      <c r="I539" s="32"/>
      <c r="J539" s="32"/>
      <c r="K539" s="32">
        <v>1880.68</v>
      </c>
    </row>
    <row r="540" spans="1:11" x14ac:dyDescent="0.35">
      <c r="A540" s="31" t="s">
        <v>2287</v>
      </c>
      <c r="B540" s="32"/>
      <c r="C540" s="32">
        <v>829.46</v>
      </c>
      <c r="D540" s="32"/>
      <c r="E540" s="32"/>
      <c r="F540" s="32"/>
      <c r="G540" s="32"/>
      <c r="H540" s="32"/>
      <c r="I540" s="32"/>
      <c r="J540" s="32"/>
      <c r="K540" s="32">
        <v>829.46</v>
      </c>
    </row>
    <row r="541" spans="1:11" x14ac:dyDescent="0.35">
      <c r="A541" s="31" t="s">
        <v>2288</v>
      </c>
      <c r="B541" s="32"/>
      <c r="C541" s="32">
        <v>829.46</v>
      </c>
      <c r="D541" s="32"/>
      <c r="E541" s="32"/>
      <c r="F541" s="32"/>
      <c r="G541" s="32"/>
      <c r="H541" s="32"/>
      <c r="I541" s="32"/>
      <c r="J541" s="32"/>
      <c r="K541" s="32">
        <v>829.46</v>
      </c>
    </row>
    <row r="542" spans="1:11" x14ac:dyDescent="0.35">
      <c r="A542" s="31" t="s">
        <v>2263</v>
      </c>
      <c r="B542" s="32"/>
      <c r="C542" s="32"/>
      <c r="D542" s="32"/>
      <c r="E542" s="32"/>
      <c r="F542" s="32"/>
      <c r="G542" s="32">
        <v>127.95</v>
      </c>
      <c r="H542" s="32">
        <v>255.56</v>
      </c>
      <c r="I542" s="32"/>
      <c r="J542" s="32"/>
      <c r="K542" s="32">
        <v>383.51</v>
      </c>
    </row>
    <row r="543" spans="1:11" x14ac:dyDescent="0.35">
      <c r="A543" s="31" t="s">
        <v>1312</v>
      </c>
      <c r="B543" s="32"/>
      <c r="C543" s="32"/>
      <c r="D543" s="32"/>
      <c r="E543" s="32"/>
      <c r="F543" s="32"/>
      <c r="G543" s="32">
        <v>127.95</v>
      </c>
      <c r="H543" s="32"/>
      <c r="I543" s="32"/>
      <c r="J543" s="32"/>
      <c r="K543" s="32">
        <v>127.95</v>
      </c>
    </row>
    <row r="544" spans="1:11" x14ac:dyDescent="0.35">
      <c r="A544" s="31" t="s">
        <v>1620</v>
      </c>
      <c r="B544" s="32"/>
      <c r="C544" s="32"/>
      <c r="D544" s="32"/>
      <c r="E544" s="32"/>
      <c r="F544" s="32"/>
      <c r="G544" s="32"/>
      <c r="H544" s="32">
        <v>127.61</v>
      </c>
      <c r="I544" s="32"/>
      <c r="J544" s="32"/>
      <c r="K544" s="32">
        <v>127.61</v>
      </c>
    </row>
    <row r="545" spans="1:11" x14ac:dyDescent="0.35">
      <c r="A545" s="31" t="s">
        <v>1619</v>
      </c>
      <c r="B545" s="32"/>
      <c r="C545" s="32"/>
      <c r="D545" s="32"/>
      <c r="E545" s="32"/>
      <c r="F545" s="32"/>
      <c r="G545" s="32"/>
      <c r="H545" s="32">
        <v>127.95</v>
      </c>
      <c r="I545" s="32"/>
      <c r="J545" s="32"/>
      <c r="K545" s="32">
        <v>127.95</v>
      </c>
    </row>
    <row r="546" spans="1:11" x14ac:dyDescent="0.35">
      <c r="A546" s="31" t="s">
        <v>2226</v>
      </c>
      <c r="B546" s="32"/>
      <c r="C546" s="32"/>
      <c r="D546" s="32"/>
      <c r="E546" s="32"/>
      <c r="F546" s="32"/>
      <c r="G546" s="32">
        <v>7258.79</v>
      </c>
      <c r="H546" s="32"/>
      <c r="I546" s="32"/>
      <c r="J546" s="32"/>
      <c r="K546" s="32">
        <v>7258.79</v>
      </c>
    </row>
    <row r="547" spans="1:11" ht="23" x14ac:dyDescent="0.35">
      <c r="A547" s="31" t="s">
        <v>1218</v>
      </c>
      <c r="B547" s="32"/>
      <c r="C547" s="32"/>
      <c r="D547" s="32"/>
      <c r="E547" s="32"/>
      <c r="F547" s="32"/>
      <c r="G547" s="32">
        <v>7258.79</v>
      </c>
      <c r="H547" s="32"/>
      <c r="I547" s="32"/>
      <c r="J547" s="32"/>
      <c r="K547" s="32">
        <v>7258.79</v>
      </c>
    </row>
    <row r="548" spans="1:11" x14ac:dyDescent="0.35">
      <c r="A548" s="31" t="s">
        <v>1890</v>
      </c>
      <c r="B548" s="32"/>
      <c r="C548" s="32"/>
      <c r="D548" s="32"/>
      <c r="E548" s="32"/>
      <c r="F548" s="32">
        <v>598.95000000000005</v>
      </c>
      <c r="G548" s="32"/>
      <c r="H548" s="32"/>
      <c r="I548" s="32"/>
      <c r="J548" s="32"/>
      <c r="K548" s="32">
        <v>598.95000000000005</v>
      </c>
    </row>
    <row r="549" spans="1:11" ht="23" x14ac:dyDescent="0.35">
      <c r="A549" s="31" t="s">
        <v>1030</v>
      </c>
      <c r="B549" s="32"/>
      <c r="C549" s="32"/>
      <c r="D549" s="32"/>
      <c r="E549" s="32"/>
      <c r="F549" s="32">
        <v>598.95000000000005</v>
      </c>
      <c r="G549" s="32"/>
      <c r="H549" s="32"/>
      <c r="I549" s="32"/>
      <c r="J549" s="32"/>
      <c r="K549" s="32">
        <v>598.95000000000005</v>
      </c>
    </row>
    <row r="550" spans="1:11" x14ac:dyDescent="0.35">
      <c r="A550" s="31" t="s">
        <v>2196</v>
      </c>
      <c r="B550" s="32"/>
      <c r="C550" s="32">
        <v>39.57</v>
      </c>
      <c r="D550" s="32"/>
      <c r="E550" s="32"/>
      <c r="F550" s="32"/>
      <c r="G550" s="32"/>
      <c r="H550" s="32"/>
      <c r="I550" s="32"/>
      <c r="J550" s="32"/>
      <c r="K550" s="32">
        <v>39.57</v>
      </c>
    </row>
    <row r="551" spans="1:11" x14ac:dyDescent="0.35">
      <c r="A551" s="31" t="s">
        <v>1136</v>
      </c>
      <c r="B551" s="32"/>
      <c r="C551" s="32">
        <v>39.57</v>
      </c>
      <c r="D551" s="32"/>
      <c r="E551" s="32"/>
      <c r="F551" s="32"/>
      <c r="G551" s="32"/>
      <c r="H551" s="32"/>
      <c r="I551" s="32"/>
      <c r="J551" s="32"/>
      <c r="K551" s="32">
        <v>39.57</v>
      </c>
    </row>
    <row r="552" spans="1:11" x14ac:dyDescent="0.35">
      <c r="A552" s="31" t="s">
        <v>2298</v>
      </c>
      <c r="B552" s="32">
        <v>309.76</v>
      </c>
      <c r="C552" s="32"/>
      <c r="D552" s="32"/>
      <c r="E552" s="32"/>
      <c r="F552" s="32"/>
      <c r="G552" s="32"/>
      <c r="H552" s="32"/>
      <c r="I552" s="32"/>
      <c r="J552" s="32"/>
      <c r="K552" s="32">
        <v>309.76</v>
      </c>
    </row>
    <row r="553" spans="1:11" ht="23" x14ac:dyDescent="0.35">
      <c r="A553" s="31" t="s">
        <v>1568</v>
      </c>
      <c r="B553" s="32">
        <v>309.76</v>
      </c>
      <c r="C553" s="32"/>
      <c r="D553" s="32"/>
      <c r="E553" s="32"/>
      <c r="F553" s="32"/>
      <c r="G553" s="32"/>
      <c r="H553" s="32"/>
      <c r="I553" s="32"/>
      <c r="J553" s="32"/>
      <c r="K553" s="32">
        <v>309.76</v>
      </c>
    </row>
    <row r="554" spans="1:11" x14ac:dyDescent="0.35">
      <c r="A554" s="31" t="s">
        <v>1831</v>
      </c>
      <c r="B554" s="32"/>
      <c r="C554" s="32"/>
      <c r="D554" s="32"/>
      <c r="E554" s="32"/>
      <c r="F554" s="32"/>
      <c r="G554" s="32">
        <v>211.75</v>
      </c>
      <c r="H554" s="32"/>
      <c r="I554" s="32"/>
      <c r="J554" s="32"/>
      <c r="K554" s="32">
        <v>211.75</v>
      </c>
    </row>
    <row r="555" spans="1:11" ht="23" x14ac:dyDescent="0.35">
      <c r="A555" s="31" t="s">
        <v>882</v>
      </c>
      <c r="B555" s="32"/>
      <c r="C555" s="32"/>
      <c r="D555" s="32"/>
      <c r="E555" s="32"/>
      <c r="F555" s="32"/>
      <c r="G555" s="32">
        <v>211.75</v>
      </c>
      <c r="H555" s="32"/>
      <c r="I555" s="32"/>
      <c r="J555" s="32"/>
      <c r="K555" s="32">
        <v>211.75</v>
      </c>
    </row>
    <row r="556" spans="1:11" x14ac:dyDescent="0.35">
      <c r="A556" s="31" t="s">
        <v>1777</v>
      </c>
      <c r="B556" s="32"/>
      <c r="C556" s="32"/>
      <c r="D556" s="32"/>
      <c r="E556" s="32"/>
      <c r="F556" s="32"/>
      <c r="G556" s="32"/>
      <c r="H556" s="32">
        <v>7122.35</v>
      </c>
      <c r="I556" s="32"/>
      <c r="J556" s="32"/>
      <c r="K556" s="32">
        <v>7122.35</v>
      </c>
    </row>
    <row r="557" spans="1:11" ht="34.5" x14ac:dyDescent="0.35">
      <c r="A557" s="31" t="s">
        <v>947</v>
      </c>
      <c r="B557" s="32"/>
      <c r="C557" s="32"/>
      <c r="D557" s="32"/>
      <c r="E557" s="32"/>
      <c r="F557" s="32"/>
      <c r="G557" s="32"/>
      <c r="H557" s="32">
        <v>7122.35</v>
      </c>
      <c r="I557" s="32"/>
      <c r="J557" s="32"/>
      <c r="K557" s="32">
        <v>7122.35</v>
      </c>
    </row>
    <row r="558" spans="1:11" x14ac:dyDescent="0.35">
      <c r="A558" s="31" t="s">
        <v>2310</v>
      </c>
      <c r="B558" s="32"/>
      <c r="C558" s="32"/>
      <c r="D558" s="32"/>
      <c r="E558" s="32"/>
      <c r="F558" s="32">
        <v>459.8</v>
      </c>
      <c r="G558" s="32"/>
      <c r="H558" s="32"/>
      <c r="I558" s="32"/>
      <c r="J558" s="32"/>
      <c r="K558" s="32">
        <v>459.8</v>
      </c>
    </row>
    <row r="559" spans="1:11" x14ac:dyDescent="0.35">
      <c r="A559" s="31" t="s">
        <v>1595</v>
      </c>
      <c r="B559" s="32"/>
      <c r="C559" s="32"/>
      <c r="D559" s="32"/>
      <c r="E559" s="32"/>
      <c r="F559" s="32">
        <v>459.8</v>
      </c>
      <c r="G559" s="32"/>
      <c r="H559" s="32"/>
      <c r="I559" s="32"/>
      <c r="J559" s="32"/>
      <c r="K559" s="32">
        <v>459.8</v>
      </c>
    </row>
    <row r="560" spans="1:11" x14ac:dyDescent="0.35">
      <c r="A560" s="31" t="s">
        <v>2179</v>
      </c>
      <c r="B560" s="32"/>
      <c r="C560" s="32"/>
      <c r="D560" s="32"/>
      <c r="E560" s="32"/>
      <c r="F560" s="32">
        <v>66.550000000000011</v>
      </c>
      <c r="G560" s="32"/>
      <c r="H560" s="32"/>
      <c r="I560" s="32"/>
      <c r="J560" s="32"/>
      <c r="K560" s="32">
        <v>66.550000000000011</v>
      </c>
    </row>
    <row r="561" spans="1:11" ht="23" x14ac:dyDescent="0.35">
      <c r="A561" s="31" t="s">
        <v>1317</v>
      </c>
      <c r="B561" s="32"/>
      <c r="C561" s="32"/>
      <c r="D561" s="32"/>
      <c r="E561" s="32"/>
      <c r="F561" s="32">
        <v>32.67</v>
      </c>
      <c r="G561" s="32"/>
      <c r="H561" s="32"/>
      <c r="I561" s="32"/>
      <c r="J561" s="32"/>
      <c r="K561" s="32">
        <v>32.67</v>
      </c>
    </row>
    <row r="562" spans="1:11" ht="23" x14ac:dyDescent="0.35">
      <c r="A562" s="31" t="s">
        <v>1098</v>
      </c>
      <c r="B562" s="32"/>
      <c r="C562" s="32"/>
      <c r="D562" s="32"/>
      <c r="E562" s="32"/>
      <c r="F562" s="32">
        <v>33.880000000000003</v>
      </c>
      <c r="G562" s="32"/>
      <c r="H562" s="32"/>
      <c r="I562" s="32"/>
      <c r="J562" s="32"/>
      <c r="K562" s="32">
        <v>33.880000000000003</v>
      </c>
    </row>
    <row r="563" spans="1:11" x14ac:dyDescent="0.35">
      <c r="A563" s="31" t="s">
        <v>2147</v>
      </c>
      <c r="B563" s="32"/>
      <c r="C563" s="32"/>
      <c r="D563" s="32"/>
      <c r="E563" s="32"/>
      <c r="F563" s="32"/>
      <c r="G563" s="32">
        <v>42.05</v>
      </c>
      <c r="H563" s="32"/>
      <c r="I563" s="32"/>
      <c r="J563" s="32"/>
      <c r="K563" s="32">
        <v>42.05</v>
      </c>
    </row>
    <row r="564" spans="1:11" ht="23" x14ac:dyDescent="0.35">
      <c r="A564" s="31" t="s">
        <v>936</v>
      </c>
      <c r="B564" s="32"/>
      <c r="C564" s="32"/>
      <c r="D564" s="32"/>
      <c r="E564" s="32"/>
      <c r="F564" s="32"/>
      <c r="G564" s="32">
        <v>42.05</v>
      </c>
      <c r="H564" s="32"/>
      <c r="I564" s="32"/>
      <c r="J564" s="32"/>
      <c r="K564" s="32">
        <v>42.05</v>
      </c>
    </row>
    <row r="565" spans="1:11" x14ac:dyDescent="0.35">
      <c r="A565" s="31" t="s">
        <v>1693</v>
      </c>
      <c r="B565" s="32"/>
      <c r="C565" s="32"/>
      <c r="D565" s="32"/>
      <c r="E565" s="32"/>
      <c r="F565" s="32"/>
      <c r="G565" s="32">
        <v>4911.83</v>
      </c>
      <c r="H565" s="32"/>
      <c r="I565" s="32"/>
      <c r="J565" s="32"/>
      <c r="K565" s="32">
        <v>4911.83</v>
      </c>
    </row>
    <row r="566" spans="1:11" ht="23" x14ac:dyDescent="0.35">
      <c r="A566" s="31" t="s">
        <v>235</v>
      </c>
      <c r="B566" s="32"/>
      <c r="C566" s="32"/>
      <c r="D566" s="32"/>
      <c r="E566" s="32"/>
      <c r="F566" s="32"/>
      <c r="G566" s="32">
        <v>4911.83</v>
      </c>
      <c r="H566" s="32"/>
      <c r="I566" s="32"/>
      <c r="J566" s="32"/>
      <c r="K566" s="32">
        <v>4911.83</v>
      </c>
    </row>
    <row r="567" spans="1:11" x14ac:dyDescent="0.35">
      <c r="A567" s="31" t="s">
        <v>1727</v>
      </c>
      <c r="B567" s="32">
        <v>423.5</v>
      </c>
      <c r="C567" s="32"/>
      <c r="D567" s="32">
        <v>8751.93</v>
      </c>
      <c r="E567" s="32"/>
      <c r="F567" s="32">
        <v>326.70000000000005</v>
      </c>
      <c r="G567" s="32">
        <v>2263.91</v>
      </c>
      <c r="H567" s="32">
        <v>629.27</v>
      </c>
      <c r="I567" s="32"/>
      <c r="J567" s="32"/>
      <c r="K567" s="32">
        <v>12395.310000000001</v>
      </c>
    </row>
    <row r="568" spans="1:11" ht="23" x14ac:dyDescent="0.35">
      <c r="A568" s="31" t="s">
        <v>1029</v>
      </c>
      <c r="B568" s="32"/>
      <c r="C568" s="32"/>
      <c r="D568" s="32"/>
      <c r="E568" s="32"/>
      <c r="F568" s="32">
        <v>108.9</v>
      </c>
      <c r="G568" s="32"/>
      <c r="H568" s="32"/>
      <c r="I568" s="32"/>
      <c r="J568" s="32"/>
      <c r="K568" s="32">
        <v>108.9</v>
      </c>
    </row>
    <row r="569" spans="1:11" ht="23" x14ac:dyDescent="0.35">
      <c r="A569" s="31" t="s">
        <v>1604</v>
      </c>
      <c r="B569" s="32"/>
      <c r="C569" s="32"/>
      <c r="D569" s="32">
        <v>1494.35</v>
      </c>
      <c r="E569" s="32"/>
      <c r="F569" s="32"/>
      <c r="G569" s="32"/>
      <c r="H569" s="32"/>
      <c r="I569" s="32"/>
      <c r="J569" s="32"/>
      <c r="K569" s="32">
        <v>1494.35</v>
      </c>
    </row>
    <row r="570" spans="1:11" ht="23" x14ac:dyDescent="0.35">
      <c r="A570" s="31" t="s">
        <v>1392</v>
      </c>
      <c r="B570" s="32"/>
      <c r="C570" s="32"/>
      <c r="D570" s="32"/>
      <c r="E570" s="32"/>
      <c r="F570" s="32"/>
      <c r="G570" s="32">
        <v>1422.96</v>
      </c>
      <c r="H570" s="32"/>
      <c r="I570" s="32"/>
      <c r="J570" s="32"/>
      <c r="K570" s="32">
        <v>1422.96</v>
      </c>
    </row>
    <row r="571" spans="1:11" x14ac:dyDescent="0.35">
      <c r="A571" s="31" t="s">
        <v>576</v>
      </c>
      <c r="B571" s="32"/>
      <c r="C571" s="32"/>
      <c r="D571" s="32">
        <v>7257.58</v>
      </c>
      <c r="E571" s="32"/>
      <c r="F571" s="32"/>
      <c r="G571" s="32"/>
      <c r="H571" s="32"/>
      <c r="I571" s="32"/>
      <c r="J571" s="32"/>
      <c r="K571" s="32">
        <v>7257.58</v>
      </c>
    </row>
    <row r="572" spans="1:11" ht="23" x14ac:dyDescent="0.35">
      <c r="A572" s="31" t="s">
        <v>1049</v>
      </c>
      <c r="B572" s="32"/>
      <c r="C572" s="32"/>
      <c r="D572" s="32"/>
      <c r="E572" s="32"/>
      <c r="F572" s="32"/>
      <c r="G572" s="32"/>
      <c r="H572" s="32">
        <v>309.76</v>
      </c>
      <c r="I572" s="32"/>
      <c r="J572" s="32"/>
      <c r="K572" s="32">
        <v>309.76</v>
      </c>
    </row>
    <row r="573" spans="1:11" ht="23" x14ac:dyDescent="0.35">
      <c r="A573" s="31" t="s">
        <v>1410</v>
      </c>
      <c r="B573" s="32"/>
      <c r="C573" s="32"/>
      <c r="D573" s="32"/>
      <c r="E573" s="32"/>
      <c r="F573" s="32"/>
      <c r="G573" s="32">
        <v>605</v>
      </c>
      <c r="H573" s="32"/>
      <c r="I573" s="32"/>
      <c r="J573" s="32"/>
      <c r="K573" s="32">
        <v>605</v>
      </c>
    </row>
    <row r="574" spans="1:11" ht="23" x14ac:dyDescent="0.35">
      <c r="A574" s="31" t="s">
        <v>996</v>
      </c>
      <c r="B574" s="32"/>
      <c r="C574" s="32"/>
      <c r="D574" s="32"/>
      <c r="E574" s="32"/>
      <c r="F574" s="32"/>
      <c r="G574" s="32">
        <v>235.95</v>
      </c>
      <c r="H574" s="32"/>
      <c r="I574" s="32"/>
      <c r="J574" s="32"/>
      <c r="K574" s="32">
        <v>235.95</v>
      </c>
    </row>
    <row r="575" spans="1:11" ht="23" x14ac:dyDescent="0.35">
      <c r="A575" s="31" t="s">
        <v>766</v>
      </c>
      <c r="B575" s="32">
        <v>423.5</v>
      </c>
      <c r="C575" s="32"/>
      <c r="D575" s="32"/>
      <c r="E575" s="32"/>
      <c r="F575" s="32"/>
      <c r="G575" s="32"/>
      <c r="H575" s="32"/>
      <c r="I575" s="32"/>
      <c r="J575" s="32"/>
      <c r="K575" s="32">
        <v>423.5</v>
      </c>
    </row>
    <row r="576" spans="1:11" ht="23" x14ac:dyDescent="0.35">
      <c r="A576" s="31" t="s">
        <v>622</v>
      </c>
      <c r="B576" s="32"/>
      <c r="C576" s="32"/>
      <c r="D576" s="32"/>
      <c r="E576" s="32"/>
      <c r="F576" s="32"/>
      <c r="G576" s="32"/>
      <c r="H576" s="32">
        <v>319.51</v>
      </c>
      <c r="I576" s="32"/>
      <c r="J576" s="32"/>
      <c r="K576" s="32">
        <v>319.51</v>
      </c>
    </row>
    <row r="577" spans="1:11" ht="23" x14ac:dyDescent="0.35">
      <c r="A577" s="31" t="s">
        <v>1172</v>
      </c>
      <c r="B577" s="32"/>
      <c r="C577" s="32"/>
      <c r="D577" s="32"/>
      <c r="E577" s="32"/>
      <c r="F577" s="32">
        <v>108.9</v>
      </c>
      <c r="G577" s="32"/>
      <c r="H577" s="32"/>
      <c r="I577" s="32"/>
      <c r="J577" s="32"/>
      <c r="K577" s="32">
        <v>108.9</v>
      </c>
    </row>
    <row r="578" spans="1:11" ht="23" x14ac:dyDescent="0.35">
      <c r="A578" s="31" t="s">
        <v>1645</v>
      </c>
      <c r="B578" s="32"/>
      <c r="C578" s="32"/>
      <c r="D578" s="32"/>
      <c r="E578" s="32"/>
      <c r="F578" s="32">
        <v>108.9</v>
      </c>
      <c r="G578" s="32"/>
      <c r="H578" s="32"/>
      <c r="I578" s="32"/>
      <c r="J578" s="32"/>
      <c r="K578" s="32">
        <v>108.9</v>
      </c>
    </row>
    <row r="579" spans="1:11" x14ac:dyDescent="0.35">
      <c r="A579" s="31" t="s">
        <v>1815</v>
      </c>
      <c r="B579" s="32"/>
      <c r="C579" s="32"/>
      <c r="D579" s="32"/>
      <c r="E579" s="32"/>
      <c r="F579" s="32"/>
      <c r="G579" s="32">
        <v>13000</v>
      </c>
      <c r="H579" s="32"/>
      <c r="I579" s="32"/>
      <c r="J579" s="32"/>
      <c r="K579" s="32">
        <v>13000</v>
      </c>
    </row>
    <row r="580" spans="1:11" x14ac:dyDescent="0.35">
      <c r="A580" s="31" t="s">
        <v>1476</v>
      </c>
      <c r="B580" s="32"/>
      <c r="C580" s="32"/>
      <c r="D580" s="32"/>
      <c r="E580" s="32"/>
      <c r="F580" s="32"/>
      <c r="G580" s="32">
        <v>13000</v>
      </c>
      <c r="H580" s="32"/>
      <c r="I580" s="32"/>
      <c r="J580" s="32"/>
      <c r="K580" s="32">
        <v>13000</v>
      </c>
    </row>
    <row r="581" spans="1:11" x14ac:dyDescent="0.35">
      <c r="A581" s="31" t="s">
        <v>1709</v>
      </c>
      <c r="B581" s="32"/>
      <c r="C581" s="32">
        <v>33.82</v>
      </c>
      <c r="D581" s="32"/>
      <c r="E581" s="32"/>
      <c r="F581" s="32"/>
      <c r="G581" s="32">
        <v>4996.16</v>
      </c>
      <c r="H581" s="32">
        <v>6466.56</v>
      </c>
      <c r="I581" s="32">
        <v>506.06</v>
      </c>
      <c r="J581" s="32">
        <v>1514.14</v>
      </c>
      <c r="K581" s="32">
        <v>13516.74</v>
      </c>
    </row>
    <row r="582" spans="1:11" ht="23" x14ac:dyDescent="0.35">
      <c r="A582" s="31" t="s">
        <v>773</v>
      </c>
      <c r="B582" s="32"/>
      <c r="C582" s="32"/>
      <c r="D582" s="32"/>
      <c r="E582" s="32"/>
      <c r="F582" s="32"/>
      <c r="G582" s="32"/>
      <c r="H582" s="32"/>
      <c r="I582" s="32">
        <v>253.03</v>
      </c>
      <c r="J582" s="32"/>
      <c r="K582" s="32">
        <v>253.03</v>
      </c>
    </row>
    <row r="583" spans="1:11" ht="23" x14ac:dyDescent="0.35">
      <c r="A583" s="31" t="s">
        <v>492</v>
      </c>
      <c r="B583" s="32"/>
      <c r="C583" s="32"/>
      <c r="D583" s="32"/>
      <c r="E583" s="32"/>
      <c r="F583" s="32"/>
      <c r="G583" s="32"/>
      <c r="H583" s="32"/>
      <c r="I583" s="32">
        <v>253.03</v>
      </c>
      <c r="J583" s="32"/>
      <c r="K583" s="32">
        <v>253.03</v>
      </c>
    </row>
    <row r="584" spans="1:11" ht="23" x14ac:dyDescent="0.35">
      <c r="A584" s="31" t="s">
        <v>535</v>
      </c>
      <c r="B584" s="32"/>
      <c r="C584" s="32"/>
      <c r="D584" s="32"/>
      <c r="E584" s="32"/>
      <c r="F584" s="32"/>
      <c r="G584" s="32"/>
      <c r="H584" s="32"/>
      <c r="I584" s="32"/>
      <c r="J584" s="32">
        <v>1514.14</v>
      </c>
      <c r="K584" s="32">
        <v>1514.14</v>
      </c>
    </row>
    <row r="585" spans="1:11" ht="34.5" x14ac:dyDescent="0.35">
      <c r="A585" s="31" t="s">
        <v>832</v>
      </c>
      <c r="B585" s="32"/>
      <c r="C585" s="32"/>
      <c r="D585" s="32"/>
      <c r="E585" s="32"/>
      <c r="F585" s="32"/>
      <c r="G585" s="32"/>
      <c r="H585" s="32">
        <v>6466.56</v>
      </c>
      <c r="I585" s="32"/>
      <c r="J585" s="32"/>
      <c r="K585" s="32">
        <v>6466.56</v>
      </c>
    </row>
    <row r="586" spans="1:11" x14ac:dyDescent="0.35">
      <c r="A586" s="31" t="s">
        <v>1135</v>
      </c>
      <c r="B586" s="32"/>
      <c r="C586" s="32">
        <v>33.82</v>
      </c>
      <c r="D586" s="32"/>
      <c r="E586" s="32"/>
      <c r="F586" s="32"/>
      <c r="G586" s="32"/>
      <c r="H586" s="32"/>
      <c r="I586" s="32"/>
      <c r="J586" s="32"/>
      <c r="K586" s="32">
        <v>33.82</v>
      </c>
    </row>
    <row r="587" spans="1:11" x14ac:dyDescent="0.35">
      <c r="A587" s="31" t="s">
        <v>1287</v>
      </c>
      <c r="B587" s="32"/>
      <c r="C587" s="32"/>
      <c r="D587" s="32"/>
      <c r="E587" s="32"/>
      <c r="F587" s="32"/>
      <c r="G587" s="32">
        <v>4996.16</v>
      </c>
      <c r="H587" s="32"/>
      <c r="I587" s="32"/>
      <c r="J587" s="32"/>
      <c r="K587" s="32">
        <v>4996.16</v>
      </c>
    </row>
    <row r="588" spans="1:11" x14ac:dyDescent="0.35">
      <c r="A588" s="31" t="s">
        <v>1800</v>
      </c>
      <c r="B588" s="32"/>
      <c r="C588" s="32"/>
      <c r="D588" s="32"/>
      <c r="E588" s="32"/>
      <c r="F588" s="32">
        <v>6490</v>
      </c>
      <c r="G588" s="32"/>
      <c r="H588" s="32"/>
      <c r="I588" s="32"/>
      <c r="J588" s="32"/>
      <c r="K588" s="32">
        <v>6490</v>
      </c>
    </row>
    <row r="589" spans="1:11" ht="23" x14ac:dyDescent="0.35">
      <c r="A589" s="31" t="s">
        <v>1293</v>
      </c>
      <c r="B589" s="32"/>
      <c r="C589" s="32"/>
      <c r="D589" s="32"/>
      <c r="E589" s="32"/>
      <c r="F589" s="32">
        <v>6490</v>
      </c>
      <c r="G589" s="32"/>
      <c r="H589" s="32"/>
      <c r="I589" s="32"/>
      <c r="J589" s="32"/>
      <c r="K589" s="32">
        <v>6490</v>
      </c>
    </row>
    <row r="590" spans="1:11" x14ac:dyDescent="0.35">
      <c r="A590" s="31" t="s">
        <v>1847</v>
      </c>
      <c r="B590" s="32"/>
      <c r="C590" s="32"/>
      <c r="D590" s="32"/>
      <c r="E590" s="32"/>
      <c r="F590" s="32"/>
      <c r="G590" s="32"/>
      <c r="H590" s="32">
        <v>603.14</v>
      </c>
      <c r="I590" s="32"/>
      <c r="J590" s="32"/>
      <c r="K590" s="32">
        <v>603.14</v>
      </c>
    </row>
    <row r="591" spans="1:11" ht="34.5" x14ac:dyDescent="0.35">
      <c r="A591" s="31" t="s">
        <v>1354</v>
      </c>
      <c r="B591" s="32"/>
      <c r="C591" s="32"/>
      <c r="D591" s="32"/>
      <c r="E591" s="32"/>
      <c r="F591" s="32"/>
      <c r="G591" s="32"/>
      <c r="H591" s="32">
        <v>399.3</v>
      </c>
      <c r="I591" s="32"/>
      <c r="J591" s="32"/>
      <c r="K591" s="32">
        <v>399.3</v>
      </c>
    </row>
    <row r="592" spans="1:11" ht="34.5" x14ac:dyDescent="0.35">
      <c r="A592" s="31" t="s">
        <v>1353</v>
      </c>
      <c r="B592" s="32"/>
      <c r="C592" s="32"/>
      <c r="D592" s="32"/>
      <c r="E592" s="32"/>
      <c r="F592" s="32"/>
      <c r="G592" s="32"/>
      <c r="H592" s="32">
        <v>203.84</v>
      </c>
      <c r="I592" s="32"/>
      <c r="J592" s="32"/>
      <c r="K592" s="32">
        <v>203.84</v>
      </c>
    </row>
    <row r="593" spans="1:11" x14ac:dyDescent="0.35">
      <c r="A593" s="31" t="s">
        <v>2107</v>
      </c>
      <c r="B593" s="32"/>
      <c r="C593" s="32"/>
      <c r="D593" s="32"/>
      <c r="E593" s="32"/>
      <c r="F593" s="32"/>
      <c r="G593" s="32"/>
      <c r="H593" s="32"/>
      <c r="I593" s="32"/>
      <c r="J593" s="32">
        <v>130.68</v>
      </c>
      <c r="K593" s="32">
        <v>130.68</v>
      </c>
    </row>
    <row r="594" spans="1:11" ht="23" x14ac:dyDescent="0.35">
      <c r="A594" s="31" t="s">
        <v>786</v>
      </c>
      <c r="B594" s="32"/>
      <c r="C594" s="32"/>
      <c r="D594" s="32"/>
      <c r="E594" s="32"/>
      <c r="F594" s="32"/>
      <c r="G594" s="32"/>
      <c r="H594" s="32"/>
      <c r="I594" s="32"/>
      <c r="J594" s="32">
        <v>130.68</v>
      </c>
      <c r="K594" s="32">
        <v>130.68</v>
      </c>
    </row>
    <row r="595" spans="1:11" x14ac:dyDescent="0.35">
      <c r="A595" s="31" t="s">
        <v>2152</v>
      </c>
      <c r="B595" s="32"/>
      <c r="C595" s="32"/>
      <c r="D595" s="32"/>
      <c r="E595" s="32"/>
      <c r="F595" s="32"/>
      <c r="G595" s="32">
        <v>60.48</v>
      </c>
      <c r="H595" s="32"/>
      <c r="I595" s="32"/>
      <c r="J595" s="32"/>
      <c r="K595" s="32">
        <v>60.48</v>
      </c>
    </row>
    <row r="596" spans="1:11" x14ac:dyDescent="0.35">
      <c r="A596" s="31" t="s">
        <v>998</v>
      </c>
      <c r="B596" s="32"/>
      <c r="C596" s="32"/>
      <c r="D596" s="32"/>
      <c r="E596" s="32"/>
      <c r="F596" s="32"/>
      <c r="G596" s="32">
        <v>60.48</v>
      </c>
      <c r="H596" s="32"/>
      <c r="I596" s="32"/>
      <c r="J596" s="32"/>
      <c r="K596" s="32">
        <v>60.48</v>
      </c>
    </row>
    <row r="597" spans="1:11" x14ac:dyDescent="0.35">
      <c r="A597" s="31" t="s">
        <v>2098</v>
      </c>
      <c r="B597" s="32">
        <v>2904</v>
      </c>
      <c r="C597" s="32"/>
      <c r="D597" s="32"/>
      <c r="E597" s="32"/>
      <c r="F597" s="32"/>
      <c r="G597" s="32"/>
      <c r="H597" s="32"/>
      <c r="I597" s="32"/>
      <c r="J597" s="32"/>
      <c r="K597" s="32">
        <v>2904</v>
      </c>
    </row>
    <row r="598" spans="1:11" ht="34.5" x14ac:dyDescent="0.35">
      <c r="A598" s="31" t="s">
        <v>765</v>
      </c>
      <c r="B598" s="32">
        <v>2904</v>
      </c>
      <c r="C598" s="32"/>
      <c r="D598" s="32"/>
      <c r="E598" s="32"/>
      <c r="F598" s="32"/>
      <c r="G598" s="32"/>
      <c r="H598" s="32"/>
      <c r="I598" s="32"/>
      <c r="J598" s="32"/>
      <c r="K598" s="32">
        <v>2904</v>
      </c>
    </row>
    <row r="599" spans="1:11" x14ac:dyDescent="0.35">
      <c r="A599" s="31" t="s">
        <v>2325</v>
      </c>
      <c r="B599" s="32"/>
      <c r="C599" s="32"/>
      <c r="D599" s="32">
        <v>440</v>
      </c>
      <c r="E599" s="32"/>
      <c r="F599" s="32"/>
      <c r="G599" s="32"/>
      <c r="H599" s="32"/>
      <c r="I599" s="32"/>
      <c r="J599" s="32"/>
      <c r="K599" s="32">
        <v>440</v>
      </c>
    </row>
    <row r="600" spans="1:11" x14ac:dyDescent="0.35">
      <c r="A600" s="31" t="s">
        <v>1631</v>
      </c>
      <c r="B600" s="32"/>
      <c r="C600" s="32"/>
      <c r="D600" s="32">
        <v>440</v>
      </c>
      <c r="E600" s="32"/>
      <c r="F600" s="32"/>
      <c r="G600" s="32"/>
      <c r="H600" s="32"/>
      <c r="I600" s="32"/>
      <c r="J600" s="32"/>
      <c r="K600" s="32">
        <v>440</v>
      </c>
    </row>
    <row r="601" spans="1:11" x14ac:dyDescent="0.35">
      <c r="A601" s="31" t="s">
        <v>2102</v>
      </c>
      <c r="B601" s="32"/>
      <c r="C601" s="32"/>
      <c r="D601" s="32"/>
      <c r="E601" s="32"/>
      <c r="F601" s="32"/>
      <c r="G601" s="32"/>
      <c r="H601" s="32">
        <v>625.72</v>
      </c>
      <c r="I601" s="32"/>
      <c r="J601" s="32"/>
      <c r="K601" s="32">
        <v>625.72</v>
      </c>
    </row>
    <row r="602" spans="1:11" x14ac:dyDescent="0.35">
      <c r="A602" s="31" t="s">
        <v>778</v>
      </c>
      <c r="B602" s="32"/>
      <c r="C602" s="32"/>
      <c r="D602" s="32"/>
      <c r="E602" s="32"/>
      <c r="F602" s="32"/>
      <c r="G602" s="32"/>
      <c r="H602" s="32">
        <v>194.28</v>
      </c>
      <c r="I602" s="32"/>
      <c r="J602" s="32"/>
      <c r="K602" s="32">
        <v>194.28</v>
      </c>
    </row>
    <row r="603" spans="1:11" x14ac:dyDescent="0.35">
      <c r="A603" s="31" t="s">
        <v>777</v>
      </c>
      <c r="B603" s="32"/>
      <c r="C603" s="32"/>
      <c r="D603" s="32"/>
      <c r="E603" s="32"/>
      <c r="F603" s="32"/>
      <c r="G603" s="32"/>
      <c r="H603" s="32">
        <v>223.32</v>
      </c>
      <c r="I603" s="32"/>
      <c r="J603" s="32"/>
      <c r="K603" s="32">
        <v>223.32</v>
      </c>
    </row>
    <row r="604" spans="1:11" x14ac:dyDescent="0.35">
      <c r="A604" s="31" t="s">
        <v>1022</v>
      </c>
      <c r="B604" s="32"/>
      <c r="C604" s="32"/>
      <c r="D604" s="32"/>
      <c r="E604" s="32"/>
      <c r="F604" s="32"/>
      <c r="G604" s="32"/>
      <c r="H604" s="32">
        <v>100.43</v>
      </c>
      <c r="I604" s="32"/>
      <c r="J604" s="32"/>
      <c r="K604" s="32">
        <v>100.43</v>
      </c>
    </row>
    <row r="605" spans="1:11" x14ac:dyDescent="0.35">
      <c r="A605" s="31" t="s">
        <v>1023</v>
      </c>
      <c r="B605" s="32"/>
      <c r="C605" s="32"/>
      <c r="D605" s="32"/>
      <c r="E605" s="32"/>
      <c r="F605" s="32"/>
      <c r="G605" s="32"/>
      <c r="H605" s="32">
        <v>107.69</v>
      </c>
      <c r="I605" s="32"/>
      <c r="J605" s="32"/>
      <c r="K605" s="32">
        <v>107.69</v>
      </c>
    </row>
    <row r="606" spans="1:11" x14ac:dyDescent="0.35">
      <c r="A606" s="31" t="s">
        <v>2290</v>
      </c>
      <c r="B606" s="32"/>
      <c r="C606" s="32"/>
      <c r="D606" s="32">
        <v>575</v>
      </c>
      <c r="E606" s="32"/>
      <c r="F606" s="32"/>
      <c r="G606" s="32"/>
      <c r="H606" s="32"/>
      <c r="I606" s="32"/>
      <c r="J606" s="32"/>
      <c r="K606" s="32">
        <v>575</v>
      </c>
    </row>
    <row r="607" spans="1:11" ht="23" x14ac:dyDescent="0.35">
      <c r="A607" s="31" t="s">
        <v>1443</v>
      </c>
      <c r="B607" s="32"/>
      <c r="C607" s="32"/>
      <c r="D607" s="32">
        <v>575</v>
      </c>
      <c r="E607" s="32"/>
      <c r="F607" s="32"/>
      <c r="G607" s="32"/>
      <c r="H607" s="32"/>
      <c r="I607" s="32"/>
      <c r="J607" s="32"/>
      <c r="K607" s="32">
        <v>575</v>
      </c>
    </row>
    <row r="608" spans="1:11" x14ac:dyDescent="0.35">
      <c r="A608" s="31" t="s">
        <v>2135</v>
      </c>
      <c r="B608" s="32"/>
      <c r="C608" s="32"/>
      <c r="D608" s="32"/>
      <c r="E608" s="32"/>
      <c r="F608" s="32"/>
      <c r="G608" s="32">
        <v>134.31</v>
      </c>
      <c r="H608" s="32"/>
      <c r="I608" s="32"/>
      <c r="J608" s="32"/>
      <c r="K608" s="32">
        <v>134.31</v>
      </c>
    </row>
    <row r="609" spans="1:11" ht="23" x14ac:dyDescent="0.35">
      <c r="A609" s="31" t="s">
        <v>893</v>
      </c>
      <c r="B609" s="32"/>
      <c r="C609" s="32"/>
      <c r="D609" s="32"/>
      <c r="E609" s="32"/>
      <c r="F609" s="32"/>
      <c r="G609" s="32">
        <v>134.31</v>
      </c>
      <c r="H609" s="32"/>
      <c r="I609" s="32"/>
      <c r="J609" s="32"/>
      <c r="K609" s="32">
        <v>134.31</v>
      </c>
    </row>
    <row r="610" spans="1:11" x14ac:dyDescent="0.35">
      <c r="A610" s="31" t="s">
        <v>1785</v>
      </c>
      <c r="B610" s="32"/>
      <c r="C610" s="32"/>
      <c r="D610" s="32"/>
      <c r="E610" s="32"/>
      <c r="F610" s="32">
        <v>15593.5</v>
      </c>
      <c r="G610" s="32"/>
      <c r="H610" s="32"/>
      <c r="I610" s="32"/>
      <c r="J610" s="32"/>
      <c r="K610" s="32">
        <v>15593.5</v>
      </c>
    </row>
    <row r="611" spans="1:11" ht="34.5" x14ac:dyDescent="0.35">
      <c r="A611" s="31" t="s">
        <v>1072</v>
      </c>
      <c r="B611" s="32"/>
      <c r="C611" s="32"/>
      <c r="D611" s="32"/>
      <c r="E611" s="32"/>
      <c r="F611" s="32">
        <v>15593.5</v>
      </c>
      <c r="G611" s="32"/>
      <c r="H611" s="32"/>
      <c r="I611" s="32"/>
      <c r="J611" s="32"/>
      <c r="K611" s="32">
        <v>15593.5</v>
      </c>
    </row>
    <row r="612" spans="1:11" x14ac:dyDescent="0.35">
      <c r="A612" s="31" t="s">
        <v>2151</v>
      </c>
      <c r="B612" s="32"/>
      <c r="C612" s="32">
        <v>185.01</v>
      </c>
      <c r="D612" s="32"/>
      <c r="E612" s="32"/>
      <c r="F612" s="32"/>
      <c r="G612" s="32"/>
      <c r="H612" s="32"/>
      <c r="I612" s="32"/>
      <c r="J612" s="32"/>
      <c r="K612" s="32">
        <v>185.01</v>
      </c>
    </row>
    <row r="613" spans="1:11" ht="23" x14ac:dyDescent="0.35">
      <c r="A613" s="31" t="s">
        <v>990</v>
      </c>
      <c r="B613" s="32"/>
      <c r="C613" s="32">
        <v>185.01</v>
      </c>
      <c r="D613" s="32"/>
      <c r="E613" s="32"/>
      <c r="F613" s="32"/>
      <c r="G613" s="32"/>
      <c r="H613" s="32"/>
      <c r="I613" s="32"/>
      <c r="J613" s="32"/>
      <c r="K613" s="32">
        <v>185.01</v>
      </c>
    </row>
    <row r="614" spans="1:11" x14ac:dyDescent="0.35">
      <c r="A614" s="31" t="s">
        <v>1787</v>
      </c>
      <c r="B614" s="32">
        <v>2772</v>
      </c>
      <c r="C614" s="32"/>
      <c r="D614" s="32"/>
      <c r="E614" s="32"/>
      <c r="F614" s="32"/>
      <c r="G614" s="32">
        <v>924</v>
      </c>
      <c r="H614" s="32"/>
      <c r="I614" s="32"/>
      <c r="J614" s="32"/>
      <c r="K614" s="32">
        <v>3696</v>
      </c>
    </row>
    <row r="615" spans="1:11" ht="23" x14ac:dyDescent="0.35">
      <c r="A615" s="31" t="s">
        <v>1551</v>
      </c>
      <c r="B615" s="32"/>
      <c r="C615" s="32"/>
      <c r="D615" s="32"/>
      <c r="E615" s="32"/>
      <c r="F615" s="32"/>
      <c r="G615" s="32">
        <v>924</v>
      </c>
      <c r="H615" s="32"/>
      <c r="I615" s="32"/>
      <c r="J615" s="32"/>
      <c r="K615" s="32">
        <v>924</v>
      </c>
    </row>
    <row r="616" spans="1:11" ht="23" x14ac:dyDescent="0.35">
      <c r="A616" s="31" t="s">
        <v>1146</v>
      </c>
      <c r="B616" s="32">
        <v>2772</v>
      </c>
      <c r="C616" s="32"/>
      <c r="D616" s="32"/>
      <c r="E616" s="32"/>
      <c r="F616" s="32"/>
      <c r="G616" s="32"/>
      <c r="H616" s="32"/>
      <c r="I616" s="32"/>
      <c r="J616" s="32"/>
      <c r="K616" s="32">
        <v>2772</v>
      </c>
    </row>
    <row r="617" spans="1:11" x14ac:dyDescent="0.35">
      <c r="A617" s="31" t="s">
        <v>2313</v>
      </c>
      <c r="B617" s="32"/>
      <c r="C617" s="32"/>
      <c r="D617" s="32">
        <v>279</v>
      </c>
      <c r="E617" s="32"/>
      <c r="F617" s="32"/>
      <c r="G617" s="32"/>
      <c r="H617" s="32"/>
      <c r="I617" s="32"/>
      <c r="J617" s="32"/>
      <c r="K617" s="32">
        <v>279</v>
      </c>
    </row>
    <row r="618" spans="1:11" x14ac:dyDescent="0.35">
      <c r="A618" s="31" t="s">
        <v>1603</v>
      </c>
      <c r="B618" s="32"/>
      <c r="C618" s="32"/>
      <c r="D618" s="32">
        <v>279</v>
      </c>
      <c r="E618" s="32"/>
      <c r="F618" s="32"/>
      <c r="G618" s="32"/>
      <c r="H618" s="32"/>
      <c r="I618" s="32"/>
      <c r="J618" s="32"/>
      <c r="K618" s="32">
        <v>279</v>
      </c>
    </row>
    <row r="619" spans="1:11" x14ac:dyDescent="0.35">
      <c r="A619" s="31" t="s">
        <v>1798</v>
      </c>
      <c r="B619" s="32"/>
      <c r="C619" s="32">
        <v>443.73</v>
      </c>
      <c r="D619" s="32">
        <v>5165.01</v>
      </c>
      <c r="E619" s="32"/>
      <c r="F619" s="32">
        <v>297.66000000000003</v>
      </c>
      <c r="G619" s="32"/>
      <c r="H619" s="32"/>
      <c r="I619" s="32"/>
      <c r="J619" s="32">
        <v>215.38</v>
      </c>
      <c r="K619" s="32">
        <v>6121.78</v>
      </c>
    </row>
    <row r="620" spans="1:11" ht="23" x14ac:dyDescent="0.35">
      <c r="A620" s="31" t="s">
        <v>992</v>
      </c>
      <c r="B620" s="32"/>
      <c r="C620" s="32"/>
      <c r="D620" s="32"/>
      <c r="E620" s="32"/>
      <c r="F620" s="32"/>
      <c r="G620" s="32"/>
      <c r="H620" s="32"/>
      <c r="I620" s="32"/>
      <c r="J620" s="32">
        <v>107.69</v>
      </c>
      <c r="K620" s="32">
        <v>107.69</v>
      </c>
    </row>
    <row r="621" spans="1:11" ht="23" x14ac:dyDescent="0.35">
      <c r="A621" s="31" t="s">
        <v>993</v>
      </c>
      <c r="B621" s="32"/>
      <c r="C621" s="32"/>
      <c r="D621" s="32"/>
      <c r="E621" s="32"/>
      <c r="F621" s="32"/>
      <c r="G621" s="32"/>
      <c r="H621" s="32"/>
      <c r="I621" s="32"/>
      <c r="J621" s="32">
        <v>107.69</v>
      </c>
      <c r="K621" s="32">
        <v>107.69</v>
      </c>
    </row>
    <row r="622" spans="1:11" x14ac:dyDescent="0.35">
      <c r="A622" s="31" t="s">
        <v>1135</v>
      </c>
      <c r="B622" s="32"/>
      <c r="C622" s="32">
        <v>207.78</v>
      </c>
      <c r="D622" s="32"/>
      <c r="E622" s="32"/>
      <c r="F622" s="32"/>
      <c r="G622" s="32"/>
      <c r="H622" s="32"/>
      <c r="I622" s="32"/>
      <c r="J622" s="32"/>
      <c r="K622" s="32">
        <v>207.78</v>
      </c>
    </row>
    <row r="623" spans="1:11" x14ac:dyDescent="0.35">
      <c r="A623" s="31" t="s">
        <v>1655</v>
      </c>
      <c r="B623" s="32"/>
      <c r="C623" s="32"/>
      <c r="D623" s="32"/>
      <c r="E623" s="32"/>
      <c r="F623" s="32">
        <v>297.66000000000003</v>
      </c>
      <c r="G623" s="32"/>
      <c r="H623" s="32"/>
      <c r="I623" s="32"/>
      <c r="J623" s="32"/>
      <c r="K623" s="32">
        <v>297.66000000000003</v>
      </c>
    </row>
    <row r="624" spans="1:11" ht="23" x14ac:dyDescent="0.35">
      <c r="A624" s="31" t="s">
        <v>1291</v>
      </c>
      <c r="B624" s="32"/>
      <c r="C624" s="32"/>
      <c r="D624" s="32">
        <v>5165.01</v>
      </c>
      <c r="E624" s="32"/>
      <c r="F624" s="32"/>
      <c r="G624" s="32"/>
      <c r="H624" s="32"/>
      <c r="I624" s="32"/>
      <c r="J624" s="32"/>
      <c r="K624" s="32">
        <v>5165.01</v>
      </c>
    </row>
    <row r="625" spans="1:11" ht="23" x14ac:dyDescent="0.35">
      <c r="A625" s="31" t="s">
        <v>1102</v>
      </c>
      <c r="B625" s="32"/>
      <c r="C625" s="32">
        <v>235.95</v>
      </c>
      <c r="D625" s="32"/>
      <c r="E625" s="32"/>
      <c r="F625" s="32"/>
      <c r="G625" s="32"/>
      <c r="H625" s="32"/>
      <c r="I625" s="32"/>
      <c r="J625" s="32"/>
      <c r="K625" s="32">
        <v>235.95</v>
      </c>
    </row>
    <row r="626" spans="1:11" x14ac:dyDescent="0.35">
      <c r="A626" s="31" t="s">
        <v>2066</v>
      </c>
      <c r="B626" s="32">
        <v>989</v>
      </c>
      <c r="C626" s="32"/>
      <c r="D626" s="32"/>
      <c r="E626" s="32"/>
      <c r="F626" s="32"/>
      <c r="G626" s="32"/>
      <c r="H626" s="32"/>
      <c r="I626" s="32"/>
      <c r="J626" s="32"/>
      <c r="K626" s="32">
        <v>989</v>
      </c>
    </row>
    <row r="627" spans="1:11" x14ac:dyDescent="0.35">
      <c r="A627" s="31" t="s">
        <v>558</v>
      </c>
      <c r="B627" s="32">
        <v>989</v>
      </c>
      <c r="C627" s="32"/>
      <c r="D627" s="32"/>
      <c r="E627" s="32"/>
      <c r="F627" s="32"/>
      <c r="G627" s="32"/>
      <c r="H627" s="32"/>
      <c r="I627" s="32"/>
      <c r="J627" s="32"/>
      <c r="K627" s="32">
        <v>989</v>
      </c>
    </row>
    <row r="628" spans="1:11" x14ac:dyDescent="0.35">
      <c r="A628" s="31" t="s">
        <v>1756</v>
      </c>
      <c r="B628" s="32"/>
      <c r="C628" s="32"/>
      <c r="D628" s="32"/>
      <c r="E628" s="32"/>
      <c r="F628" s="32"/>
      <c r="G628" s="32">
        <v>309.76</v>
      </c>
      <c r="H628" s="32"/>
      <c r="I628" s="32"/>
      <c r="J628" s="32"/>
      <c r="K628" s="32">
        <v>309.76</v>
      </c>
    </row>
    <row r="629" spans="1:11" x14ac:dyDescent="0.35">
      <c r="A629" s="31" t="s">
        <v>917</v>
      </c>
      <c r="B629" s="32"/>
      <c r="C629" s="32"/>
      <c r="D629" s="32"/>
      <c r="E629" s="32"/>
      <c r="F629" s="32"/>
      <c r="G629" s="32">
        <v>19.36</v>
      </c>
      <c r="H629" s="32"/>
      <c r="I629" s="32"/>
      <c r="J629" s="32"/>
      <c r="K629" s="32">
        <v>19.36</v>
      </c>
    </row>
    <row r="630" spans="1:11" x14ac:dyDescent="0.35">
      <c r="A630" s="31" t="s">
        <v>818</v>
      </c>
      <c r="B630" s="32"/>
      <c r="C630" s="32"/>
      <c r="D630" s="32"/>
      <c r="E630" s="32"/>
      <c r="F630" s="32"/>
      <c r="G630" s="32">
        <v>290.39999999999998</v>
      </c>
      <c r="H630" s="32"/>
      <c r="I630" s="32"/>
      <c r="J630" s="32"/>
      <c r="K630" s="32">
        <v>290.39999999999998</v>
      </c>
    </row>
    <row r="631" spans="1:11" x14ac:dyDescent="0.35">
      <c r="A631" s="31" t="s">
        <v>2129</v>
      </c>
      <c r="B631" s="32"/>
      <c r="C631" s="32"/>
      <c r="D631" s="32"/>
      <c r="E631" s="32"/>
      <c r="F631" s="32"/>
      <c r="G631" s="32">
        <v>249.04</v>
      </c>
      <c r="H631" s="32"/>
      <c r="I631" s="32"/>
      <c r="J631" s="32"/>
      <c r="K631" s="32">
        <v>249.04</v>
      </c>
    </row>
    <row r="632" spans="1:11" ht="23" x14ac:dyDescent="0.35">
      <c r="A632" s="31" t="s">
        <v>879</v>
      </c>
      <c r="B632" s="32"/>
      <c r="C632" s="32"/>
      <c r="D632" s="32"/>
      <c r="E632" s="32"/>
      <c r="F632" s="32"/>
      <c r="G632" s="32">
        <v>249.04</v>
      </c>
      <c r="H632" s="32"/>
      <c r="I632" s="32"/>
      <c r="J632" s="32"/>
      <c r="K632" s="32">
        <v>249.04</v>
      </c>
    </row>
    <row r="633" spans="1:11" x14ac:dyDescent="0.35">
      <c r="A633" s="31" t="s">
        <v>1732</v>
      </c>
      <c r="B633" s="32"/>
      <c r="C633" s="32"/>
      <c r="D633" s="32">
        <v>1452</v>
      </c>
      <c r="E633" s="32"/>
      <c r="F633" s="32"/>
      <c r="G633" s="32"/>
      <c r="H633" s="32"/>
      <c r="I633" s="32"/>
      <c r="J633" s="32"/>
      <c r="K633" s="32">
        <v>1452</v>
      </c>
    </row>
    <row r="634" spans="1:11" ht="23" x14ac:dyDescent="0.35">
      <c r="A634" s="31" t="s">
        <v>583</v>
      </c>
      <c r="B634" s="32"/>
      <c r="C634" s="32"/>
      <c r="D634" s="32">
        <v>1452</v>
      </c>
      <c r="E634" s="32"/>
      <c r="F634" s="32"/>
      <c r="G634" s="32"/>
      <c r="H634" s="32"/>
      <c r="I634" s="32"/>
      <c r="J634" s="32"/>
      <c r="K634" s="32">
        <v>1452</v>
      </c>
    </row>
    <row r="635" spans="1:11" x14ac:dyDescent="0.35">
      <c r="A635" s="31" t="s">
        <v>2293</v>
      </c>
      <c r="B635" s="32"/>
      <c r="C635" s="32"/>
      <c r="D635" s="32"/>
      <c r="E635" s="32"/>
      <c r="F635" s="32"/>
      <c r="G635" s="32">
        <v>20</v>
      </c>
      <c r="H635" s="32"/>
      <c r="I635" s="32"/>
      <c r="J635" s="32"/>
      <c r="K635" s="32">
        <v>20</v>
      </c>
    </row>
    <row r="636" spans="1:11" x14ac:dyDescent="0.35">
      <c r="A636" s="31" t="s">
        <v>1456</v>
      </c>
      <c r="B636" s="32"/>
      <c r="C636" s="32"/>
      <c r="D636" s="32"/>
      <c r="E636" s="32"/>
      <c r="F636" s="32"/>
      <c r="G636" s="32">
        <v>20</v>
      </c>
      <c r="H636" s="32"/>
      <c r="I636" s="32"/>
      <c r="J636" s="32"/>
      <c r="K636" s="32">
        <v>20</v>
      </c>
    </row>
    <row r="637" spans="1:11" x14ac:dyDescent="0.35">
      <c r="A637" s="31" t="s">
        <v>1817</v>
      </c>
      <c r="B637" s="32"/>
      <c r="C637" s="32"/>
      <c r="D637" s="32"/>
      <c r="E637" s="32"/>
      <c r="F637" s="32"/>
      <c r="G637" s="32">
        <v>5000</v>
      </c>
      <c r="H637" s="32"/>
      <c r="I637" s="32"/>
      <c r="J637" s="32"/>
      <c r="K637" s="32">
        <v>5000</v>
      </c>
    </row>
    <row r="638" spans="1:11" ht="23" x14ac:dyDescent="0.35">
      <c r="A638" s="31" t="s">
        <v>1478</v>
      </c>
      <c r="B638" s="32"/>
      <c r="C638" s="32"/>
      <c r="D638" s="32"/>
      <c r="E638" s="32"/>
      <c r="F638" s="32"/>
      <c r="G638" s="32">
        <v>5000</v>
      </c>
      <c r="H638" s="32"/>
      <c r="I638" s="32"/>
      <c r="J638" s="32"/>
      <c r="K638" s="32">
        <v>5000</v>
      </c>
    </row>
    <row r="639" spans="1:11" ht="23" x14ac:dyDescent="0.35">
      <c r="A639" s="31" t="s">
        <v>2239</v>
      </c>
      <c r="B639" s="32"/>
      <c r="C639" s="32"/>
      <c r="D639" s="32">
        <v>600</v>
      </c>
      <c r="E639" s="32"/>
      <c r="F639" s="32"/>
      <c r="G639" s="32"/>
      <c r="H639" s="32"/>
      <c r="I639" s="32"/>
      <c r="J639" s="32"/>
      <c r="K639" s="32">
        <v>600</v>
      </c>
    </row>
    <row r="640" spans="1:11" x14ac:dyDescent="0.35">
      <c r="A640" s="31" t="s">
        <v>1239</v>
      </c>
      <c r="B640" s="32"/>
      <c r="C640" s="32"/>
      <c r="D640" s="32">
        <v>600</v>
      </c>
      <c r="E640" s="32"/>
      <c r="F640" s="32"/>
      <c r="G640" s="32"/>
      <c r="H640" s="32"/>
      <c r="I640" s="32"/>
      <c r="J640" s="32"/>
      <c r="K640" s="32">
        <v>600</v>
      </c>
    </row>
    <row r="641" spans="1:11" x14ac:dyDescent="0.35">
      <c r="A641" s="31" t="s">
        <v>2297</v>
      </c>
      <c r="B641" s="32"/>
      <c r="C641" s="32"/>
      <c r="D641" s="32"/>
      <c r="E641" s="32"/>
      <c r="F641" s="32"/>
      <c r="G641" s="32"/>
      <c r="H641" s="32">
        <v>180</v>
      </c>
      <c r="I641" s="32"/>
      <c r="J641" s="32"/>
      <c r="K641" s="32">
        <v>180</v>
      </c>
    </row>
    <row r="642" spans="1:11" ht="23" x14ac:dyDescent="0.35">
      <c r="A642" s="31" t="s">
        <v>1567</v>
      </c>
      <c r="B642" s="32"/>
      <c r="C642" s="32"/>
      <c r="D642" s="32"/>
      <c r="E642" s="32"/>
      <c r="F642" s="32"/>
      <c r="G642" s="32"/>
      <c r="H642" s="32">
        <v>180</v>
      </c>
      <c r="I642" s="32"/>
      <c r="J642" s="32"/>
      <c r="K642" s="32">
        <v>180</v>
      </c>
    </row>
    <row r="643" spans="1:11" x14ac:dyDescent="0.35">
      <c r="A643" s="31" t="s">
        <v>1962</v>
      </c>
      <c r="B643" s="32"/>
      <c r="C643" s="32"/>
      <c r="D643" s="32"/>
      <c r="E643" s="32"/>
      <c r="F643" s="32"/>
      <c r="G643" s="32"/>
      <c r="H643" s="32"/>
      <c r="I643" s="32"/>
      <c r="J643" s="32">
        <v>160.93</v>
      </c>
      <c r="K643" s="32">
        <v>160.93</v>
      </c>
    </row>
    <row r="644" spans="1:11" ht="34.5" x14ac:dyDescent="0.35">
      <c r="A644" s="31" t="s">
        <v>522</v>
      </c>
      <c r="B644" s="32"/>
      <c r="C644" s="32"/>
      <c r="D644" s="32"/>
      <c r="E644" s="32"/>
      <c r="F644" s="32"/>
      <c r="G644" s="32"/>
      <c r="H644" s="32"/>
      <c r="I644" s="32"/>
      <c r="J644" s="32">
        <v>160.93</v>
      </c>
      <c r="K644" s="32">
        <v>160.93</v>
      </c>
    </row>
    <row r="645" spans="1:11" x14ac:dyDescent="0.35">
      <c r="A645" s="31" t="s">
        <v>2248</v>
      </c>
      <c r="B645" s="32"/>
      <c r="C645" s="32"/>
      <c r="D645" s="32"/>
      <c r="E645" s="32"/>
      <c r="F645" s="32"/>
      <c r="G645" s="32"/>
      <c r="H645" s="32">
        <v>41.53</v>
      </c>
      <c r="I645" s="32"/>
      <c r="J645" s="32"/>
      <c r="K645" s="32">
        <v>41.53</v>
      </c>
    </row>
    <row r="646" spans="1:11" ht="23" x14ac:dyDescent="0.35">
      <c r="A646" s="31" t="s">
        <v>1270</v>
      </c>
      <c r="B646" s="32"/>
      <c r="C646" s="32"/>
      <c r="D646" s="32"/>
      <c r="E646" s="32"/>
      <c r="F646" s="32"/>
      <c r="G646" s="32"/>
      <c r="H646" s="32">
        <v>41.53</v>
      </c>
      <c r="I646" s="32"/>
      <c r="J646" s="32"/>
      <c r="K646" s="32">
        <v>41.53</v>
      </c>
    </row>
    <row r="647" spans="1:11" x14ac:dyDescent="0.35">
      <c r="A647" s="31" t="s">
        <v>1762</v>
      </c>
      <c r="B647" s="32"/>
      <c r="C647" s="32"/>
      <c r="D647" s="32">
        <v>1343.1</v>
      </c>
      <c r="E647" s="32"/>
      <c r="F647" s="32"/>
      <c r="G647" s="32"/>
      <c r="H647" s="32"/>
      <c r="I647" s="32"/>
      <c r="J647" s="32"/>
      <c r="K647" s="32">
        <v>1343.1</v>
      </c>
    </row>
    <row r="648" spans="1:11" ht="23" x14ac:dyDescent="0.35">
      <c r="A648" s="31" t="s">
        <v>825</v>
      </c>
      <c r="B648" s="32"/>
      <c r="C648" s="32"/>
      <c r="D648" s="32">
        <v>1343.1</v>
      </c>
      <c r="E648" s="32"/>
      <c r="F648" s="32"/>
      <c r="G648" s="32"/>
      <c r="H648" s="32"/>
      <c r="I648" s="32"/>
      <c r="J648" s="32"/>
      <c r="K648" s="32">
        <v>1343.1</v>
      </c>
    </row>
    <row r="649" spans="1:11" x14ac:dyDescent="0.35">
      <c r="A649" s="31" t="s">
        <v>2131</v>
      </c>
      <c r="B649" s="32"/>
      <c r="C649" s="32"/>
      <c r="D649" s="32"/>
      <c r="E649" s="32"/>
      <c r="F649" s="32"/>
      <c r="G649" s="32">
        <v>1754.5</v>
      </c>
      <c r="H649" s="32"/>
      <c r="I649" s="32"/>
      <c r="J649" s="32"/>
      <c r="K649" s="32">
        <v>1754.5</v>
      </c>
    </row>
    <row r="650" spans="1:11" ht="23" x14ac:dyDescent="0.35">
      <c r="A650" s="31" t="s">
        <v>881</v>
      </c>
      <c r="B650" s="32"/>
      <c r="C650" s="32"/>
      <c r="D650" s="32"/>
      <c r="E650" s="32"/>
      <c r="F650" s="32"/>
      <c r="G650" s="32">
        <v>1754.5</v>
      </c>
      <c r="H650" s="32"/>
      <c r="I650" s="32"/>
      <c r="J650" s="32"/>
      <c r="K650" s="32">
        <v>1754.5</v>
      </c>
    </row>
    <row r="651" spans="1:11" x14ac:dyDescent="0.35">
      <c r="A651" s="31" t="s">
        <v>2105</v>
      </c>
      <c r="B651" s="32"/>
      <c r="C651" s="32"/>
      <c r="D651" s="32"/>
      <c r="E651" s="32"/>
      <c r="F651" s="32"/>
      <c r="G651" s="32">
        <v>49.71</v>
      </c>
      <c r="H651" s="32"/>
      <c r="I651" s="32"/>
      <c r="J651" s="32"/>
      <c r="K651" s="32">
        <v>49.71</v>
      </c>
    </row>
    <row r="652" spans="1:11" x14ac:dyDescent="0.35">
      <c r="A652" s="31" t="s">
        <v>783</v>
      </c>
      <c r="B652" s="32"/>
      <c r="C652" s="32"/>
      <c r="D652" s="32"/>
      <c r="E652" s="32"/>
      <c r="F652" s="32"/>
      <c r="G652" s="32">
        <v>49.71</v>
      </c>
      <c r="H652" s="32"/>
      <c r="I652" s="32"/>
      <c r="J652" s="32"/>
      <c r="K652" s="32">
        <v>49.71</v>
      </c>
    </row>
    <row r="653" spans="1:11" x14ac:dyDescent="0.35">
      <c r="A653" s="31" t="s">
        <v>2154</v>
      </c>
      <c r="B653" s="32"/>
      <c r="C653" s="32"/>
      <c r="D653" s="32"/>
      <c r="E653" s="32"/>
      <c r="F653" s="32"/>
      <c r="G653" s="32">
        <v>4907.76</v>
      </c>
      <c r="H653" s="32"/>
      <c r="I653" s="32"/>
      <c r="J653" s="32"/>
      <c r="K653" s="32">
        <v>4907.76</v>
      </c>
    </row>
    <row r="654" spans="1:11" ht="34.5" x14ac:dyDescent="0.35">
      <c r="A654" s="31" t="s">
        <v>1001</v>
      </c>
      <c r="B654" s="32"/>
      <c r="C654" s="32"/>
      <c r="D654" s="32"/>
      <c r="E654" s="32"/>
      <c r="F654" s="32"/>
      <c r="G654" s="32">
        <v>4907.76</v>
      </c>
      <c r="H654" s="32"/>
      <c r="I654" s="32"/>
      <c r="J654" s="32"/>
      <c r="K654" s="32">
        <v>4907.76</v>
      </c>
    </row>
    <row r="655" spans="1:11" x14ac:dyDescent="0.35">
      <c r="A655" s="31" t="s">
        <v>1819</v>
      </c>
      <c r="B655" s="32"/>
      <c r="C655" s="32"/>
      <c r="D655" s="32"/>
      <c r="E655" s="32"/>
      <c r="F655" s="32"/>
      <c r="G655" s="32">
        <v>2376.61</v>
      </c>
      <c r="H655" s="32"/>
      <c r="I655" s="32"/>
      <c r="J655" s="32"/>
      <c r="K655" s="32">
        <v>2376.61</v>
      </c>
    </row>
    <row r="656" spans="1:11" x14ac:dyDescent="0.35">
      <c r="A656" s="31" t="s">
        <v>1344</v>
      </c>
      <c r="B656" s="32"/>
      <c r="C656" s="32"/>
      <c r="D656" s="32"/>
      <c r="E656" s="32"/>
      <c r="F656" s="32"/>
      <c r="G656" s="32">
        <v>976.61</v>
      </c>
      <c r="H656" s="32"/>
      <c r="I656" s="32"/>
      <c r="J656" s="32"/>
      <c r="K656" s="32">
        <v>976.61</v>
      </c>
    </row>
    <row r="657" spans="1:11" ht="23" x14ac:dyDescent="0.35">
      <c r="A657" s="31" t="s">
        <v>1483</v>
      </c>
      <c r="B657" s="32"/>
      <c r="C657" s="32"/>
      <c r="D657" s="32"/>
      <c r="E657" s="32"/>
      <c r="F657" s="32"/>
      <c r="G657" s="32">
        <v>1400</v>
      </c>
      <c r="H657" s="32"/>
      <c r="I657" s="32"/>
      <c r="J657" s="32"/>
      <c r="K657" s="32">
        <v>1400</v>
      </c>
    </row>
    <row r="658" spans="1:11" x14ac:dyDescent="0.35">
      <c r="A658" s="31" t="s">
        <v>2155</v>
      </c>
      <c r="B658" s="32"/>
      <c r="C658" s="32"/>
      <c r="D658" s="32"/>
      <c r="E658" s="32"/>
      <c r="F658" s="32"/>
      <c r="G658" s="32">
        <v>580.79999999999995</v>
      </c>
      <c r="H658" s="32"/>
      <c r="I658" s="32"/>
      <c r="J658" s="32"/>
      <c r="K658" s="32">
        <v>580.79999999999995</v>
      </c>
    </row>
    <row r="659" spans="1:11" ht="23" x14ac:dyDescent="0.35">
      <c r="A659" s="31" t="s">
        <v>1002</v>
      </c>
      <c r="B659" s="32"/>
      <c r="C659" s="32"/>
      <c r="D659" s="32"/>
      <c r="E659" s="32"/>
      <c r="F659" s="32"/>
      <c r="G659" s="32">
        <v>580.79999999999995</v>
      </c>
      <c r="H659" s="32"/>
      <c r="I659" s="32"/>
      <c r="J659" s="32"/>
      <c r="K659" s="32">
        <v>580.79999999999995</v>
      </c>
    </row>
    <row r="660" spans="1:11" x14ac:dyDescent="0.35">
      <c r="A660" s="31" t="s">
        <v>1810</v>
      </c>
      <c r="B660" s="32"/>
      <c r="C660" s="32"/>
      <c r="D660" s="32">
        <v>1452</v>
      </c>
      <c r="E660" s="32"/>
      <c r="F660" s="32"/>
      <c r="G660" s="32"/>
      <c r="H660" s="32"/>
      <c r="I660" s="32"/>
      <c r="J660" s="32"/>
      <c r="K660" s="32">
        <v>1452</v>
      </c>
    </row>
    <row r="661" spans="1:11" ht="23" x14ac:dyDescent="0.35">
      <c r="A661" s="31" t="s">
        <v>1374</v>
      </c>
      <c r="B661" s="32"/>
      <c r="C661" s="32"/>
      <c r="D661" s="32">
        <v>1452</v>
      </c>
      <c r="E661" s="32"/>
      <c r="F661" s="32"/>
      <c r="G661" s="32"/>
      <c r="H661" s="32"/>
      <c r="I661" s="32"/>
      <c r="J661" s="32"/>
      <c r="K661" s="32">
        <v>1452</v>
      </c>
    </row>
    <row r="662" spans="1:11" x14ac:dyDescent="0.35">
      <c r="A662" s="31" t="s">
        <v>1754</v>
      </c>
      <c r="B662" s="32"/>
      <c r="C662" s="32"/>
      <c r="D662" s="32"/>
      <c r="E662" s="32"/>
      <c r="F662" s="32">
        <v>3870</v>
      </c>
      <c r="G662" s="32"/>
      <c r="H662" s="32"/>
      <c r="I662" s="32"/>
      <c r="J662" s="32"/>
      <c r="K662" s="32">
        <v>3870</v>
      </c>
    </row>
    <row r="663" spans="1:11" ht="23" x14ac:dyDescent="0.35">
      <c r="A663" s="31" t="s">
        <v>815</v>
      </c>
      <c r="B663" s="32"/>
      <c r="C663" s="32"/>
      <c r="D663" s="32"/>
      <c r="E663" s="32"/>
      <c r="F663" s="32">
        <v>3870</v>
      </c>
      <c r="G663" s="32"/>
      <c r="H663" s="32"/>
      <c r="I663" s="32"/>
      <c r="J663" s="32"/>
      <c r="K663" s="32">
        <v>3870</v>
      </c>
    </row>
    <row r="664" spans="1:11" x14ac:dyDescent="0.35">
      <c r="A664" s="31" t="s">
        <v>2321</v>
      </c>
      <c r="B664" s="32"/>
      <c r="C664" s="32"/>
      <c r="D664" s="32">
        <v>558.15</v>
      </c>
      <c r="E664" s="32"/>
      <c r="F664" s="32"/>
      <c r="G664" s="32"/>
      <c r="H664" s="32"/>
      <c r="I664" s="32"/>
      <c r="J664" s="32"/>
      <c r="K664" s="32">
        <v>558.15</v>
      </c>
    </row>
    <row r="665" spans="1:11" x14ac:dyDescent="0.35">
      <c r="A665" s="31" t="s">
        <v>1625</v>
      </c>
      <c r="B665" s="32"/>
      <c r="C665" s="32"/>
      <c r="D665" s="32">
        <v>558.15</v>
      </c>
      <c r="E665" s="32"/>
      <c r="F665" s="32"/>
      <c r="G665" s="32"/>
      <c r="H665" s="32"/>
      <c r="I665" s="32"/>
      <c r="J665" s="32"/>
      <c r="K665" s="32">
        <v>558.15</v>
      </c>
    </row>
    <row r="666" spans="1:11" x14ac:dyDescent="0.35">
      <c r="A666" s="31" t="s">
        <v>1741</v>
      </c>
      <c r="B666" s="32"/>
      <c r="C666" s="32"/>
      <c r="D666" s="32">
        <v>3388</v>
      </c>
      <c r="E666" s="32"/>
      <c r="F666" s="32"/>
      <c r="G666" s="32"/>
      <c r="H666" s="32"/>
      <c r="I666" s="32"/>
      <c r="J666" s="32"/>
      <c r="K666" s="32">
        <v>3388</v>
      </c>
    </row>
    <row r="667" spans="1:11" ht="23" x14ac:dyDescent="0.35">
      <c r="A667" s="31" t="s">
        <v>660</v>
      </c>
      <c r="B667" s="32"/>
      <c r="C667" s="32"/>
      <c r="D667" s="32">
        <v>3388</v>
      </c>
      <c r="E667" s="32"/>
      <c r="F667" s="32"/>
      <c r="G667" s="32"/>
      <c r="H667" s="32"/>
      <c r="I667" s="32"/>
      <c r="J667" s="32"/>
      <c r="K667" s="32">
        <v>3388</v>
      </c>
    </row>
    <row r="668" spans="1:11" x14ac:dyDescent="0.35">
      <c r="A668" s="31" t="s">
        <v>1755</v>
      </c>
      <c r="B668" s="32"/>
      <c r="C668" s="32"/>
      <c r="D668" s="32"/>
      <c r="E668" s="32"/>
      <c r="F668" s="32">
        <v>5800</v>
      </c>
      <c r="G668" s="32"/>
      <c r="H668" s="32"/>
      <c r="I668" s="32"/>
      <c r="J668" s="32"/>
      <c r="K668" s="32">
        <v>5800</v>
      </c>
    </row>
    <row r="669" spans="1:11" ht="23" x14ac:dyDescent="0.35">
      <c r="A669" s="31" t="s">
        <v>816</v>
      </c>
      <c r="B669" s="32"/>
      <c r="C669" s="32"/>
      <c r="D669" s="32"/>
      <c r="E669" s="32"/>
      <c r="F669" s="32">
        <v>5800</v>
      </c>
      <c r="G669" s="32"/>
      <c r="H669" s="32"/>
      <c r="I669" s="32"/>
      <c r="J669" s="32"/>
      <c r="K669" s="32">
        <v>5800</v>
      </c>
    </row>
    <row r="670" spans="1:11" x14ac:dyDescent="0.35">
      <c r="A670" s="31" t="s">
        <v>2178</v>
      </c>
      <c r="B670" s="32"/>
      <c r="C670" s="32"/>
      <c r="D670" s="32"/>
      <c r="E670" s="32"/>
      <c r="F670" s="32"/>
      <c r="G670" s="32"/>
      <c r="H670" s="32">
        <v>45.28</v>
      </c>
      <c r="I670" s="32"/>
      <c r="J670" s="32"/>
      <c r="K670" s="32">
        <v>45.28</v>
      </c>
    </row>
    <row r="671" spans="1:11" ht="23" x14ac:dyDescent="0.35">
      <c r="A671" s="31" t="s">
        <v>1552</v>
      </c>
      <c r="B671" s="32"/>
      <c r="C671" s="32"/>
      <c r="D671" s="32"/>
      <c r="E671" s="32"/>
      <c r="F671" s="32"/>
      <c r="G671" s="32"/>
      <c r="H671" s="32">
        <v>12.71</v>
      </c>
      <c r="I671" s="32"/>
      <c r="J671" s="32"/>
      <c r="K671" s="32">
        <v>12.71</v>
      </c>
    </row>
    <row r="672" spans="1:11" ht="23" x14ac:dyDescent="0.35">
      <c r="A672" s="31" t="s">
        <v>1089</v>
      </c>
      <c r="B672" s="32"/>
      <c r="C672" s="32"/>
      <c r="D672" s="32"/>
      <c r="E672" s="32"/>
      <c r="F672" s="32"/>
      <c r="G672" s="32"/>
      <c r="H672" s="32">
        <v>32.57</v>
      </c>
      <c r="I672" s="32"/>
      <c r="J672" s="32"/>
      <c r="K672" s="32">
        <v>32.57</v>
      </c>
    </row>
    <row r="673" spans="1:11" x14ac:dyDescent="0.35">
      <c r="A673" s="31" t="s">
        <v>1738</v>
      </c>
      <c r="B673" s="32"/>
      <c r="C673" s="32"/>
      <c r="D673" s="32">
        <v>1936</v>
      </c>
      <c r="E673" s="32"/>
      <c r="F673" s="32"/>
      <c r="G673" s="32"/>
      <c r="H673" s="32"/>
      <c r="I673" s="32"/>
      <c r="J673" s="32"/>
      <c r="K673" s="32">
        <v>1936</v>
      </c>
    </row>
    <row r="674" spans="1:11" ht="23" x14ac:dyDescent="0.35">
      <c r="A674" s="31" t="s">
        <v>655</v>
      </c>
      <c r="B674" s="32"/>
      <c r="C674" s="32"/>
      <c r="D674" s="32">
        <v>1936</v>
      </c>
      <c r="E674" s="32"/>
      <c r="F674" s="32"/>
      <c r="G674" s="32"/>
      <c r="H674" s="32"/>
      <c r="I674" s="32"/>
      <c r="J674" s="32"/>
      <c r="K674" s="32">
        <v>1936</v>
      </c>
    </row>
    <row r="675" spans="1:11" x14ac:dyDescent="0.35">
      <c r="A675" s="31" t="s">
        <v>1772</v>
      </c>
      <c r="B675" s="32"/>
      <c r="C675" s="32"/>
      <c r="D675" s="32"/>
      <c r="E675" s="32"/>
      <c r="F675" s="32">
        <v>5600</v>
      </c>
      <c r="G675" s="32"/>
      <c r="H675" s="32"/>
      <c r="I675" s="32"/>
      <c r="J675" s="32"/>
      <c r="K675" s="32">
        <v>5600</v>
      </c>
    </row>
    <row r="676" spans="1:11" ht="23" x14ac:dyDescent="0.35">
      <c r="A676" s="31" t="s">
        <v>942</v>
      </c>
      <c r="B676" s="32"/>
      <c r="C676" s="32"/>
      <c r="D676" s="32"/>
      <c r="E676" s="32"/>
      <c r="F676" s="32">
        <v>5600</v>
      </c>
      <c r="G676" s="32"/>
      <c r="H676" s="32"/>
      <c r="I676" s="32"/>
      <c r="J676" s="32"/>
      <c r="K676" s="32">
        <v>5600</v>
      </c>
    </row>
    <row r="677" spans="1:11" x14ac:dyDescent="0.35">
      <c r="A677" s="31" t="s">
        <v>2109</v>
      </c>
      <c r="B677" s="32"/>
      <c r="C677" s="32"/>
      <c r="D677" s="32">
        <v>3084.53</v>
      </c>
      <c r="E677" s="32"/>
      <c r="F677" s="32"/>
      <c r="G677" s="32"/>
      <c r="H677" s="32"/>
      <c r="I677" s="32"/>
      <c r="J677" s="32"/>
      <c r="K677" s="32">
        <v>3084.53</v>
      </c>
    </row>
    <row r="678" spans="1:11" ht="23" x14ac:dyDescent="0.35">
      <c r="A678" s="31" t="s">
        <v>1455</v>
      </c>
      <c r="B678" s="32"/>
      <c r="C678" s="32"/>
      <c r="D678" s="32">
        <v>3084.53</v>
      </c>
      <c r="E678" s="32"/>
      <c r="F678" s="32"/>
      <c r="G678" s="32"/>
      <c r="H678" s="32"/>
      <c r="I678" s="32"/>
      <c r="J678" s="32"/>
      <c r="K678" s="32">
        <v>3084.53</v>
      </c>
    </row>
    <row r="679" spans="1:11" x14ac:dyDescent="0.35">
      <c r="A679" s="31" t="s">
        <v>2186</v>
      </c>
      <c r="B679" s="32"/>
      <c r="C679" s="32"/>
      <c r="D679" s="32"/>
      <c r="E679" s="32"/>
      <c r="F679" s="32">
        <v>48.4</v>
      </c>
      <c r="G679" s="32"/>
      <c r="H679" s="32"/>
      <c r="I679" s="32"/>
      <c r="J679" s="32"/>
      <c r="K679" s="32">
        <v>48.4</v>
      </c>
    </row>
    <row r="680" spans="1:11" x14ac:dyDescent="0.35">
      <c r="A680" s="31" t="s">
        <v>1120</v>
      </c>
      <c r="B680" s="32"/>
      <c r="C680" s="32"/>
      <c r="D680" s="32"/>
      <c r="E680" s="32"/>
      <c r="F680" s="32">
        <v>48.4</v>
      </c>
      <c r="G680" s="32"/>
      <c r="H680" s="32"/>
      <c r="I680" s="32"/>
      <c r="J680" s="32"/>
      <c r="K680" s="32">
        <v>48.4</v>
      </c>
    </row>
    <row r="681" spans="1:11" x14ac:dyDescent="0.35">
      <c r="A681" s="31" t="s">
        <v>2213</v>
      </c>
      <c r="B681" s="32"/>
      <c r="C681" s="32"/>
      <c r="D681" s="32">
        <v>741.02</v>
      </c>
      <c r="E681" s="32"/>
      <c r="F681" s="32">
        <v>725.75</v>
      </c>
      <c r="G681" s="32"/>
      <c r="H681" s="32"/>
      <c r="I681" s="32"/>
      <c r="J681" s="32">
        <v>62</v>
      </c>
      <c r="K681" s="32">
        <v>1528.77</v>
      </c>
    </row>
    <row r="682" spans="1:11" x14ac:dyDescent="0.35">
      <c r="A682" s="31" t="s">
        <v>1339</v>
      </c>
      <c r="B682" s="32"/>
      <c r="C682" s="32"/>
      <c r="D682" s="32"/>
      <c r="E682" s="32"/>
      <c r="F682" s="32">
        <v>115</v>
      </c>
      <c r="G682" s="32"/>
      <c r="H682" s="32"/>
      <c r="I682" s="32"/>
      <c r="J682" s="32"/>
      <c r="K682" s="32">
        <v>115</v>
      </c>
    </row>
    <row r="683" spans="1:11" ht="23" x14ac:dyDescent="0.35">
      <c r="A683" s="31" t="s">
        <v>1338</v>
      </c>
      <c r="B683" s="32"/>
      <c r="C683" s="32"/>
      <c r="D683" s="32"/>
      <c r="E683" s="32"/>
      <c r="F683" s="32">
        <v>149.99</v>
      </c>
      <c r="G683" s="32"/>
      <c r="H683" s="32"/>
      <c r="I683" s="32"/>
      <c r="J683" s="32"/>
      <c r="K683" s="32">
        <v>149.99</v>
      </c>
    </row>
    <row r="684" spans="1:11" ht="23" x14ac:dyDescent="0.35">
      <c r="A684" s="31" t="s">
        <v>1204</v>
      </c>
      <c r="B684" s="32"/>
      <c r="C684" s="32"/>
      <c r="D684" s="32"/>
      <c r="E684" s="32"/>
      <c r="F684" s="32"/>
      <c r="G684" s="32"/>
      <c r="H684" s="32"/>
      <c r="I684" s="32"/>
      <c r="J684" s="32">
        <v>62</v>
      </c>
      <c r="K684" s="32">
        <v>62</v>
      </c>
    </row>
    <row r="685" spans="1:11" ht="23" x14ac:dyDescent="0.35">
      <c r="A685" s="31" t="s">
        <v>1637</v>
      </c>
      <c r="B685" s="32"/>
      <c r="C685" s="32"/>
      <c r="D685" s="32"/>
      <c r="E685" s="32"/>
      <c r="F685" s="32">
        <v>196.01</v>
      </c>
      <c r="G685" s="32"/>
      <c r="H685" s="32"/>
      <c r="I685" s="32"/>
      <c r="J685" s="32"/>
      <c r="K685" s="32">
        <v>196.01</v>
      </c>
    </row>
    <row r="686" spans="1:11" ht="23" x14ac:dyDescent="0.35">
      <c r="A686" s="31" t="s">
        <v>1639</v>
      </c>
      <c r="B686" s="32"/>
      <c r="C686" s="32"/>
      <c r="D686" s="32"/>
      <c r="E686" s="32"/>
      <c r="F686" s="32">
        <v>221.25</v>
      </c>
      <c r="G686" s="32"/>
      <c r="H686" s="32"/>
      <c r="I686" s="32"/>
      <c r="J686" s="32"/>
      <c r="K686" s="32">
        <v>221.25</v>
      </c>
    </row>
    <row r="687" spans="1:11" ht="23" x14ac:dyDescent="0.35">
      <c r="A687" s="31" t="s">
        <v>1665</v>
      </c>
      <c r="B687" s="32"/>
      <c r="C687" s="32"/>
      <c r="D687" s="32">
        <v>741.02</v>
      </c>
      <c r="E687" s="32"/>
      <c r="F687" s="32"/>
      <c r="G687" s="32"/>
      <c r="H687" s="32"/>
      <c r="I687" s="32"/>
      <c r="J687" s="32"/>
      <c r="K687" s="32">
        <v>741.02</v>
      </c>
    </row>
    <row r="688" spans="1:11" ht="23" x14ac:dyDescent="0.35">
      <c r="A688" s="31" t="s">
        <v>1638</v>
      </c>
      <c r="B688" s="32"/>
      <c r="C688" s="32"/>
      <c r="D688" s="32"/>
      <c r="E688" s="32"/>
      <c r="F688" s="32">
        <v>43.5</v>
      </c>
      <c r="G688" s="32"/>
      <c r="H688" s="32"/>
      <c r="I688" s="32"/>
      <c r="J688" s="32"/>
      <c r="K688" s="32">
        <v>43.5</v>
      </c>
    </row>
    <row r="689" spans="1:11" x14ac:dyDescent="0.35">
      <c r="A689" s="31" t="s">
        <v>2240</v>
      </c>
      <c r="B689" s="32"/>
      <c r="C689" s="32"/>
      <c r="D689" s="32">
        <v>450</v>
      </c>
      <c r="E689" s="32"/>
      <c r="F689" s="32"/>
      <c r="G689" s="32"/>
      <c r="H689" s="32"/>
      <c r="I689" s="32"/>
      <c r="J689" s="32"/>
      <c r="K689" s="32">
        <v>450</v>
      </c>
    </row>
    <row r="690" spans="1:11" x14ac:dyDescent="0.35">
      <c r="A690" s="31" t="s">
        <v>1240</v>
      </c>
      <c r="B690" s="32"/>
      <c r="C690" s="32"/>
      <c r="D690" s="32">
        <v>450</v>
      </c>
      <c r="E690" s="32"/>
      <c r="F690" s="32"/>
      <c r="G690" s="32"/>
      <c r="H690" s="32"/>
      <c r="I690" s="32"/>
      <c r="J690" s="32"/>
      <c r="K690" s="32">
        <v>450</v>
      </c>
    </row>
    <row r="691" spans="1:11" x14ac:dyDescent="0.35">
      <c r="A691" s="31" t="s">
        <v>2212</v>
      </c>
      <c r="B691" s="32">
        <v>3773.26</v>
      </c>
      <c r="C691" s="32"/>
      <c r="D691" s="32"/>
      <c r="E691" s="32"/>
      <c r="F691" s="32"/>
      <c r="G691" s="32"/>
      <c r="H691" s="32"/>
      <c r="I691" s="32"/>
      <c r="J691" s="32"/>
      <c r="K691" s="32">
        <v>3773.26</v>
      </c>
    </row>
    <row r="692" spans="1:11" ht="23" x14ac:dyDescent="0.35">
      <c r="A692" s="31" t="s">
        <v>1194</v>
      </c>
      <c r="B692" s="32">
        <v>3773.26</v>
      </c>
      <c r="C692" s="32"/>
      <c r="D692" s="32"/>
      <c r="E692" s="32"/>
      <c r="F692" s="32"/>
      <c r="G692" s="32"/>
      <c r="H692" s="32"/>
      <c r="I692" s="32"/>
      <c r="J692" s="32"/>
      <c r="K692" s="32">
        <v>3773.26</v>
      </c>
    </row>
    <row r="693" spans="1:11" x14ac:dyDescent="0.35">
      <c r="A693" s="31" t="s">
        <v>2094</v>
      </c>
      <c r="B693" s="32">
        <v>1978.35</v>
      </c>
      <c r="C693" s="32"/>
      <c r="D693" s="32"/>
      <c r="E693" s="32"/>
      <c r="F693" s="32">
        <v>1354</v>
      </c>
      <c r="G693" s="32"/>
      <c r="H693" s="32"/>
      <c r="I693" s="32"/>
      <c r="J693" s="32"/>
      <c r="K693" s="32">
        <v>3332.35</v>
      </c>
    </row>
    <row r="694" spans="1:11" ht="23" x14ac:dyDescent="0.35">
      <c r="A694" s="31" t="s">
        <v>1387</v>
      </c>
      <c r="B694" s="32">
        <v>1978.35</v>
      </c>
      <c r="C694" s="32"/>
      <c r="D694" s="32"/>
      <c r="E694" s="32"/>
      <c r="F694" s="32"/>
      <c r="G694" s="32"/>
      <c r="H694" s="32"/>
      <c r="I694" s="32"/>
      <c r="J694" s="32"/>
      <c r="K694" s="32">
        <v>1978.35</v>
      </c>
    </row>
    <row r="695" spans="1:11" ht="34.5" x14ac:dyDescent="0.35">
      <c r="A695" s="31" t="s">
        <v>1159</v>
      </c>
      <c r="B695" s="32"/>
      <c r="C695" s="32"/>
      <c r="D695" s="32"/>
      <c r="E695" s="32"/>
      <c r="F695" s="32">
        <v>225.67</v>
      </c>
      <c r="G695" s="32"/>
      <c r="H695" s="32"/>
      <c r="I695" s="32"/>
      <c r="J695" s="32"/>
      <c r="K695" s="32">
        <v>225.67</v>
      </c>
    </row>
    <row r="696" spans="1:11" ht="23" x14ac:dyDescent="0.35">
      <c r="A696" s="31" t="s">
        <v>748</v>
      </c>
      <c r="B696" s="32"/>
      <c r="C696" s="32"/>
      <c r="D696" s="32"/>
      <c r="E696" s="32"/>
      <c r="F696" s="32">
        <v>1128.33</v>
      </c>
      <c r="G696" s="32"/>
      <c r="H696" s="32"/>
      <c r="I696" s="32"/>
      <c r="J696" s="32"/>
      <c r="K696" s="32">
        <v>1128.33</v>
      </c>
    </row>
    <row r="697" spans="1:11" x14ac:dyDescent="0.35">
      <c r="A697" s="31" t="s">
        <v>1889</v>
      </c>
      <c r="B697" s="32"/>
      <c r="C697" s="32">
        <v>588.19000000000005</v>
      </c>
      <c r="D697" s="32"/>
      <c r="E697" s="32"/>
      <c r="F697" s="32"/>
      <c r="G697" s="32"/>
      <c r="H697" s="32"/>
      <c r="I697" s="32"/>
      <c r="J697" s="32"/>
      <c r="K697" s="32">
        <v>588.19000000000005</v>
      </c>
    </row>
    <row r="698" spans="1:11" ht="34.5" x14ac:dyDescent="0.35">
      <c r="A698" s="31" t="s">
        <v>2054</v>
      </c>
      <c r="B698" s="32"/>
      <c r="C698" s="32">
        <v>588.19000000000005</v>
      </c>
      <c r="D698" s="32"/>
      <c r="E698" s="32"/>
      <c r="F698" s="32"/>
      <c r="G698" s="32"/>
      <c r="H698" s="32"/>
      <c r="I698" s="32"/>
      <c r="J698" s="32"/>
      <c r="K698" s="32">
        <v>588.19000000000005</v>
      </c>
    </row>
    <row r="699" spans="1:11" x14ac:dyDescent="0.35">
      <c r="A699" s="31" t="s">
        <v>1685</v>
      </c>
      <c r="B699" s="32"/>
      <c r="C699" s="32"/>
      <c r="D699" s="32"/>
      <c r="E699" s="32"/>
      <c r="F699" s="32"/>
      <c r="G699" s="32"/>
      <c r="H699" s="32"/>
      <c r="I699" s="32"/>
      <c r="J699" s="32">
        <v>2720</v>
      </c>
      <c r="K699" s="32">
        <v>2720</v>
      </c>
    </row>
    <row r="700" spans="1:11" ht="34.5" x14ac:dyDescent="0.35">
      <c r="A700" s="31" t="s">
        <v>431</v>
      </c>
      <c r="B700" s="32"/>
      <c r="C700" s="32"/>
      <c r="D700" s="32"/>
      <c r="E700" s="32"/>
      <c r="F700" s="32"/>
      <c r="G700" s="32"/>
      <c r="H700" s="32"/>
      <c r="I700" s="32"/>
      <c r="J700" s="32">
        <v>320</v>
      </c>
      <c r="K700" s="32">
        <v>320</v>
      </c>
    </row>
    <row r="701" spans="1:11" ht="34.5" x14ac:dyDescent="0.35">
      <c r="A701" s="31" t="s">
        <v>158</v>
      </c>
      <c r="B701" s="32"/>
      <c r="C701" s="32"/>
      <c r="D701" s="32"/>
      <c r="E701" s="32"/>
      <c r="F701" s="32"/>
      <c r="G701" s="32"/>
      <c r="H701" s="32"/>
      <c r="I701" s="32"/>
      <c r="J701" s="32">
        <v>2400</v>
      </c>
      <c r="K701" s="32">
        <v>2400</v>
      </c>
    </row>
    <row r="702" spans="1:11" x14ac:dyDescent="0.35">
      <c r="A702" s="31" t="s">
        <v>2328</v>
      </c>
      <c r="B702" s="32"/>
      <c r="C702" s="32"/>
      <c r="D702" s="32">
        <v>169</v>
      </c>
      <c r="E702" s="32"/>
      <c r="F702" s="32">
        <v>600</v>
      </c>
      <c r="G702" s="32"/>
      <c r="H702" s="32">
        <v>1307.99</v>
      </c>
      <c r="I702" s="32"/>
      <c r="J702" s="32"/>
      <c r="K702" s="32">
        <v>2076.9899999999998</v>
      </c>
    </row>
    <row r="703" spans="1:11" ht="23" x14ac:dyDescent="0.35">
      <c r="A703" s="31" t="s">
        <v>1677</v>
      </c>
      <c r="B703" s="32"/>
      <c r="C703" s="32"/>
      <c r="D703" s="32"/>
      <c r="E703" s="32"/>
      <c r="F703" s="32"/>
      <c r="G703" s="32"/>
      <c r="H703" s="32">
        <v>1307.99</v>
      </c>
      <c r="I703" s="32"/>
      <c r="J703" s="32"/>
      <c r="K703" s="32">
        <v>1307.99</v>
      </c>
    </row>
    <row r="704" spans="1:11" x14ac:dyDescent="0.35">
      <c r="A704" s="31" t="s">
        <v>1664</v>
      </c>
      <c r="B704" s="32"/>
      <c r="C704" s="32"/>
      <c r="D704" s="32">
        <v>169</v>
      </c>
      <c r="E704" s="32"/>
      <c r="F704" s="32"/>
      <c r="G704" s="32"/>
      <c r="H704" s="32"/>
      <c r="I704" s="32"/>
      <c r="J704" s="32"/>
      <c r="K704" s="32">
        <v>169</v>
      </c>
    </row>
    <row r="705" spans="1:11" ht="34.5" x14ac:dyDescent="0.35">
      <c r="A705" s="31" t="s">
        <v>1640</v>
      </c>
      <c r="B705" s="32"/>
      <c r="C705" s="32"/>
      <c r="D705" s="32"/>
      <c r="E705" s="32"/>
      <c r="F705" s="32">
        <v>600</v>
      </c>
      <c r="G705" s="32"/>
      <c r="H705" s="32"/>
      <c r="I705" s="32"/>
      <c r="J705" s="32"/>
      <c r="K705" s="32">
        <v>600</v>
      </c>
    </row>
    <row r="706" spans="1:11" x14ac:dyDescent="0.35">
      <c r="A706" s="31" t="s">
        <v>1821</v>
      </c>
      <c r="B706" s="32"/>
      <c r="C706" s="32"/>
      <c r="D706" s="32"/>
      <c r="E706" s="32"/>
      <c r="F706" s="32"/>
      <c r="G706" s="32">
        <v>5021.83</v>
      </c>
      <c r="H706" s="32"/>
      <c r="I706" s="32"/>
      <c r="J706" s="32"/>
      <c r="K706" s="32">
        <v>5021.83</v>
      </c>
    </row>
    <row r="707" spans="1:11" ht="23" x14ac:dyDescent="0.35">
      <c r="A707" s="31" t="s">
        <v>883</v>
      </c>
      <c r="B707" s="32"/>
      <c r="C707" s="32"/>
      <c r="D707" s="32"/>
      <c r="E707" s="32"/>
      <c r="F707" s="32"/>
      <c r="G707" s="32">
        <v>21.83</v>
      </c>
      <c r="H707" s="32"/>
      <c r="I707" s="32"/>
      <c r="J707" s="32"/>
      <c r="K707" s="32">
        <v>21.83</v>
      </c>
    </row>
    <row r="708" spans="1:11" ht="23" x14ac:dyDescent="0.35">
      <c r="A708" s="31" t="s">
        <v>1485</v>
      </c>
      <c r="B708" s="32"/>
      <c r="C708" s="32"/>
      <c r="D708" s="32"/>
      <c r="E708" s="32"/>
      <c r="F708" s="32"/>
      <c r="G708" s="32">
        <v>5000</v>
      </c>
      <c r="H708" s="32"/>
      <c r="I708" s="32"/>
      <c r="J708" s="32"/>
      <c r="K708" s="32">
        <v>5000</v>
      </c>
    </row>
    <row r="709" spans="1:11" x14ac:dyDescent="0.35">
      <c r="A709" s="31" t="s">
        <v>1820</v>
      </c>
      <c r="B709" s="32"/>
      <c r="C709" s="32"/>
      <c r="D709" s="32"/>
      <c r="E709" s="32"/>
      <c r="F709" s="32"/>
      <c r="G709" s="32">
        <v>16700</v>
      </c>
      <c r="H709" s="32"/>
      <c r="I709" s="32"/>
      <c r="J709" s="32"/>
      <c r="K709" s="32">
        <v>16700</v>
      </c>
    </row>
    <row r="710" spans="1:11" ht="23" x14ac:dyDescent="0.35">
      <c r="A710" s="31" t="s">
        <v>1484</v>
      </c>
      <c r="B710" s="32"/>
      <c r="C710" s="32"/>
      <c r="D710" s="32"/>
      <c r="E710" s="32"/>
      <c r="F710" s="32"/>
      <c r="G710" s="32">
        <v>16700</v>
      </c>
      <c r="H710" s="32"/>
      <c r="I710" s="32"/>
      <c r="J710" s="32"/>
      <c r="K710" s="32">
        <v>16700</v>
      </c>
    </row>
    <row r="711" spans="1:11" x14ac:dyDescent="0.35">
      <c r="A711" s="31" t="s">
        <v>1826</v>
      </c>
      <c r="B711" s="32"/>
      <c r="C711" s="32"/>
      <c r="D711" s="32"/>
      <c r="E711" s="32"/>
      <c r="F711" s="32"/>
      <c r="G711" s="32">
        <v>17900</v>
      </c>
      <c r="H711" s="32"/>
      <c r="I711" s="32"/>
      <c r="J711" s="32"/>
      <c r="K711" s="32">
        <v>17900</v>
      </c>
    </row>
    <row r="712" spans="1:11" ht="23" x14ac:dyDescent="0.35">
      <c r="A712" s="31" t="s">
        <v>1495</v>
      </c>
      <c r="B712" s="32"/>
      <c r="C712" s="32"/>
      <c r="D712" s="32"/>
      <c r="E712" s="32"/>
      <c r="F712" s="32"/>
      <c r="G712" s="32">
        <v>17900</v>
      </c>
      <c r="H712" s="32"/>
      <c r="I712" s="32"/>
      <c r="J712" s="32"/>
      <c r="K712" s="32">
        <v>17900</v>
      </c>
    </row>
    <row r="713" spans="1:11" x14ac:dyDescent="0.35">
      <c r="A713" s="31" t="s">
        <v>1736</v>
      </c>
      <c r="B713" s="32"/>
      <c r="C713" s="32"/>
      <c r="D713" s="32">
        <v>2200</v>
      </c>
      <c r="E713" s="32"/>
      <c r="F713" s="32"/>
      <c r="G713" s="32"/>
      <c r="H713" s="32"/>
      <c r="I713" s="32"/>
      <c r="J713" s="32"/>
      <c r="K713" s="32">
        <v>2200</v>
      </c>
    </row>
    <row r="714" spans="1:11" ht="23" x14ac:dyDescent="0.35">
      <c r="A714" s="31" t="s">
        <v>653</v>
      </c>
      <c r="B714" s="32"/>
      <c r="C714" s="32"/>
      <c r="D714" s="32">
        <v>2200</v>
      </c>
      <c r="E714" s="32"/>
      <c r="F714" s="32"/>
      <c r="G714" s="32"/>
      <c r="H714" s="32"/>
      <c r="I714" s="32"/>
      <c r="J714" s="32"/>
      <c r="K714" s="32">
        <v>2200</v>
      </c>
    </row>
    <row r="715" spans="1:11" x14ac:dyDescent="0.35">
      <c r="A715" s="31" t="s">
        <v>2182</v>
      </c>
      <c r="B715" s="32"/>
      <c r="C715" s="32"/>
      <c r="D715" s="32"/>
      <c r="E715" s="32"/>
      <c r="F715" s="32">
        <v>4070.11</v>
      </c>
      <c r="G715" s="32"/>
      <c r="H715" s="32"/>
      <c r="I715" s="32"/>
      <c r="J715" s="32"/>
      <c r="K715" s="32">
        <v>4070.11</v>
      </c>
    </row>
    <row r="716" spans="1:11" ht="23" x14ac:dyDescent="0.35">
      <c r="A716" s="31" t="s">
        <v>1106</v>
      </c>
      <c r="B716" s="32"/>
      <c r="C716" s="32"/>
      <c r="D716" s="32"/>
      <c r="E716" s="32"/>
      <c r="F716" s="32">
        <v>4070.11</v>
      </c>
      <c r="G716" s="32"/>
      <c r="H716" s="32"/>
      <c r="I716" s="32"/>
      <c r="J716" s="32"/>
      <c r="K716" s="32">
        <v>4070.11</v>
      </c>
    </row>
    <row r="717" spans="1:11" x14ac:dyDescent="0.35">
      <c r="A717" s="31" t="s">
        <v>2104</v>
      </c>
      <c r="B717" s="32"/>
      <c r="C717" s="32"/>
      <c r="D717" s="32"/>
      <c r="E717" s="32"/>
      <c r="F717" s="32">
        <v>185.36</v>
      </c>
      <c r="G717" s="32"/>
      <c r="H717" s="32"/>
      <c r="I717" s="32"/>
      <c r="J717" s="32">
        <v>72.06</v>
      </c>
      <c r="K717" s="32">
        <v>257.42</v>
      </c>
    </row>
    <row r="718" spans="1:11" ht="23" x14ac:dyDescent="0.35">
      <c r="A718" s="31" t="s">
        <v>781</v>
      </c>
      <c r="B718" s="32"/>
      <c r="C718" s="32"/>
      <c r="D718" s="32"/>
      <c r="E718" s="32"/>
      <c r="F718" s="32"/>
      <c r="G718" s="32"/>
      <c r="H718" s="32"/>
      <c r="I718" s="32"/>
      <c r="J718" s="32">
        <v>72.06</v>
      </c>
      <c r="K718" s="32">
        <v>72.06</v>
      </c>
    </row>
    <row r="719" spans="1:11" ht="34.5" x14ac:dyDescent="0.35">
      <c r="A719" s="31" t="s">
        <v>1038</v>
      </c>
      <c r="B719" s="32"/>
      <c r="C719" s="32"/>
      <c r="D719" s="32"/>
      <c r="E719" s="32"/>
      <c r="F719" s="32">
        <v>185.36</v>
      </c>
      <c r="G719" s="32"/>
      <c r="H719" s="32"/>
      <c r="I719" s="32"/>
      <c r="J719" s="32"/>
      <c r="K719" s="32">
        <v>185.36</v>
      </c>
    </row>
    <row r="720" spans="1:11" x14ac:dyDescent="0.35">
      <c r="A720" s="31" t="s">
        <v>2081</v>
      </c>
      <c r="B720" s="32"/>
      <c r="C720" s="32"/>
      <c r="D720" s="32">
        <v>447.7</v>
      </c>
      <c r="E720" s="32"/>
      <c r="F720" s="32"/>
      <c r="G720" s="32"/>
      <c r="H720" s="32"/>
      <c r="I720" s="32"/>
      <c r="J720" s="32"/>
      <c r="K720" s="32">
        <v>447.7</v>
      </c>
    </row>
    <row r="721" spans="1:11" ht="23" x14ac:dyDescent="0.35">
      <c r="A721" s="31" t="s">
        <v>611</v>
      </c>
      <c r="B721" s="32"/>
      <c r="C721" s="32"/>
      <c r="D721" s="32">
        <v>447.7</v>
      </c>
      <c r="E721" s="32"/>
      <c r="F721" s="32"/>
      <c r="G721" s="32"/>
      <c r="H721" s="32"/>
      <c r="I721" s="32"/>
      <c r="J721" s="32"/>
      <c r="K721" s="32">
        <v>447.7</v>
      </c>
    </row>
    <row r="722" spans="1:11" x14ac:dyDescent="0.35">
      <c r="A722" s="31" t="s">
        <v>2093</v>
      </c>
      <c r="B722" s="32"/>
      <c r="C722" s="32"/>
      <c r="D722" s="32"/>
      <c r="E722" s="32"/>
      <c r="F722" s="32">
        <v>605</v>
      </c>
      <c r="G722" s="32"/>
      <c r="H722" s="32"/>
      <c r="I722" s="32"/>
      <c r="J722" s="32"/>
      <c r="K722" s="32">
        <v>605</v>
      </c>
    </row>
    <row r="723" spans="1:11" ht="23" x14ac:dyDescent="0.35">
      <c r="A723" s="31" t="s">
        <v>742</v>
      </c>
      <c r="B723" s="32"/>
      <c r="C723" s="32"/>
      <c r="D723" s="32"/>
      <c r="E723" s="32"/>
      <c r="F723" s="32">
        <v>605</v>
      </c>
      <c r="G723" s="32"/>
      <c r="H723" s="32"/>
      <c r="I723" s="32"/>
      <c r="J723" s="32"/>
      <c r="K723" s="32">
        <v>605</v>
      </c>
    </row>
    <row r="724" spans="1:11" x14ac:dyDescent="0.35">
      <c r="A724" s="31" t="s">
        <v>1737</v>
      </c>
      <c r="B724" s="32"/>
      <c r="C724" s="32"/>
      <c r="D724" s="32">
        <v>637.97</v>
      </c>
      <c r="E724" s="32"/>
      <c r="F724" s="32"/>
      <c r="G724" s="32">
        <v>2589.94</v>
      </c>
      <c r="H724" s="32">
        <v>2020.46</v>
      </c>
      <c r="I724" s="32"/>
      <c r="J724" s="32"/>
      <c r="K724" s="32">
        <v>5248.37</v>
      </c>
    </row>
    <row r="725" spans="1:11" ht="23" x14ac:dyDescent="0.35">
      <c r="A725" s="31" t="s">
        <v>810</v>
      </c>
      <c r="B725" s="32"/>
      <c r="C725" s="32"/>
      <c r="D725" s="32"/>
      <c r="E725" s="32"/>
      <c r="F725" s="32"/>
      <c r="G725" s="32">
        <v>2589.94</v>
      </c>
      <c r="H725" s="32"/>
      <c r="I725" s="32"/>
      <c r="J725" s="32"/>
      <c r="K725" s="32">
        <v>2589.94</v>
      </c>
    </row>
    <row r="726" spans="1:11" ht="23" x14ac:dyDescent="0.35">
      <c r="A726" s="31" t="s">
        <v>1196</v>
      </c>
      <c r="B726" s="32"/>
      <c r="C726" s="32"/>
      <c r="D726" s="32">
        <v>637.97</v>
      </c>
      <c r="E726" s="32"/>
      <c r="F726" s="32"/>
      <c r="G726" s="32"/>
      <c r="H726" s="32"/>
      <c r="I726" s="32"/>
      <c r="J726" s="32"/>
      <c r="K726" s="32">
        <v>637.97</v>
      </c>
    </row>
    <row r="727" spans="1:11" ht="23" x14ac:dyDescent="0.35">
      <c r="A727" s="31" t="s">
        <v>654</v>
      </c>
      <c r="B727" s="32"/>
      <c r="C727" s="32"/>
      <c r="D727" s="32"/>
      <c r="E727" s="32"/>
      <c r="F727" s="32"/>
      <c r="G727" s="32"/>
      <c r="H727" s="32">
        <v>2020.46</v>
      </c>
      <c r="I727" s="32"/>
      <c r="J727" s="32"/>
      <c r="K727" s="32">
        <v>2020.46</v>
      </c>
    </row>
    <row r="728" spans="1:11" x14ac:dyDescent="0.35">
      <c r="A728" s="31" t="s">
        <v>1825</v>
      </c>
      <c r="B728" s="32"/>
      <c r="C728" s="32"/>
      <c r="D728" s="32"/>
      <c r="E728" s="32">
        <v>551.76</v>
      </c>
      <c r="F728" s="32"/>
      <c r="G728" s="32"/>
      <c r="H728" s="32"/>
      <c r="I728" s="32"/>
      <c r="J728" s="32"/>
      <c r="K728" s="32">
        <v>551.76</v>
      </c>
    </row>
    <row r="729" spans="1:11" ht="23" x14ac:dyDescent="0.35">
      <c r="A729" s="31" t="s">
        <v>1491</v>
      </c>
      <c r="B729" s="32"/>
      <c r="C729" s="32"/>
      <c r="D729" s="32"/>
      <c r="E729" s="32">
        <v>551.76</v>
      </c>
      <c r="F729" s="32"/>
      <c r="G729" s="32"/>
      <c r="H729" s="32"/>
      <c r="I729" s="32"/>
      <c r="J729" s="32"/>
      <c r="K729" s="32">
        <v>551.76</v>
      </c>
    </row>
    <row r="730" spans="1:11" x14ac:dyDescent="0.35">
      <c r="A730" s="31" t="s">
        <v>2169</v>
      </c>
      <c r="B730" s="32"/>
      <c r="C730" s="32"/>
      <c r="D730" s="32"/>
      <c r="E730" s="32"/>
      <c r="F730" s="32">
        <v>149.97</v>
      </c>
      <c r="G730" s="32"/>
      <c r="H730" s="32"/>
      <c r="I730" s="32"/>
      <c r="J730" s="32"/>
      <c r="K730" s="32">
        <v>149.97</v>
      </c>
    </row>
    <row r="731" spans="1:11" ht="23" x14ac:dyDescent="0.35">
      <c r="A731" s="31" t="s">
        <v>1036</v>
      </c>
      <c r="B731" s="32"/>
      <c r="C731" s="32"/>
      <c r="D731" s="32"/>
      <c r="E731" s="32"/>
      <c r="F731" s="32">
        <v>149.97</v>
      </c>
      <c r="G731" s="32"/>
      <c r="H731" s="32"/>
      <c r="I731" s="32"/>
      <c r="J731" s="32"/>
      <c r="K731" s="32">
        <v>149.97</v>
      </c>
    </row>
    <row r="732" spans="1:11" x14ac:dyDescent="0.35">
      <c r="A732" s="31" t="s">
        <v>1803</v>
      </c>
      <c r="B732" s="32"/>
      <c r="C732" s="32"/>
      <c r="D732" s="32"/>
      <c r="E732" s="32"/>
      <c r="F732" s="32"/>
      <c r="G732" s="32">
        <v>4000</v>
      </c>
      <c r="H732" s="32"/>
      <c r="I732" s="32"/>
      <c r="J732" s="32"/>
      <c r="K732" s="32">
        <v>4000</v>
      </c>
    </row>
    <row r="733" spans="1:11" ht="23" x14ac:dyDescent="0.35">
      <c r="A733" s="31" t="s">
        <v>1298</v>
      </c>
      <c r="B733" s="32"/>
      <c r="C733" s="32"/>
      <c r="D733" s="32"/>
      <c r="E733" s="32"/>
      <c r="F733" s="32"/>
      <c r="G733" s="32">
        <v>4000</v>
      </c>
      <c r="H733" s="32"/>
      <c r="I733" s="32"/>
      <c r="J733" s="32"/>
      <c r="K733" s="32">
        <v>4000</v>
      </c>
    </row>
    <row r="734" spans="1:11" x14ac:dyDescent="0.35">
      <c r="A734" s="31" t="s">
        <v>1781</v>
      </c>
      <c r="B734" s="32"/>
      <c r="C734" s="32"/>
      <c r="D734" s="32"/>
      <c r="E734" s="32">
        <v>5100</v>
      </c>
      <c r="F734" s="32"/>
      <c r="G734" s="32"/>
      <c r="H734" s="32"/>
      <c r="I734" s="32"/>
      <c r="J734" s="32"/>
      <c r="K734" s="32">
        <v>5100</v>
      </c>
    </row>
    <row r="735" spans="1:11" ht="23" x14ac:dyDescent="0.35">
      <c r="A735" s="31" t="s">
        <v>1063</v>
      </c>
      <c r="B735" s="32"/>
      <c r="C735" s="32"/>
      <c r="D735" s="32"/>
      <c r="E735" s="32">
        <v>5100</v>
      </c>
      <c r="F735" s="32"/>
      <c r="G735" s="32"/>
      <c r="H735" s="32"/>
      <c r="I735" s="32"/>
      <c r="J735" s="32"/>
      <c r="K735" s="32">
        <v>5100</v>
      </c>
    </row>
    <row r="736" spans="1:11" x14ac:dyDescent="0.35">
      <c r="A736" s="31" t="s">
        <v>2065</v>
      </c>
      <c r="B736" s="32">
        <v>120</v>
      </c>
      <c r="C736" s="32"/>
      <c r="D736" s="32"/>
      <c r="E736" s="32"/>
      <c r="F736" s="32"/>
      <c r="G736" s="32"/>
      <c r="H736" s="32"/>
      <c r="I736" s="32"/>
      <c r="J736" s="32"/>
      <c r="K736" s="32">
        <v>120</v>
      </c>
    </row>
    <row r="737" spans="1:11" x14ac:dyDescent="0.35">
      <c r="A737" s="31" t="s">
        <v>557</v>
      </c>
      <c r="B737" s="32">
        <v>120</v>
      </c>
      <c r="C737" s="32"/>
      <c r="D737" s="32"/>
      <c r="E737" s="32"/>
      <c r="F737" s="32"/>
      <c r="G737" s="32"/>
      <c r="H737" s="32"/>
      <c r="I737" s="32"/>
      <c r="J737" s="32"/>
      <c r="K737" s="32">
        <v>120</v>
      </c>
    </row>
    <row r="738" spans="1:11" x14ac:dyDescent="0.35">
      <c r="A738" s="31" t="s">
        <v>2333</v>
      </c>
      <c r="B738" s="32"/>
      <c r="C738" s="32"/>
      <c r="D738" s="32">
        <v>58.81</v>
      </c>
      <c r="E738" s="32"/>
      <c r="F738" s="32"/>
      <c r="G738" s="32"/>
      <c r="H738" s="32"/>
      <c r="I738" s="32"/>
      <c r="J738" s="32"/>
      <c r="K738" s="32">
        <v>58.81</v>
      </c>
    </row>
    <row r="739" spans="1:11" x14ac:dyDescent="0.35">
      <c r="A739" s="31" t="s">
        <v>1666</v>
      </c>
      <c r="B739" s="32"/>
      <c r="C739" s="32"/>
      <c r="D739" s="32">
        <v>58.81</v>
      </c>
      <c r="E739" s="32"/>
      <c r="F739" s="32"/>
      <c r="G739" s="32"/>
      <c r="H739" s="32"/>
      <c r="I739" s="32"/>
      <c r="J739" s="32"/>
      <c r="K739" s="32">
        <v>58.81</v>
      </c>
    </row>
    <row r="740" spans="1:11" x14ac:dyDescent="0.35">
      <c r="A740" s="31" t="s">
        <v>2280</v>
      </c>
      <c r="B740" s="32"/>
      <c r="C740" s="32"/>
      <c r="D740" s="32"/>
      <c r="E740" s="32"/>
      <c r="F740" s="32"/>
      <c r="G740" s="32">
        <v>291.3</v>
      </c>
      <c r="H740" s="32"/>
      <c r="I740" s="32"/>
      <c r="J740" s="32"/>
      <c r="K740" s="32">
        <v>291.3</v>
      </c>
    </row>
    <row r="741" spans="1:11" ht="23" x14ac:dyDescent="0.35">
      <c r="A741" s="31" t="s">
        <v>1427</v>
      </c>
      <c r="B741" s="32"/>
      <c r="C741" s="32"/>
      <c r="D741" s="32"/>
      <c r="E741" s="32"/>
      <c r="F741" s="32"/>
      <c r="G741" s="32">
        <v>291.3</v>
      </c>
      <c r="H741" s="32"/>
      <c r="I741" s="32"/>
      <c r="J741" s="32"/>
      <c r="K741" s="32">
        <v>291.3</v>
      </c>
    </row>
    <row r="742" spans="1:11" x14ac:dyDescent="0.35">
      <c r="A742" s="31" t="s">
        <v>2089</v>
      </c>
      <c r="B742" s="32"/>
      <c r="C742" s="32"/>
      <c r="D742" s="32"/>
      <c r="E742" s="32"/>
      <c r="F742" s="32"/>
      <c r="G742" s="32">
        <v>317.02</v>
      </c>
      <c r="H742" s="32">
        <v>1068.43</v>
      </c>
      <c r="I742" s="32"/>
      <c r="J742" s="32"/>
      <c r="K742" s="32">
        <v>1385.45</v>
      </c>
    </row>
    <row r="743" spans="1:11" ht="23" x14ac:dyDescent="0.35">
      <c r="A743" s="31" t="s">
        <v>873</v>
      </c>
      <c r="B743" s="32"/>
      <c r="C743" s="32"/>
      <c r="D743" s="32"/>
      <c r="E743" s="32"/>
      <c r="F743" s="32"/>
      <c r="G743" s="32">
        <v>317.02</v>
      </c>
      <c r="H743" s="32"/>
      <c r="I743" s="32"/>
      <c r="J743" s="32"/>
      <c r="K743" s="32">
        <v>317.02</v>
      </c>
    </row>
    <row r="744" spans="1:11" x14ac:dyDescent="0.35">
      <c r="A744" s="31" t="s">
        <v>642</v>
      </c>
      <c r="B744" s="32"/>
      <c r="C744" s="32"/>
      <c r="D744" s="32"/>
      <c r="E744" s="32"/>
      <c r="F744" s="32"/>
      <c r="G744" s="32"/>
      <c r="H744" s="32">
        <v>1068.43</v>
      </c>
      <c r="I744" s="32"/>
      <c r="J744" s="32"/>
      <c r="K744" s="32">
        <v>1068.43</v>
      </c>
    </row>
    <row r="745" spans="1:11" x14ac:dyDescent="0.35">
      <c r="A745" s="31" t="s">
        <v>1734</v>
      </c>
      <c r="B745" s="32"/>
      <c r="C745" s="32"/>
      <c r="D745" s="32">
        <v>3448.5</v>
      </c>
      <c r="E745" s="32"/>
      <c r="F745" s="32"/>
      <c r="G745" s="32"/>
      <c r="H745" s="32"/>
      <c r="I745" s="32"/>
      <c r="J745" s="32"/>
      <c r="K745" s="32">
        <v>3448.5</v>
      </c>
    </row>
    <row r="746" spans="1:11" ht="23" x14ac:dyDescent="0.35">
      <c r="A746" s="31" t="s">
        <v>586</v>
      </c>
      <c r="B746" s="32"/>
      <c r="C746" s="32"/>
      <c r="D746" s="32">
        <v>3448.5</v>
      </c>
      <c r="E746" s="32"/>
      <c r="F746" s="32"/>
      <c r="G746" s="32"/>
      <c r="H746" s="32"/>
      <c r="I746" s="32"/>
      <c r="J746" s="32"/>
      <c r="K746" s="32">
        <v>3448.5</v>
      </c>
    </row>
    <row r="747" spans="1:11" x14ac:dyDescent="0.35">
      <c r="A747" s="31" t="s">
        <v>2292</v>
      </c>
      <c r="B747" s="32"/>
      <c r="C747" s="32"/>
      <c r="D747" s="32"/>
      <c r="E747" s="32"/>
      <c r="F747" s="32"/>
      <c r="G747" s="32">
        <v>163.82</v>
      </c>
      <c r="H747" s="32"/>
      <c r="I747" s="32"/>
      <c r="J747" s="32"/>
      <c r="K747" s="32">
        <v>163.82</v>
      </c>
    </row>
    <row r="748" spans="1:11" x14ac:dyDescent="0.35">
      <c r="A748" s="31" t="s">
        <v>1453</v>
      </c>
      <c r="B748" s="32"/>
      <c r="C748" s="32"/>
      <c r="D748" s="32"/>
      <c r="E748" s="32"/>
      <c r="F748" s="32"/>
      <c r="G748" s="32">
        <v>163.82</v>
      </c>
      <c r="H748" s="32"/>
      <c r="I748" s="32"/>
      <c r="J748" s="32"/>
      <c r="K748" s="32">
        <v>163.82</v>
      </c>
    </row>
    <row r="749" spans="1:11" x14ac:dyDescent="0.35">
      <c r="A749" s="31" t="s">
        <v>2108</v>
      </c>
      <c r="B749" s="32"/>
      <c r="C749" s="32"/>
      <c r="D749" s="32"/>
      <c r="E749" s="32"/>
      <c r="F749" s="32">
        <v>696.23</v>
      </c>
      <c r="G749" s="32"/>
      <c r="H749" s="32"/>
      <c r="I749" s="32"/>
      <c r="J749" s="32"/>
      <c r="K749" s="32">
        <v>696.23</v>
      </c>
    </row>
    <row r="750" spans="1:11" ht="23" x14ac:dyDescent="0.35">
      <c r="A750" s="31" t="s">
        <v>787</v>
      </c>
      <c r="B750" s="32"/>
      <c r="C750" s="32"/>
      <c r="D750" s="32"/>
      <c r="E750" s="32"/>
      <c r="F750" s="32">
        <v>696.23</v>
      </c>
      <c r="G750" s="32"/>
      <c r="H750" s="32"/>
      <c r="I750" s="32"/>
      <c r="J750" s="32"/>
      <c r="K750" s="32">
        <v>696.23</v>
      </c>
    </row>
    <row r="751" spans="1:11" x14ac:dyDescent="0.35">
      <c r="A751" s="31" t="s">
        <v>2106</v>
      </c>
      <c r="B751" s="32"/>
      <c r="C751" s="32"/>
      <c r="D751" s="32"/>
      <c r="E751" s="32"/>
      <c r="F751" s="32"/>
      <c r="G751" s="32">
        <v>1233.55</v>
      </c>
      <c r="H751" s="32"/>
      <c r="I751" s="32"/>
      <c r="J751" s="32"/>
      <c r="K751" s="32">
        <v>1233.55</v>
      </c>
    </row>
    <row r="752" spans="1:11" x14ac:dyDescent="0.35">
      <c r="A752" s="31" t="s">
        <v>784</v>
      </c>
      <c r="B752" s="32"/>
      <c r="C752" s="32"/>
      <c r="D752" s="32"/>
      <c r="E752" s="32"/>
      <c r="F752" s="32"/>
      <c r="G752" s="32">
        <v>1233.55</v>
      </c>
      <c r="H752" s="32"/>
      <c r="I752" s="32"/>
      <c r="J752" s="32"/>
      <c r="K752" s="32">
        <v>1233.55</v>
      </c>
    </row>
    <row r="753" spans="1:11" x14ac:dyDescent="0.35">
      <c r="A753" s="31" t="s">
        <v>2265</v>
      </c>
      <c r="B753" s="32"/>
      <c r="C753" s="32"/>
      <c r="D753" s="32"/>
      <c r="E753" s="32"/>
      <c r="F753" s="32"/>
      <c r="G753" s="32">
        <v>124.03</v>
      </c>
      <c r="H753" s="32"/>
      <c r="I753" s="32"/>
      <c r="J753" s="32"/>
      <c r="K753" s="32">
        <v>124.03</v>
      </c>
    </row>
    <row r="754" spans="1:11" ht="23" x14ac:dyDescent="0.35">
      <c r="A754" s="31" t="s">
        <v>1326</v>
      </c>
      <c r="B754" s="32"/>
      <c r="C754" s="32"/>
      <c r="D754" s="32"/>
      <c r="E754" s="32"/>
      <c r="F754" s="32"/>
      <c r="G754" s="32">
        <v>124.03</v>
      </c>
      <c r="H754" s="32"/>
      <c r="I754" s="32"/>
      <c r="J754" s="32"/>
      <c r="K754" s="32">
        <v>124.03</v>
      </c>
    </row>
    <row r="755" spans="1:11" x14ac:dyDescent="0.35">
      <c r="A755" s="31" t="s">
        <v>2088</v>
      </c>
      <c r="B755" s="32"/>
      <c r="C755" s="32"/>
      <c r="D755" s="32"/>
      <c r="E755" s="32"/>
      <c r="F755" s="32"/>
      <c r="G755" s="32">
        <v>222.18</v>
      </c>
      <c r="H755" s="32"/>
      <c r="I755" s="32"/>
      <c r="J755" s="32"/>
      <c r="K755" s="32">
        <v>222.18</v>
      </c>
    </row>
    <row r="756" spans="1:11" x14ac:dyDescent="0.35">
      <c r="A756" s="31" t="s">
        <v>634</v>
      </c>
      <c r="B756" s="32"/>
      <c r="C756" s="32"/>
      <c r="D756" s="32"/>
      <c r="E756" s="32"/>
      <c r="F756" s="32"/>
      <c r="G756" s="32">
        <v>222.18</v>
      </c>
      <c r="H756" s="32"/>
      <c r="I756" s="32"/>
      <c r="J756" s="32"/>
      <c r="K756" s="32">
        <v>222.18</v>
      </c>
    </row>
    <row r="757" spans="1:11" x14ac:dyDescent="0.35">
      <c r="A757" s="31" t="s">
        <v>2174</v>
      </c>
      <c r="B757" s="32"/>
      <c r="C757" s="32"/>
      <c r="D757" s="32"/>
      <c r="E757" s="32"/>
      <c r="F757" s="32">
        <v>6292.68</v>
      </c>
      <c r="G757" s="32"/>
      <c r="H757" s="32"/>
      <c r="I757" s="32"/>
      <c r="J757" s="32"/>
      <c r="K757" s="32">
        <v>6292.68</v>
      </c>
    </row>
    <row r="758" spans="1:11" x14ac:dyDescent="0.35">
      <c r="A758" s="31" t="s">
        <v>1059</v>
      </c>
      <c r="B758" s="32"/>
      <c r="C758" s="32"/>
      <c r="D758" s="32"/>
      <c r="E758" s="32"/>
      <c r="F758" s="32">
        <v>6292.68</v>
      </c>
      <c r="G758" s="32"/>
      <c r="H758" s="32"/>
      <c r="I758" s="32"/>
      <c r="J758" s="32"/>
      <c r="K758" s="32">
        <v>6292.68</v>
      </c>
    </row>
    <row r="759" spans="1:11" x14ac:dyDescent="0.35">
      <c r="A759" s="31" t="s">
        <v>1692</v>
      </c>
      <c r="B759" s="32"/>
      <c r="C759" s="32"/>
      <c r="D759" s="32"/>
      <c r="E759" s="32"/>
      <c r="F759" s="32">
        <v>3448.5</v>
      </c>
      <c r="G759" s="32"/>
      <c r="H759" s="32"/>
      <c r="I759" s="32"/>
      <c r="J759" s="32"/>
      <c r="K759" s="32">
        <v>3448.5</v>
      </c>
    </row>
    <row r="760" spans="1:11" ht="23" x14ac:dyDescent="0.35">
      <c r="A760" s="31" t="s">
        <v>233</v>
      </c>
      <c r="B760" s="32"/>
      <c r="C760" s="32"/>
      <c r="D760" s="32"/>
      <c r="E760" s="32"/>
      <c r="F760" s="32">
        <v>3448.5</v>
      </c>
      <c r="G760" s="32"/>
      <c r="H760" s="32"/>
      <c r="I760" s="32"/>
      <c r="J760" s="32"/>
      <c r="K760" s="32">
        <v>3448.5</v>
      </c>
    </row>
    <row r="761" spans="1:11" x14ac:dyDescent="0.35">
      <c r="A761" s="31" t="s">
        <v>2128</v>
      </c>
      <c r="B761" s="32"/>
      <c r="C761" s="32"/>
      <c r="D761" s="32"/>
      <c r="E761" s="32"/>
      <c r="F761" s="32"/>
      <c r="G761" s="32">
        <v>605.83000000000004</v>
      </c>
      <c r="H761" s="32">
        <v>357.15000000000003</v>
      </c>
      <c r="I761" s="32"/>
      <c r="J761" s="32"/>
      <c r="K761" s="32">
        <v>962.98</v>
      </c>
    </row>
    <row r="762" spans="1:11" x14ac:dyDescent="0.35">
      <c r="A762" s="31" t="s">
        <v>878</v>
      </c>
      <c r="B762" s="32"/>
      <c r="C762" s="32"/>
      <c r="D762" s="32"/>
      <c r="E762" s="32"/>
      <c r="F762" s="32"/>
      <c r="G762" s="32">
        <v>242.33</v>
      </c>
      <c r="H762" s="32"/>
      <c r="I762" s="32"/>
      <c r="J762" s="32"/>
      <c r="K762" s="32">
        <v>242.33</v>
      </c>
    </row>
    <row r="763" spans="1:11" ht="23" x14ac:dyDescent="0.35">
      <c r="A763" s="31" t="s">
        <v>1582</v>
      </c>
      <c r="B763" s="32"/>
      <c r="C763" s="32"/>
      <c r="D763" s="32"/>
      <c r="E763" s="32"/>
      <c r="F763" s="32"/>
      <c r="G763" s="32">
        <v>363.5</v>
      </c>
      <c r="H763" s="32"/>
      <c r="I763" s="32"/>
      <c r="J763" s="32"/>
      <c r="K763" s="32">
        <v>363.5</v>
      </c>
    </row>
    <row r="764" spans="1:11" ht="23" x14ac:dyDescent="0.35">
      <c r="A764" s="31" t="s">
        <v>1593</v>
      </c>
      <c r="B764" s="32"/>
      <c r="C764" s="32"/>
      <c r="D764" s="32"/>
      <c r="E764" s="32"/>
      <c r="F764" s="32"/>
      <c r="G764" s="32"/>
      <c r="H764" s="32">
        <v>28.18</v>
      </c>
      <c r="I764" s="32"/>
      <c r="J764" s="32"/>
      <c r="K764" s="32">
        <v>28.18</v>
      </c>
    </row>
    <row r="765" spans="1:11" ht="23" x14ac:dyDescent="0.35">
      <c r="A765" s="31" t="s">
        <v>1020</v>
      </c>
      <c r="B765" s="32"/>
      <c r="C765" s="32"/>
      <c r="D765" s="32"/>
      <c r="E765" s="32"/>
      <c r="F765" s="32"/>
      <c r="G765" s="32"/>
      <c r="H765" s="32">
        <v>328.97</v>
      </c>
      <c r="I765" s="32"/>
      <c r="J765" s="32"/>
      <c r="K765" s="32">
        <v>328.97</v>
      </c>
    </row>
    <row r="766" spans="1:11" x14ac:dyDescent="0.35">
      <c r="A766" s="31" t="s">
        <v>2273</v>
      </c>
      <c r="B766" s="32"/>
      <c r="C766" s="32"/>
      <c r="D766" s="32"/>
      <c r="E766" s="32"/>
      <c r="F766" s="32"/>
      <c r="G766" s="32"/>
      <c r="H766" s="32">
        <v>131.94999999999999</v>
      </c>
      <c r="I766" s="32"/>
      <c r="J766" s="32"/>
      <c r="K766" s="32">
        <v>131.94999999999999</v>
      </c>
    </row>
    <row r="767" spans="1:11" ht="23" x14ac:dyDescent="0.35">
      <c r="A767" s="31" t="s">
        <v>1407</v>
      </c>
      <c r="B767" s="32"/>
      <c r="C767" s="32"/>
      <c r="D767" s="32"/>
      <c r="E767" s="32"/>
      <c r="F767" s="32"/>
      <c r="G767" s="32"/>
      <c r="H767" s="32">
        <v>131.94999999999999</v>
      </c>
      <c r="I767" s="32"/>
      <c r="J767" s="32"/>
      <c r="K767" s="32">
        <v>131.94999999999999</v>
      </c>
    </row>
    <row r="768" spans="1:11" x14ac:dyDescent="0.35">
      <c r="A768" s="31" t="s">
        <v>2228</v>
      </c>
      <c r="B768" s="32">
        <v>677.6</v>
      </c>
      <c r="C768" s="32"/>
      <c r="D768" s="32"/>
      <c r="E768" s="32"/>
      <c r="F768" s="32"/>
      <c r="G768" s="32"/>
      <c r="H768" s="32"/>
      <c r="I768" s="32"/>
      <c r="J768" s="32"/>
      <c r="K768" s="32">
        <v>677.6</v>
      </c>
    </row>
    <row r="769" spans="1:11" x14ac:dyDescent="0.35">
      <c r="A769" s="31" t="s">
        <v>1220</v>
      </c>
      <c r="B769" s="32">
        <v>338.8</v>
      </c>
      <c r="C769" s="32"/>
      <c r="D769" s="32"/>
      <c r="E769" s="32"/>
      <c r="F769" s="32"/>
      <c r="G769" s="32"/>
      <c r="H769" s="32"/>
      <c r="I769" s="32"/>
      <c r="J769" s="32"/>
      <c r="K769" s="32">
        <v>338.8</v>
      </c>
    </row>
    <row r="770" spans="1:11" ht="23" x14ac:dyDescent="0.35">
      <c r="A770" s="31" t="s">
        <v>1569</v>
      </c>
      <c r="B770" s="32">
        <v>338.8</v>
      </c>
      <c r="C770" s="32"/>
      <c r="D770" s="32"/>
      <c r="E770" s="32"/>
      <c r="F770" s="32"/>
      <c r="G770" s="32"/>
      <c r="H770" s="32"/>
      <c r="I770" s="32"/>
      <c r="J770" s="32"/>
      <c r="K770" s="32">
        <v>338.8</v>
      </c>
    </row>
    <row r="771" spans="1:11" x14ac:dyDescent="0.35">
      <c r="A771" s="31" t="s">
        <v>2269</v>
      </c>
      <c r="B771" s="32"/>
      <c r="C771" s="32"/>
      <c r="D771" s="32"/>
      <c r="E771" s="32"/>
      <c r="F771" s="32"/>
      <c r="G771" s="32">
        <v>64.13</v>
      </c>
      <c r="H771" s="32"/>
      <c r="I771" s="32"/>
      <c r="J771" s="32"/>
      <c r="K771" s="32">
        <v>64.13</v>
      </c>
    </row>
    <row r="772" spans="1:11" ht="23" x14ac:dyDescent="0.35">
      <c r="A772" s="31" t="s">
        <v>1390</v>
      </c>
      <c r="B772" s="32"/>
      <c r="C772" s="32"/>
      <c r="D772" s="32"/>
      <c r="E772" s="32"/>
      <c r="F772" s="32"/>
      <c r="G772" s="32">
        <v>64.13</v>
      </c>
      <c r="H772" s="32"/>
      <c r="I772" s="32"/>
      <c r="J772" s="32"/>
      <c r="K772" s="32">
        <v>64.13</v>
      </c>
    </row>
    <row r="773" spans="1:11" x14ac:dyDescent="0.35">
      <c r="A773" s="31" t="s">
        <v>2132</v>
      </c>
      <c r="B773" s="32"/>
      <c r="C773" s="32"/>
      <c r="D773" s="32"/>
      <c r="E773" s="32"/>
      <c r="F773" s="32"/>
      <c r="G773" s="32">
        <v>303.85000000000002</v>
      </c>
      <c r="H773" s="32"/>
      <c r="I773" s="32"/>
      <c r="J773" s="32"/>
      <c r="K773" s="32">
        <v>303.85000000000002</v>
      </c>
    </row>
    <row r="774" spans="1:11" ht="23" x14ac:dyDescent="0.35">
      <c r="A774" s="31" t="s">
        <v>885</v>
      </c>
      <c r="B774" s="32"/>
      <c r="C774" s="32"/>
      <c r="D774" s="32"/>
      <c r="E774" s="32"/>
      <c r="F774" s="32"/>
      <c r="G774" s="32">
        <v>79.23</v>
      </c>
      <c r="H774" s="32"/>
      <c r="I774" s="32"/>
      <c r="J774" s="32"/>
      <c r="K774" s="32">
        <v>79.23</v>
      </c>
    </row>
    <row r="775" spans="1:11" ht="23" x14ac:dyDescent="0.35">
      <c r="A775" s="31" t="s">
        <v>1581</v>
      </c>
      <c r="B775" s="32"/>
      <c r="C775" s="32"/>
      <c r="D775" s="32"/>
      <c r="E775" s="32"/>
      <c r="F775" s="32"/>
      <c r="G775" s="32">
        <v>224.62</v>
      </c>
      <c r="H775" s="32"/>
      <c r="I775" s="32"/>
      <c r="J775" s="32"/>
      <c r="K775" s="32">
        <v>224.62</v>
      </c>
    </row>
    <row r="776" spans="1:11" x14ac:dyDescent="0.35">
      <c r="A776" s="31" t="s">
        <v>2219</v>
      </c>
      <c r="B776" s="32"/>
      <c r="C776" s="32"/>
      <c r="D776" s="32">
        <v>484</v>
      </c>
      <c r="E776" s="32"/>
      <c r="F776" s="32"/>
      <c r="G776" s="32"/>
      <c r="H776" s="32"/>
      <c r="I776" s="32"/>
      <c r="J776" s="32"/>
      <c r="K776" s="32">
        <v>484</v>
      </c>
    </row>
    <row r="777" spans="1:11" ht="23" x14ac:dyDescent="0.35">
      <c r="A777" s="31" t="s">
        <v>1210</v>
      </c>
      <c r="B777" s="32"/>
      <c r="C777" s="32"/>
      <c r="D777" s="32">
        <v>484</v>
      </c>
      <c r="E777" s="32"/>
      <c r="F777" s="32"/>
      <c r="G777" s="32"/>
      <c r="H777" s="32"/>
      <c r="I777" s="32"/>
      <c r="J777" s="32"/>
      <c r="K777" s="32">
        <v>484</v>
      </c>
    </row>
    <row r="778" spans="1:11" x14ac:dyDescent="0.35">
      <c r="A778" s="31" t="s">
        <v>2188</v>
      </c>
      <c r="B778" s="32"/>
      <c r="C778" s="32"/>
      <c r="D778" s="32"/>
      <c r="E778" s="32"/>
      <c r="F778" s="32"/>
      <c r="G778" s="32">
        <v>207.28</v>
      </c>
      <c r="H778" s="32"/>
      <c r="I778" s="32"/>
      <c r="J778" s="32"/>
      <c r="K778" s="32">
        <v>207.28</v>
      </c>
    </row>
    <row r="779" spans="1:11" x14ac:dyDescent="0.35">
      <c r="A779" s="31" t="s">
        <v>1122</v>
      </c>
      <c r="B779" s="32"/>
      <c r="C779" s="32"/>
      <c r="D779" s="32"/>
      <c r="E779" s="32"/>
      <c r="F779" s="32"/>
      <c r="G779" s="32">
        <v>174</v>
      </c>
      <c r="H779" s="32"/>
      <c r="I779" s="32"/>
      <c r="J779" s="32"/>
      <c r="K779" s="32">
        <v>174</v>
      </c>
    </row>
    <row r="780" spans="1:11" x14ac:dyDescent="0.35">
      <c r="A780" s="31" t="s">
        <v>1349</v>
      </c>
      <c r="B780" s="32"/>
      <c r="C780" s="32"/>
      <c r="D780" s="32"/>
      <c r="E780" s="32"/>
      <c r="F780" s="32"/>
      <c r="G780" s="32">
        <v>33.28</v>
      </c>
      <c r="H780" s="32"/>
      <c r="I780" s="32"/>
      <c r="J780" s="32"/>
      <c r="K780" s="32">
        <v>33.28</v>
      </c>
    </row>
    <row r="781" spans="1:11" x14ac:dyDescent="0.35">
      <c r="A781" s="31" t="s">
        <v>2173</v>
      </c>
      <c r="B781" s="32"/>
      <c r="C781" s="32"/>
      <c r="D781" s="32"/>
      <c r="E781" s="32"/>
      <c r="F781" s="32">
        <v>3200.45</v>
      </c>
      <c r="G781" s="32"/>
      <c r="H781" s="32"/>
      <c r="I781" s="32"/>
      <c r="J781" s="32"/>
      <c r="K781" s="32">
        <v>3200.45</v>
      </c>
    </row>
    <row r="782" spans="1:11" ht="23" x14ac:dyDescent="0.35">
      <c r="A782" s="31" t="s">
        <v>1058</v>
      </c>
      <c r="B782" s="32"/>
      <c r="C782" s="32"/>
      <c r="D782" s="32"/>
      <c r="E782" s="32"/>
      <c r="F782" s="32">
        <v>2722.5</v>
      </c>
      <c r="G782" s="32"/>
      <c r="H782" s="32"/>
      <c r="I782" s="32"/>
      <c r="J782" s="32"/>
      <c r="K782" s="32">
        <v>2722.5</v>
      </c>
    </row>
    <row r="783" spans="1:11" ht="23" x14ac:dyDescent="0.35">
      <c r="A783" s="31" t="s">
        <v>1104</v>
      </c>
      <c r="B783" s="32"/>
      <c r="C783" s="32"/>
      <c r="D783" s="32"/>
      <c r="E783" s="32"/>
      <c r="F783" s="32">
        <v>477.95</v>
      </c>
      <c r="G783" s="32"/>
      <c r="H783" s="32"/>
      <c r="I783" s="32"/>
      <c r="J783" s="32"/>
      <c r="K783" s="32">
        <v>477.95</v>
      </c>
    </row>
    <row r="784" spans="1:11" x14ac:dyDescent="0.35">
      <c r="A784" s="31" t="s">
        <v>1793</v>
      </c>
      <c r="B784" s="32"/>
      <c r="C784" s="32"/>
      <c r="D784" s="32"/>
      <c r="E784" s="32"/>
      <c r="F784" s="32"/>
      <c r="G784" s="32">
        <v>474.4</v>
      </c>
      <c r="H784" s="32"/>
      <c r="I784" s="32"/>
      <c r="J784" s="32"/>
      <c r="K784" s="32">
        <v>474.4</v>
      </c>
    </row>
    <row r="785" spans="1:11" ht="23" x14ac:dyDescent="0.35">
      <c r="A785" s="31" t="s">
        <v>1284</v>
      </c>
      <c r="B785" s="32"/>
      <c r="C785" s="32"/>
      <c r="D785" s="32"/>
      <c r="E785" s="32"/>
      <c r="F785" s="32"/>
      <c r="G785" s="32">
        <v>474.4</v>
      </c>
      <c r="H785" s="32"/>
      <c r="I785" s="32"/>
      <c r="J785" s="32"/>
      <c r="K785" s="32">
        <v>474.4</v>
      </c>
    </row>
    <row r="786" spans="1:11" x14ac:dyDescent="0.35">
      <c r="A786" s="31" t="s">
        <v>2195</v>
      </c>
      <c r="B786" s="32"/>
      <c r="C786" s="32">
        <v>29.14</v>
      </c>
      <c r="D786" s="32"/>
      <c r="E786" s="32"/>
      <c r="F786" s="32"/>
      <c r="G786" s="32"/>
      <c r="H786" s="32"/>
      <c r="I786" s="32"/>
      <c r="J786" s="32"/>
      <c r="K786" s="32">
        <v>29.14</v>
      </c>
    </row>
    <row r="787" spans="1:11" x14ac:dyDescent="0.35">
      <c r="A787" s="31" t="s">
        <v>1135</v>
      </c>
      <c r="B787" s="32"/>
      <c r="C787" s="32">
        <v>29.14</v>
      </c>
      <c r="D787" s="32"/>
      <c r="E787" s="32"/>
      <c r="F787" s="32"/>
      <c r="G787" s="32"/>
      <c r="H787" s="32"/>
      <c r="I787" s="32"/>
      <c r="J787" s="32"/>
      <c r="K787" s="32">
        <v>29.14</v>
      </c>
    </row>
    <row r="788" spans="1:11" x14ac:dyDescent="0.35">
      <c r="A788" s="31" t="s">
        <v>2062</v>
      </c>
      <c r="B788" s="32">
        <v>290.16000000000003</v>
      </c>
      <c r="C788" s="32"/>
      <c r="D788" s="32"/>
      <c r="E788" s="32"/>
      <c r="F788" s="32"/>
      <c r="G788" s="32"/>
      <c r="H788" s="32"/>
      <c r="I788" s="32"/>
      <c r="J788" s="32"/>
      <c r="K788" s="32">
        <v>290.16000000000003</v>
      </c>
    </row>
    <row r="789" spans="1:11" ht="23" x14ac:dyDescent="0.35">
      <c r="A789" s="31" t="s">
        <v>549</v>
      </c>
      <c r="B789" s="32">
        <v>290.16000000000003</v>
      </c>
      <c r="C789" s="32"/>
      <c r="D789" s="32"/>
      <c r="E789" s="32"/>
      <c r="F789" s="32"/>
      <c r="G789" s="32"/>
      <c r="H789" s="32"/>
      <c r="I789" s="32"/>
      <c r="J789" s="32"/>
      <c r="K789" s="32">
        <v>290.16000000000003</v>
      </c>
    </row>
    <row r="790" spans="1:11" x14ac:dyDescent="0.35">
      <c r="A790" s="31" t="s">
        <v>1818</v>
      </c>
      <c r="B790" s="32"/>
      <c r="C790" s="32"/>
      <c r="D790" s="32"/>
      <c r="E790" s="32"/>
      <c r="F790" s="32"/>
      <c r="G790" s="32">
        <v>6000</v>
      </c>
      <c r="H790" s="32"/>
      <c r="I790" s="32"/>
      <c r="J790" s="32"/>
      <c r="K790" s="32">
        <v>6000</v>
      </c>
    </row>
    <row r="791" spans="1:11" ht="23" x14ac:dyDescent="0.35">
      <c r="A791" s="31" t="s">
        <v>1480</v>
      </c>
      <c r="B791" s="32"/>
      <c r="C791" s="32"/>
      <c r="D791" s="32"/>
      <c r="E791" s="32"/>
      <c r="F791" s="32"/>
      <c r="G791" s="32">
        <v>3500</v>
      </c>
      <c r="H791" s="32"/>
      <c r="I791" s="32"/>
      <c r="J791" s="32"/>
      <c r="K791" s="32">
        <v>3500</v>
      </c>
    </row>
    <row r="792" spans="1:11" ht="23" x14ac:dyDescent="0.35">
      <c r="A792" s="31" t="s">
        <v>1479</v>
      </c>
      <c r="B792" s="32"/>
      <c r="C792" s="32"/>
      <c r="D792" s="32"/>
      <c r="E792" s="32"/>
      <c r="F792" s="32"/>
      <c r="G792" s="32">
        <v>2500</v>
      </c>
      <c r="H792" s="32"/>
      <c r="I792" s="32"/>
      <c r="J792" s="32"/>
      <c r="K792" s="32">
        <v>2500</v>
      </c>
    </row>
    <row r="793" spans="1:11" x14ac:dyDescent="0.35">
      <c r="A793" s="31" t="s">
        <v>2264</v>
      </c>
      <c r="B793" s="32"/>
      <c r="C793" s="32"/>
      <c r="D793" s="32"/>
      <c r="E793" s="32"/>
      <c r="F793" s="32"/>
      <c r="G793" s="32">
        <v>133.1</v>
      </c>
      <c r="H793" s="32"/>
      <c r="I793" s="32"/>
      <c r="J793" s="32"/>
      <c r="K793" s="32">
        <v>133.1</v>
      </c>
    </row>
    <row r="794" spans="1:11" x14ac:dyDescent="0.35">
      <c r="A794" s="31" t="s">
        <v>1313</v>
      </c>
      <c r="B794" s="32"/>
      <c r="C794" s="32"/>
      <c r="D794" s="32"/>
      <c r="E794" s="32"/>
      <c r="F794" s="32"/>
      <c r="G794" s="32">
        <v>133.1</v>
      </c>
      <c r="H794" s="32"/>
      <c r="I794" s="32"/>
      <c r="J794" s="32"/>
      <c r="K794" s="32">
        <v>133.1</v>
      </c>
    </row>
    <row r="795" spans="1:11" x14ac:dyDescent="0.35">
      <c r="A795" s="31" t="s">
        <v>2197</v>
      </c>
      <c r="B795" s="32"/>
      <c r="C795" s="32"/>
      <c r="D795" s="32"/>
      <c r="E795" s="32"/>
      <c r="F795" s="32">
        <v>692.12</v>
      </c>
      <c r="G795" s="32"/>
      <c r="H795" s="32"/>
      <c r="I795" s="32"/>
      <c r="J795" s="32"/>
      <c r="K795" s="32">
        <v>692.12</v>
      </c>
    </row>
    <row r="796" spans="1:11" ht="23" x14ac:dyDescent="0.35">
      <c r="A796" s="31" t="s">
        <v>1157</v>
      </c>
      <c r="B796" s="32"/>
      <c r="C796" s="32"/>
      <c r="D796" s="32"/>
      <c r="E796" s="32"/>
      <c r="F796" s="32">
        <v>692.12</v>
      </c>
      <c r="G796" s="32"/>
      <c r="H796" s="32"/>
      <c r="I796" s="32"/>
      <c r="J796" s="32"/>
      <c r="K796" s="32">
        <v>692.12</v>
      </c>
    </row>
    <row r="797" spans="1:11" x14ac:dyDescent="0.35">
      <c r="A797" s="31" t="s">
        <v>2308</v>
      </c>
      <c r="B797" s="32"/>
      <c r="C797" s="32"/>
      <c r="D797" s="32"/>
      <c r="E797" s="32"/>
      <c r="F797" s="32"/>
      <c r="G797" s="32"/>
      <c r="H797" s="32">
        <v>139.99</v>
      </c>
      <c r="I797" s="32"/>
      <c r="J797" s="32"/>
      <c r="K797" s="32">
        <v>139.99</v>
      </c>
    </row>
    <row r="798" spans="1:11" x14ac:dyDescent="0.35">
      <c r="A798" s="31" t="s">
        <v>1590</v>
      </c>
      <c r="B798" s="32"/>
      <c r="C798" s="32"/>
      <c r="D798" s="32"/>
      <c r="E798" s="32"/>
      <c r="F798" s="32"/>
      <c r="G798" s="32"/>
      <c r="H798" s="32">
        <v>139.99</v>
      </c>
      <c r="I798" s="32"/>
      <c r="J798" s="32"/>
      <c r="K798" s="32">
        <v>139.99</v>
      </c>
    </row>
    <row r="799" spans="1:11" x14ac:dyDescent="0.35">
      <c r="A799" s="31" t="s">
        <v>1745</v>
      </c>
      <c r="B799" s="32">
        <v>1700</v>
      </c>
      <c r="C799" s="32"/>
      <c r="D799" s="32"/>
      <c r="E799" s="32"/>
      <c r="F799" s="32"/>
      <c r="G799" s="32"/>
      <c r="H799" s="32"/>
      <c r="I799" s="32"/>
      <c r="J799" s="32"/>
      <c r="K799" s="32">
        <v>1700</v>
      </c>
    </row>
    <row r="800" spans="1:11" ht="23" x14ac:dyDescent="0.35">
      <c r="A800" s="31" t="s">
        <v>734</v>
      </c>
      <c r="B800" s="32">
        <v>1700</v>
      </c>
      <c r="C800" s="32"/>
      <c r="D800" s="32"/>
      <c r="E800" s="32"/>
      <c r="F800" s="32"/>
      <c r="G800" s="32"/>
      <c r="H800" s="32"/>
      <c r="I800" s="32"/>
      <c r="J800" s="32"/>
      <c r="K800" s="32">
        <v>1700</v>
      </c>
    </row>
    <row r="801" spans="1:11" x14ac:dyDescent="0.35">
      <c r="A801" s="31" t="s">
        <v>2095</v>
      </c>
      <c r="B801" s="32"/>
      <c r="C801" s="32"/>
      <c r="D801" s="32"/>
      <c r="E801" s="32"/>
      <c r="F801" s="32">
        <v>3127.85</v>
      </c>
      <c r="G801" s="32"/>
      <c r="H801" s="32">
        <v>338.8</v>
      </c>
      <c r="I801" s="32"/>
      <c r="J801" s="32"/>
      <c r="K801" s="32">
        <v>3466.65</v>
      </c>
    </row>
    <row r="802" spans="1:11" ht="23" x14ac:dyDescent="0.35">
      <c r="A802" s="31" t="s">
        <v>1180</v>
      </c>
      <c r="B802" s="32"/>
      <c r="C802" s="32"/>
      <c r="D802" s="32"/>
      <c r="E802" s="32"/>
      <c r="F802" s="32">
        <v>229.9</v>
      </c>
      <c r="G802" s="32"/>
      <c r="H802" s="32"/>
      <c r="I802" s="32"/>
      <c r="J802" s="32"/>
      <c r="K802" s="32">
        <v>229.9</v>
      </c>
    </row>
    <row r="803" spans="1:11" x14ac:dyDescent="0.35">
      <c r="A803" s="31" t="s">
        <v>750</v>
      </c>
      <c r="B803" s="32"/>
      <c r="C803" s="32"/>
      <c r="D803" s="32"/>
      <c r="E803" s="32"/>
      <c r="F803" s="32">
        <v>393.25</v>
      </c>
      <c r="G803" s="32"/>
      <c r="H803" s="32"/>
      <c r="I803" s="32"/>
      <c r="J803" s="32"/>
      <c r="K803" s="32">
        <v>393.25</v>
      </c>
    </row>
    <row r="804" spans="1:11" ht="23" x14ac:dyDescent="0.35">
      <c r="A804" s="31" t="s">
        <v>1559</v>
      </c>
      <c r="B804" s="32"/>
      <c r="C804" s="32"/>
      <c r="D804" s="32"/>
      <c r="E804" s="32"/>
      <c r="F804" s="32">
        <v>2504.6999999999998</v>
      </c>
      <c r="G804" s="32"/>
      <c r="H804" s="32"/>
      <c r="I804" s="32"/>
      <c r="J804" s="32"/>
      <c r="K804" s="32">
        <v>2504.6999999999998</v>
      </c>
    </row>
    <row r="805" spans="1:11" ht="34.5" x14ac:dyDescent="0.35">
      <c r="A805" s="31" t="s">
        <v>1574</v>
      </c>
      <c r="B805" s="32"/>
      <c r="C805" s="32"/>
      <c r="D805" s="32"/>
      <c r="E805" s="32"/>
      <c r="F805" s="32"/>
      <c r="G805" s="32"/>
      <c r="H805" s="32">
        <v>338.8</v>
      </c>
      <c r="I805" s="32"/>
      <c r="J805" s="32"/>
      <c r="K805" s="32">
        <v>338.8</v>
      </c>
    </row>
    <row r="806" spans="1:11" x14ac:dyDescent="0.35">
      <c r="A806" s="31" t="s">
        <v>1758</v>
      </c>
      <c r="B806" s="32">
        <v>364.21000000000004</v>
      </c>
      <c r="C806" s="32"/>
      <c r="D806" s="32"/>
      <c r="E806" s="32"/>
      <c r="F806" s="32">
        <v>1202.7400000000002</v>
      </c>
      <c r="G806" s="32"/>
      <c r="H806" s="32">
        <v>254.1</v>
      </c>
      <c r="I806" s="32">
        <v>464.64</v>
      </c>
      <c r="J806" s="32"/>
      <c r="K806" s="32">
        <v>2285.69</v>
      </c>
    </row>
    <row r="807" spans="1:11" ht="23" x14ac:dyDescent="0.35">
      <c r="A807" s="31" t="s">
        <v>821</v>
      </c>
      <c r="B807" s="32"/>
      <c r="C807" s="32"/>
      <c r="D807" s="32"/>
      <c r="E807" s="32"/>
      <c r="F807" s="32"/>
      <c r="G807" s="32"/>
      <c r="H807" s="32"/>
      <c r="I807" s="32">
        <v>464.64</v>
      </c>
      <c r="J807" s="32"/>
      <c r="K807" s="32">
        <v>464.64</v>
      </c>
    </row>
    <row r="808" spans="1:11" ht="23" x14ac:dyDescent="0.35">
      <c r="A808" s="31" t="s">
        <v>1242</v>
      </c>
      <c r="B808" s="32"/>
      <c r="C808" s="32"/>
      <c r="D808" s="32"/>
      <c r="E808" s="32"/>
      <c r="F808" s="32">
        <v>562.65</v>
      </c>
      <c r="G808" s="32"/>
      <c r="H808" s="32"/>
      <c r="I808" s="32"/>
      <c r="J808" s="32"/>
      <c r="K808" s="32">
        <v>562.65</v>
      </c>
    </row>
    <row r="809" spans="1:11" ht="23" x14ac:dyDescent="0.35">
      <c r="A809" s="31" t="s">
        <v>1560</v>
      </c>
      <c r="B809" s="32"/>
      <c r="C809" s="32"/>
      <c r="D809" s="32"/>
      <c r="E809" s="32"/>
      <c r="F809" s="32">
        <v>561.44000000000005</v>
      </c>
      <c r="G809" s="32"/>
      <c r="H809" s="32"/>
      <c r="I809" s="32"/>
      <c r="J809" s="32"/>
      <c r="K809" s="32">
        <v>561.44000000000005</v>
      </c>
    </row>
    <row r="810" spans="1:11" ht="23" x14ac:dyDescent="0.35">
      <c r="A810" s="31" t="s">
        <v>1041</v>
      </c>
      <c r="B810" s="32">
        <v>96.8</v>
      </c>
      <c r="C810" s="32"/>
      <c r="D810" s="32"/>
      <c r="E810" s="32"/>
      <c r="F810" s="32"/>
      <c r="G810" s="32"/>
      <c r="H810" s="32"/>
      <c r="I810" s="32"/>
      <c r="J810" s="32"/>
      <c r="K810" s="32">
        <v>96.8</v>
      </c>
    </row>
    <row r="811" spans="1:11" ht="23" x14ac:dyDescent="0.35">
      <c r="A811" s="31" t="s">
        <v>1043</v>
      </c>
      <c r="B811" s="32">
        <v>267.41000000000003</v>
      </c>
      <c r="C811" s="32"/>
      <c r="D811" s="32"/>
      <c r="E811" s="32"/>
      <c r="F811" s="32"/>
      <c r="G811" s="32"/>
      <c r="H811" s="32"/>
      <c r="I811" s="32"/>
      <c r="J811" s="32"/>
      <c r="K811" s="32">
        <v>267.41000000000003</v>
      </c>
    </row>
    <row r="812" spans="1:11" ht="23" x14ac:dyDescent="0.35">
      <c r="A812" s="31" t="s">
        <v>763</v>
      </c>
      <c r="B812" s="32"/>
      <c r="C812" s="32"/>
      <c r="D812" s="32"/>
      <c r="E812" s="32"/>
      <c r="F812" s="32"/>
      <c r="G812" s="32"/>
      <c r="H812" s="32">
        <v>254.1</v>
      </c>
      <c r="I812" s="32"/>
      <c r="J812" s="32"/>
      <c r="K812" s="32">
        <v>254.1</v>
      </c>
    </row>
    <row r="813" spans="1:11" x14ac:dyDescent="0.35">
      <c r="A813" s="31" t="s">
        <v>1600</v>
      </c>
      <c r="B813" s="32"/>
      <c r="C813" s="32"/>
      <c r="D813" s="32"/>
      <c r="E813" s="32"/>
      <c r="F813" s="32">
        <v>78.650000000000006</v>
      </c>
      <c r="G813" s="32"/>
      <c r="H813" s="32"/>
      <c r="I813" s="32"/>
      <c r="J813" s="32"/>
      <c r="K813" s="32">
        <v>78.650000000000006</v>
      </c>
    </row>
    <row r="814" spans="1:11" x14ac:dyDescent="0.35">
      <c r="A814" s="31" t="s">
        <v>1751</v>
      </c>
      <c r="B814" s="32"/>
      <c r="C814" s="32"/>
      <c r="D814" s="32"/>
      <c r="E814" s="32"/>
      <c r="F814" s="32"/>
      <c r="G814" s="32">
        <v>1408.54</v>
      </c>
      <c r="H814" s="32"/>
      <c r="I814" s="32"/>
      <c r="J814" s="32"/>
      <c r="K814" s="32">
        <v>1408.54</v>
      </c>
    </row>
    <row r="815" spans="1:11" ht="23" x14ac:dyDescent="0.35">
      <c r="A815" s="31" t="s">
        <v>809</v>
      </c>
      <c r="B815" s="32"/>
      <c r="C815" s="32"/>
      <c r="D815" s="32"/>
      <c r="E815" s="32"/>
      <c r="F815" s="32"/>
      <c r="G815" s="32">
        <v>1408.54</v>
      </c>
      <c r="H815" s="32"/>
      <c r="I815" s="32"/>
      <c r="J815" s="32"/>
      <c r="K815" s="32">
        <v>1408.54</v>
      </c>
    </row>
    <row r="816" spans="1:11" x14ac:dyDescent="0.35">
      <c r="A816" s="31" t="s">
        <v>2315</v>
      </c>
      <c r="B816" s="32"/>
      <c r="C816" s="32"/>
      <c r="D816" s="32"/>
      <c r="E816" s="32"/>
      <c r="F816" s="32"/>
      <c r="G816" s="32"/>
      <c r="H816" s="32">
        <v>390.23</v>
      </c>
      <c r="I816" s="32"/>
      <c r="J816" s="32"/>
      <c r="K816" s="32">
        <v>390.23</v>
      </c>
    </row>
    <row r="817" spans="1:11" ht="23" x14ac:dyDescent="0.35">
      <c r="A817" s="31" t="s">
        <v>1610</v>
      </c>
      <c r="B817" s="32"/>
      <c r="C817" s="32"/>
      <c r="D817" s="32"/>
      <c r="E817" s="32"/>
      <c r="F817" s="32"/>
      <c r="G817" s="32"/>
      <c r="H817" s="32">
        <v>390.23</v>
      </c>
      <c r="I817" s="32"/>
      <c r="J817" s="32"/>
      <c r="K817" s="32">
        <v>390.23</v>
      </c>
    </row>
    <row r="818" spans="1:11" x14ac:dyDescent="0.35">
      <c r="A818" s="31" t="s">
        <v>2231</v>
      </c>
      <c r="B818" s="32"/>
      <c r="C818" s="32"/>
      <c r="D818" s="32">
        <v>44.77</v>
      </c>
      <c r="E818" s="32"/>
      <c r="F818" s="32"/>
      <c r="G818" s="32"/>
      <c r="H818" s="32"/>
      <c r="I818" s="32"/>
      <c r="J818" s="32"/>
      <c r="K818" s="32">
        <v>44.77</v>
      </c>
    </row>
    <row r="819" spans="1:11" ht="23" x14ac:dyDescent="0.35">
      <c r="A819" s="31" t="s">
        <v>1227</v>
      </c>
      <c r="B819" s="32"/>
      <c r="C819" s="32"/>
      <c r="D819" s="32">
        <v>44.77</v>
      </c>
      <c r="E819" s="32"/>
      <c r="F819" s="32"/>
      <c r="G819" s="32"/>
      <c r="H819" s="32"/>
      <c r="I819" s="32"/>
      <c r="J819" s="32"/>
      <c r="K819" s="32">
        <v>44.77</v>
      </c>
    </row>
    <row r="820" spans="1:11" x14ac:dyDescent="0.35">
      <c r="A820" s="31" t="s">
        <v>2091</v>
      </c>
      <c r="B820" s="32"/>
      <c r="C820" s="32"/>
      <c r="D820" s="32"/>
      <c r="E820" s="32"/>
      <c r="F820" s="32"/>
      <c r="G820" s="32"/>
      <c r="H820" s="32">
        <v>323.55</v>
      </c>
      <c r="I820" s="32"/>
      <c r="J820" s="32"/>
      <c r="K820" s="32">
        <v>323.55</v>
      </c>
    </row>
    <row r="821" spans="1:11" ht="23" x14ac:dyDescent="0.35">
      <c r="A821" s="31" t="s">
        <v>645</v>
      </c>
      <c r="B821" s="32"/>
      <c r="C821" s="32"/>
      <c r="D821" s="32"/>
      <c r="E821" s="32"/>
      <c r="F821" s="32"/>
      <c r="G821" s="32"/>
      <c r="H821" s="32">
        <v>198.83</v>
      </c>
      <c r="I821" s="32"/>
      <c r="J821" s="32"/>
      <c r="K821" s="32">
        <v>198.83</v>
      </c>
    </row>
    <row r="822" spans="1:11" ht="23" x14ac:dyDescent="0.35">
      <c r="A822" s="31" t="s">
        <v>1080</v>
      </c>
      <c r="B822" s="32"/>
      <c r="C822" s="32"/>
      <c r="D822" s="32"/>
      <c r="E822" s="32"/>
      <c r="F822" s="32"/>
      <c r="G822" s="32"/>
      <c r="H822" s="32">
        <v>62.36</v>
      </c>
      <c r="I822" s="32"/>
      <c r="J822" s="32"/>
      <c r="K822" s="32">
        <v>62.36</v>
      </c>
    </row>
    <row r="823" spans="1:11" ht="23" x14ac:dyDescent="0.35">
      <c r="A823" s="31" t="s">
        <v>1086</v>
      </c>
      <c r="B823" s="32"/>
      <c r="C823" s="32"/>
      <c r="D823" s="32"/>
      <c r="E823" s="32"/>
      <c r="F823" s="32"/>
      <c r="G823" s="32"/>
      <c r="H823" s="32">
        <v>62.36</v>
      </c>
      <c r="I823" s="32"/>
      <c r="J823" s="32"/>
      <c r="K823" s="32">
        <v>62.36</v>
      </c>
    </row>
    <row r="824" spans="1:11" x14ac:dyDescent="0.35">
      <c r="A824" s="31" t="s">
        <v>1768</v>
      </c>
      <c r="B824" s="32"/>
      <c r="C824" s="32">
        <v>3921.91</v>
      </c>
      <c r="D824" s="32">
        <v>337.18</v>
      </c>
      <c r="E824" s="32"/>
      <c r="F824" s="32">
        <v>14314.95</v>
      </c>
      <c r="G824" s="32">
        <v>5078.55</v>
      </c>
      <c r="H824" s="32">
        <v>395.75</v>
      </c>
      <c r="I824" s="32"/>
      <c r="J824" s="32">
        <v>896.67000000000007</v>
      </c>
      <c r="K824" s="32">
        <v>24945.010000000002</v>
      </c>
    </row>
    <row r="825" spans="1:11" ht="34.5" x14ac:dyDescent="0.35">
      <c r="A825" s="31" t="s">
        <v>948</v>
      </c>
      <c r="B825" s="32"/>
      <c r="C825" s="32">
        <v>3872</v>
      </c>
      <c r="D825" s="32"/>
      <c r="E825" s="32"/>
      <c r="F825" s="32"/>
      <c r="G825" s="32"/>
      <c r="H825" s="32"/>
      <c r="I825" s="32"/>
      <c r="J825" s="32"/>
      <c r="K825" s="32">
        <v>3872</v>
      </c>
    </row>
    <row r="826" spans="1:11" ht="23" x14ac:dyDescent="0.35">
      <c r="A826" s="31" t="s">
        <v>1382</v>
      </c>
      <c r="B826" s="32"/>
      <c r="C826" s="32"/>
      <c r="D826" s="32"/>
      <c r="E826" s="32"/>
      <c r="F826" s="32"/>
      <c r="G826" s="32"/>
      <c r="H826" s="32"/>
      <c r="I826" s="32"/>
      <c r="J826" s="32">
        <v>209.69</v>
      </c>
      <c r="K826" s="32">
        <v>209.69</v>
      </c>
    </row>
    <row r="827" spans="1:11" ht="34.5" x14ac:dyDescent="0.35">
      <c r="A827" s="31" t="s">
        <v>2220</v>
      </c>
      <c r="B827" s="32"/>
      <c r="C827" s="32"/>
      <c r="D827" s="32"/>
      <c r="E827" s="32"/>
      <c r="F827" s="32"/>
      <c r="G827" s="32"/>
      <c r="H827" s="32"/>
      <c r="I827" s="32"/>
      <c r="J827" s="32">
        <v>182.77</v>
      </c>
      <c r="K827" s="32">
        <v>182.77</v>
      </c>
    </row>
    <row r="828" spans="1:11" ht="23" x14ac:dyDescent="0.35">
      <c r="A828" s="31" t="s">
        <v>545</v>
      </c>
      <c r="B828" s="32"/>
      <c r="C828" s="32"/>
      <c r="D828" s="32"/>
      <c r="E828" s="32"/>
      <c r="F828" s="32"/>
      <c r="G828" s="32"/>
      <c r="H828" s="32"/>
      <c r="I828" s="32"/>
      <c r="J828" s="32">
        <v>12.25</v>
      </c>
      <c r="K828" s="32">
        <v>12.25</v>
      </c>
    </row>
    <row r="829" spans="1:11" ht="23" x14ac:dyDescent="0.35">
      <c r="A829" s="31" t="s">
        <v>1048</v>
      </c>
      <c r="B829" s="32"/>
      <c r="C829" s="32"/>
      <c r="D829" s="32"/>
      <c r="E829" s="32"/>
      <c r="F829" s="32"/>
      <c r="G829" s="32"/>
      <c r="H829" s="32">
        <v>11.88</v>
      </c>
      <c r="I829" s="32"/>
      <c r="J829" s="32"/>
      <c r="K829" s="32">
        <v>11.88</v>
      </c>
    </row>
    <row r="830" spans="1:11" x14ac:dyDescent="0.35">
      <c r="A830" s="31" t="s">
        <v>1602</v>
      </c>
      <c r="B830" s="32"/>
      <c r="C830" s="32"/>
      <c r="D830" s="32">
        <v>23.15</v>
      </c>
      <c r="E830" s="32"/>
      <c r="F830" s="32"/>
      <c r="G830" s="32"/>
      <c r="H830" s="32"/>
      <c r="I830" s="32"/>
      <c r="J830" s="32"/>
      <c r="K830" s="32">
        <v>23.15</v>
      </c>
    </row>
    <row r="831" spans="1:11" ht="34.5" x14ac:dyDescent="0.35">
      <c r="A831" s="31" t="s">
        <v>1075</v>
      </c>
      <c r="B831" s="32"/>
      <c r="C831" s="32"/>
      <c r="D831" s="32"/>
      <c r="E831" s="32"/>
      <c r="F831" s="32"/>
      <c r="G831" s="32"/>
      <c r="H831" s="32">
        <v>300.66000000000003</v>
      </c>
      <c r="I831" s="32"/>
      <c r="J831" s="32"/>
      <c r="K831" s="32">
        <v>300.66000000000003</v>
      </c>
    </row>
    <row r="832" spans="1:11" x14ac:dyDescent="0.35">
      <c r="A832" s="31" t="s">
        <v>1044</v>
      </c>
      <c r="B832" s="32"/>
      <c r="C832" s="32"/>
      <c r="D832" s="32"/>
      <c r="E832" s="32"/>
      <c r="F832" s="32"/>
      <c r="G832" s="32"/>
      <c r="H832" s="32">
        <v>67.75</v>
      </c>
      <c r="I832" s="32"/>
      <c r="J832" s="32"/>
      <c r="K832" s="32">
        <v>67.75</v>
      </c>
    </row>
    <row r="833" spans="1:11" ht="34.5" x14ac:dyDescent="0.35">
      <c r="A833" s="31" t="s">
        <v>1612</v>
      </c>
      <c r="B833" s="32"/>
      <c r="C833" s="32"/>
      <c r="D833" s="32"/>
      <c r="E833" s="32"/>
      <c r="F833" s="32"/>
      <c r="G833" s="32"/>
      <c r="H833" s="32"/>
      <c r="I833" s="32"/>
      <c r="J833" s="32">
        <v>491.96</v>
      </c>
      <c r="K833" s="32">
        <v>491.96</v>
      </c>
    </row>
    <row r="834" spans="1:11" x14ac:dyDescent="0.35">
      <c r="A834" s="31" t="s">
        <v>1558</v>
      </c>
      <c r="B834" s="32"/>
      <c r="C834" s="32"/>
      <c r="D834" s="32"/>
      <c r="E834" s="32"/>
      <c r="F834" s="32">
        <v>1814.95</v>
      </c>
      <c r="G834" s="32"/>
      <c r="H834" s="32"/>
      <c r="I834" s="32"/>
      <c r="J834" s="32"/>
      <c r="K834" s="32">
        <v>1814.95</v>
      </c>
    </row>
    <row r="835" spans="1:11" x14ac:dyDescent="0.35">
      <c r="A835" s="31" t="s">
        <v>1628</v>
      </c>
      <c r="B835" s="32"/>
      <c r="C835" s="32"/>
      <c r="D835" s="32">
        <v>102.97</v>
      </c>
      <c r="E835" s="32"/>
      <c r="F835" s="32"/>
      <c r="G835" s="32"/>
      <c r="H835" s="32"/>
      <c r="I835" s="32"/>
      <c r="J835" s="32"/>
      <c r="K835" s="32">
        <v>102.97</v>
      </c>
    </row>
    <row r="836" spans="1:11" x14ac:dyDescent="0.35">
      <c r="A836" s="31" t="s">
        <v>1343</v>
      </c>
      <c r="B836" s="32"/>
      <c r="C836" s="32"/>
      <c r="D836" s="32"/>
      <c r="E836" s="32"/>
      <c r="F836" s="32"/>
      <c r="G836" s="32">
        <v>78.55</v>
      </c>
      <c r="H836" s="32"/>
      <c r="I836" s="32"/>
      <c r="J836" s="32"/>
      <c r="K836" s="32">
        <v>78.55</v>
      </c>
    </row>
    <row r="837" spans="1:11" ht="23" x14ac:dyDescent="0.35">
      <c r="A837" s="31" t="s">
        <v>610</v>
      </c>
      <c r="B837" s="32"/>
      <c r="C837" s="32"/>
      <c r="D837" s="32">
        <v>211.06</v>
      </c>
      <c r="E837" s="32"/>
      <c r="F837" s="32"/>
      <c r="G837" s="32"/>
      <c r="H837" s="32"/>
      <c r="I837" s="32"/>
      <c r="J837" s="32"/>
      <c r="K837" s="32">
        <v>211.06</v>
      </c>
    </row>
    <row r="838" spans="1:11" ht="23" x14ac:dyDescent="0.35">
      <c r="A838" s="31" t="s">
        <v>521</v>
      </c>
      <c r="B838" s="32"/>
      <c r="C838" s="32">
        <v>49.91</v>
      </c>
      <c r="D838" s="32"/>
      <c r="E838" s="32"/>
      <c r="F838" s="32"/>
      <c r="G838" s="32"/>
      <c r="H838" s="32"/>
      <c r="I838" s="32"/>
      <c r="J838" s="32"/>
      <c r="K838" s="32">
        <v>49.91</v>
      </c>
    </row>
    <row r="839" spans="1:11" x14ac:dyDescent="0.35">
      <c r="A839" s="31" t="s">
        <v>1621</v>
      </c>
      <c r="B839" s="32"/>
      <c r="C839" s="32"/>
      <c r="D839" s="32"/>
      <c r="E839" s="32"/>
      <c r="F839" s="32"/>
      <c r="G839" s="32"/>
      <c r="H839" s="32">
        <v>15.46</v>
      </c>
      <c r="I839" s="32"/>
      <c r="J839" s="32"/>
      <c r="K839" s="32">
        <v>15.46</v>
      </c>
    </row>
    <row r="840" spans="1:11" ht="34.5" x14ac:dyDescent="0.35">
      <c r="A840" s="31" t="s">
        <v>859</v>
      </c>
      <c r="B840" s="32"/>
      <c r="C840" s="32"/>
      <c r="D840" s="32"/>
      <c r="E840" s="32"/>
      <c r="F840" s="32">
        <v>12500</v>
      </c>
      <c r="G840" s="32"/>
      <c r="H840" s="32"/>
      <c r="I840" s="32"/>
      <c r="J840" s="32"/>
      <c r="K840" s="32">
        <v>12500</v>
      </c>
    </row>
    <row r="841" spans="1:11" x14ac:dyDescent="0.35">
      <c r="A841" s="31" t="s">
        <v>1496</v>
      </c>
      <c r="B841" s="32"/>
      <c r="C841" s="32"/>
      <c r="D841" s="32"/>
      <c r="E841" s="32"/>
      <c r="F841" s="32"/>
      <c r="G841" s="32">
        <v>5000</v>
      </c>
      <c r="H841" s="32"/>
      <c r="I841" s="32"/>
      <c r="J841" s="32"/>
      <c r="K841" s="32">
        <v>5000</v>
      </c>
    </row>
    <row r="842" spans="1:11" x14ac:dyDescent="0.35">
      <c r="A842" s="31" t="s">
        <v>2097</v>
      </c>
      <c r="B842" s="32"/>
      <c r="C842" s="32">
        <v>63.29</v>
      </c>
      <c r="D842" s="32"/>
      <c r="E842" s="32"/>
      <c r="F842" s="32"/>
      <c r="G842" s="32"/>
      <c r="H842" s="32"/>
      <c r="I842" s="32"/>
      <c r="J842" s="32"/>
      <c r="K842" s="32">
        <v>63.29</v>
      </c>
    </row>
    <row r="843" spans="1:11" ht="23" x14ac:dyDescent="0.35">
      <c r="A843" s="31" t="s">
        <v>761</v>
      </c>
      <c r="B843" s="32"/>
      <c r="C843" s="32">
        <v>63.29</v>
      </c>
      <c r="D843" s="32"/>
      <c r="E843" s="32"/>
      <c r="F843" s="32"/>
      <c r="G843" s="32"/>
      <c r="H843" s="32"/>
      <c r="I843" s="32"/>
      <c r="J843" s="32"/>
      <c r="K843" s="32">
        <v>63.29</v>
      </c>
    </row>
    <row r="844" spans="1:11" x14ac:dyDescent="0.35">
      <c r="A844" s="31" t="s">
        <v>2211</v>
      </c>
      <c r="B844" s="32">
        <v>95.87</v>
      </c>
      <c r="C844" s="32"/>
      <c r="D844" s="32"/>
      <c r="E844" s="32"/>
      <c r="F844" s="32"/>
      <c r="G844" s="32"/>
      <c r="H844" s="32"/>
      <c r="I844" s="32"/>
      <c r="J844" s="32"/>
      <c r="K844" s="32">
        <v>95.87</v>
      </c>
    </row>
    <row r="845" spans="1:11" x14ac:dyDescent="0.35">
      <c r="A845" s="31" t="s">
        <v>1189</v>
      </c>
      <c r="B845" s="32">
        <v>95.87</v>
      </c>
      <c r="C845" s="32"/>
      <c r="D845" s="32"/>
      <c r="E845" s="32"/>
      <c r="F845" s="32"/>
      <c r="G845" s="32"/>
      <c r="H845" s="32"/>
      <c r="I845" s="32"/>
      <c r="J845" s="32"/>
      <c r="K845" s="32">
        <v>95.87</v>
      </c>
    </row>
    <row r="846" spans="1:11" x14ac:dyDescent="0.35">
      <c r="A846" s="31" t="s">
        <v>1715</v>
      </c>
      <c r="B846" s="32"/>
      <c r="C846" s="32"/>
      <c r="D846" s="32"/>
      <c r="E846" s="32">
        <v>4770</v>
      </c>
      <c r="F846" s="32">
        <v>40.659999999999997</v>
      </c>
      <c r="G846" s="32"/>
      <c r="H846" s="32"/>
      <c r="I846" s="32"/>
      <c r="J846" s="32"/>
      <c r="K846" s="32">
        <v>4810.66</v>
      </c>
    </row>
    <row r="847" spans="1:11" ht="23" x14ac:dyDescent="0.35">
      <c r="A847" s="31" t="s">
        <v>533</v>
      </c>
      <c r="B847" s="32"/>
      <c r="C847" s="32"/>
      <c r="D847" s="32"/>
      <c r="E847" s="32">
        <v>4770</v>
      </c>
      <c r="F847" s="32"/>
      <c r="G847" s="32"/>
      <c r="H847" s="32"/>
      <c r="I847" s="32"/>
      <c r="J847" s="32"/>
      <c r="K847" s="32">
        <v>4770</v>
      </c>
    </row>
    <row r="848" spans="1:11" x14ac:dyDescent="0.35">
      <c r="A848" s="31" t="s">
        <v>1025</v>
      </c>
      <c r="B848" s="32"/>
      <c r="C848" s="32"/>
      <c r="D848" s="32"/>
      <c r="E848" s="32"/>
      <c r="F848" s="32">
        <v>40.659999999999997</v>
      </c>
      <c r="G848" s="32"/>
      <c r="H848" s="32"/>
      <c r="I848" s="32"/>
      <c r="J848" s="32"/>
      <c r="K848" s="32">
        <v>40.659999999999997</v>
      </c>
    </row>
    <row r="849" spans="1:11" x14ac:dyDescent="0.35">
      <c r="A849" s="31" t="s">
        <v>1924</v>
      </c>
      <c r="B849" s="32"/>
      <c r="C849" s="32"/>
      <c r="D849" s="32"/>
      <c r="E849" s="32"/>
      <c r="F849" s="32">
        <v>18022.95</v>
      </c>
      <c r="G849" s="32"/>
      <c r="H849" s="32"/>
      <c r="I849" s="32"/>
      <c r="J849" s="32"/>
      <c r="K849" s="32">
        <v>18022.95</v>
      </c>
    </row>
    <row r="850" spans="1:11" ht="23" x14ac:dyDescent="0.35">
      <c r="A850" s="31" t="s">
        <v>772</v>
      </c>
      <c r="B850" s="32"/>
      <c r="C850" s="32"/>
      <c r="D850" s="32"/>
      <c r="E850" s="32"/>
      <c r="F850" s="32">
        <v>18022.95</v>
      </c>
      <c r="G850" s="32"/>
      <c r="H850" s="32"/>
      <c r="I850" s="32"/>
      <c r="J850" s="32"/>
      <c r="K850" s="32">
        <v>18022.95</v>
      </c>
    </row>
    <row r="851" spans="1:11" x14ac:dyDescent="0.35">
      <c r="A851" s="31" t="s">
        <v>2271</v>
      </c>
      <c r="B851" s="32"/>
      <c r="C851" s="32"/>
      <c r="D851" s="32"/>
      <c r="E851" s="32"/>
      <c r="F851" s="32"/>
      <c r="G851" s="32"/>
      <c r="H851" s="32"/>
      <c r="I851" s="32"/>
      <c r="J851" s="32">
        <v>745.14</v>
      </c>
      <c r="K851" s="32">
        <v>745.14</v>
      </c>
    </row>
    <row r="852" spans="1:11" ht="34.5" x14ac:dyDescent="0.35">
      <c r="A852" s="31" t="s">
        <v>1405</v>
      </c>
      <c r="B852" s="32"/>
      <c r="C852" s="32"/>
      <c r="D852" s="32"/>
      <c r="E852" s="32"/>
      <c r="F852" s="32"/>
      <c r="G852" s="32"/>
      <c r="H852" s="32"/>
      <c r="I852" s="32"/>
      <c r="J852" s="32">
        <v>745.14</v>
      </c>
      <c r="K852" s="32">
        <v>745.14</v>
      </c>
    </row>
    <row r="853" spans="1:11" x14ac:dyDescent="0.35">
      <c r="A853" s="31" t="s">
        <v>1769</v>
      </c>
      <c r="B853" s="32"/>
      <c r="C853" s="32"/>
      <c r="D853" s="32"/>
      <c r="E853" s="32"/>
      <c r="F853" s="32"/>
      <c r="G853" s="32">
        <v>742</v>
      </c>
      <c r="H853" s="32"/>
      <c r="I853" s="32"/>
      <c r="J853" s="32"/>
      <c r="K853" s="32">
        <v>742</v>
      </c>
    </row>
    <row r="854" spans="1:11" ht="23" x14ac:dyDescent="0.35">
      <c r="A854" s="31" t="s">
        <v>861</v>
      </c>
      <c r="B854" s="32"/>
      <c r="C854" s="32"/>
      <c r="D854" s="32"/>
      <c r="E854" s="32"/>
      <c r="F854" s="32"/>
      <c r="G854" s="32">
        <v>500</v>
      </c>
      <c r="H854" s="32"/>
      <c r="I854" s="32"/>
      <c r="J854" s="32"/>
      <c r="K854" s="32">
        <v>500</v>
      </c>
    </row>
    <row r="855" spans="1:11" ht="23" x14ac:dyDescent="0.35">
      <c r="A855" s="31" t="s">
        <v>995</v>
      </c>
      <c r="B855" s="32"/>
      <c r="C855" s="32"/>
      <c r="D855" s="32"/>
      <c r="E855" s="32"/>
      <c r="F855" s="32"/>
      <c r="G855" s="32">
        <v>242</v>
      </c>
      <c r="H855" s="32"/>
      <c r="I855" s="32"/>
      <c r="J855" s="32"/>
      <c r="K855" s="32">
        <v>242</v>
      </c>
    </row>
    <row r="856" spans="1:11" x14ac:dyDescent="0.35">
      <c r="A856" s="31" t="s">
        <v>1712</v>
      </c>
      <c r="B856" s="32"/>
      <c r="C856" s="32"/>
      <c r="D856" s="32"/>
      <c r="E856" s="32"/>
      <c r="F856" s="32"/>
      <c r="G856" s="32"/>
      <c r="H856" s="32"/>
      <c r="I856" s="32"/>
      <c r="J856" s="32">
        <v>14625.61</v>
      </c>
      <c r="K856" s="32">
        <v>14625.61</v>
      </c>
    </row>
    <row r="857" spans="1:11" ht="23" x14ac:dyDescent="0.35">
      <c r="A857" s="31" t="s">
        <v>510</v>
      </c>
      <c r="B857" s="32"/>
      <c r="C857" s="32"/>
      <c r="D857" s="32"/>
      <c r="E857" s="32"/>
      <c r="F857" s="32"/>
      <c r="G857" s="32"/>
      <c r="H857" s="32"/>
      <c r="I857" s="32"/>
      <c r="J857" s="32">
        <v>14625.61</v>
      </c>
      <c r="K857" s="32">
        <v>14625.61</v>
      </c>
    </row>
    <row r="858" spans="1:11" x14ac:dyDescent="0.35">
      <c r="A858" s="31" t="s">
        <v>2299</v>
      </c>
      <c r="B858" s="32"/>
      <c r="C858" s="32"/>
      <c r="D858" s="32"/>
      <c r="E858" s="32"/>
      <c r="F858" s="32"/>
      <c r="G858" s="32"/>
      <c r="H858" s="32">
        <v>263.18</v>
      </c>
      <c r="I858" s="32"/>
      <c r="J858" s="32"/>
      <c r="K858" s="32">
        <v>263.18</v>
      </c>
    </row>
    <row r="859" spans="1:11" ht="23" x14ac:dyDescent="0.35">
      <c r="A859" s="31" t="s">
        <v>1576</v>
      </c>
      <c r="B859" s="32"/>
      <c r="C859" s="32"/>
      <c r="D859" s="32"/>
      <c r="E859" s="32"/>
      <c r="F859" s="32"/>
      <c r="G859" s="32"/>
      <c r="H859" s="32">
        <v>263.18</v>
      </c>
      <c r="I859" s="32"/>
      <c r="J859" s="32"/>
      <c r="K859" s="32">
        <v>263.18</v>
      </c>
    </row>
    <row r="860" spans="1:11" x14ac:dyDescent="0.35">
      <c r="A860" s="31" t="s">
        <v>2323</v>
      </c>
      <c r="B860" s="32"/>
      <c r="C860" s="32"/>
      <c r="D860" s="32">
        <v>148.24</v>
      </c>
      <c r="E860" s="32"/>
      <c r="F860" s="32"/>
      <c r="G860" s="32"/>
      <c r="H860" s="32"/>
      <c r="I860" s="32"/>
      <c r="J860" s="32"/>
      <c r="K860" s="32">
        <v>148.24</v>
      </c>
    </row>
    <row r="861" spans="1:11" x14ac:dyDescent="0.35">
      <c r="A861" s="31" t="s">
        <v>1629</v>
      </c>
      <c r="B861" s="32"/>
      <c r="C861" s="32"/>
      <c r="D861" s="32">
        <v>148.24</v>
      </c>
      <c r="E861" s="32"/>
      <c r="F861" s="32"/>
      <c r="G861" s="32"/>
      <c r="H861" s="32"/>
      <c r="I861" s="32"/>
      <c r="J861" s="32"/>
      <c r="K861" s="32">
        <v>148.24</v>
      </c>
    </row>
    <row r="862" spans="1:11" x14ac:dyDescent="0.35">
      <c r="A862" s="31" t="s">
        <v>1790</v>
      </c>
      <c r="B862" s="32"/>
      <c r="C862" s="32"/>
      <c r="D862" s="32"/>
      <c r="E862" s="32">
        <v>738.1</v>
      </c>
      <c r="F862" s="32"/>
      <c r="G862" s="32"/>
      <c r="H862" s="32"/>
      <c r="I862" s="32"/>
      <c r="J862" s="32"/>
      <c r="K862" s="32">
        <v>738.1</v>
      </c>
    </row>
    <row r="863" spans="1:11" ht="23" x14ac:dyDescent="0.35">
      <c r="A863" s="31" t="s">
        <v>1191</v>
      </c>
      <c r="B863" s="32"/>
      <c r="C863" s="32"/>
      <c r="D863" s="32"/>
      <c r="E863" s="32">
        <v>738.1</v>
      </c>
      <c r="F863" s="32"/>
      <c r="G863" s="32"/>
      <c r="H863" s="32"/>
      <c r="I863" s="32"/>
      <c r="J863" s="32"/>
      <c r="K863" s="32">
        <v>738.1</v>
      </c>
    </row>
    <row r="864" spans="1:11" x14ac:dyDescent="0.35">
      <c r="A864" s="31" t="s">
        <v>1783</v>
      </c>
      <c r="B864" s="32"/>
      <c r="C864" s="32"/>
      <c r="D864" s="32"/>
      <c r="E864" s="32"/>
      <c r="F864" s="32">
        <v>2471</v>
      </c>
      <c r="G864" s="32"/>
      <c r="H864" s="32"/>
      <c r="I864" s="32"/>
      <c r="J864" s="32"/>
      <c r="K864" s="32">
        <v>2471</v>
      </c>
    </row>
    <row r="865" spans="1:11" ht="23" x14ac:dyDescent="0.35">
      <c r="A865" s="31" t="s">
        <v>1068</v>
      </c>
      <c r="B865" s="32"/>
      <c r="C865" s="32"/>
      <c r="D865" s="32"/>
      <c r="E865" s="32"/>
      <c r="F865" s="32">
        <v>2471</v>
      </c>
      <c r="G865" s="32"/>
      <c r="H865" s="32"/>
      <c r="I865" s="32"/>
      <c r="J865" s="32"/>
      <c r="K865" s="32">
        <v>2471</v>
      </c>
    </row>
    <row r="866" spans="1:11" x14ac:dyDescent="0.35">
      <c r="A866" s="31" t="s">
        <v>1975</v>
      </c>
      <c r="B866" s="32"/>
      <c r="C866" s="32"/>
      <c r="D866" s="32"/>
      <c r="E866" s="32"/>
      <c r="F866" s="32"/>
      <c r="G866" s="32">
        <v>324.02999999999997</v>
      </c>
      <c r="H866" s="32"/>
      <c r="I866" s="32"/>
      <c r="J866" s="32"/>
      <c r="K866" s="32">
        <v>324.02999999999997</v>
      </c>
    </row>
    <row r="867" spans="1:11" ht="23" x14ac:dyDescent="0.35">
      <c r="A867" s="31" t="s">
        <v>1416</v>
      </c>
      <c r="B867" s="32"/>
      <c r="C867" s="32"/>
      <c r="D867" s="32"/>
      <c r="E867" s="32"/>
      <c r="F867" s="32"/>
      <c r="G867" s="32">
        <v>324.02999999999997</v>
      </c>
      <c r="H867" s="32"/>
      <c r="I867" s="32"/>
      <c r="J867" s="32"/>
      <c r="K867" s="32">
        <v>324.02999999999997</v>
      </c>
    </row>
    <row r="868" spans="1:11" x14ac:dyDescent="0.35">
      <c r="A868" s="31" t="s">
        <v>1804</v>
      </c>
      <c r="B868" s="32"/>
      <c r="C868" s="32"/>
      <c r="D868" s="32"/>
      <c r="E868" s="32"/>
      <c r="F868" s="32"/>
      <c r="G868" s="32">
        <v>6000</v>
      </c>
      <c r="H868" s="32"/>
      <c r="I868" s="32"/>
      <c r="J868" s="32"/>
      <c r="K868" s="32">
        <v>6000</v>
      </c>
    </row>
    <row r="869" spans="1:11" ht="23" x14ac:dyDescent="0.35">
      <c r="A869" s="31" t="s">
        <v>1299</v>
      </c>
      <c r="B869" s="32"/>
      <c r="C869" s="32"/>
      <c r="D869" s="32"/>
      <c r="E869" s="32"/>
      <c r="F869" s="32"/>
      <c r="G869" s="32">
        <v>6000</v>
      </c>
      <c r="H869" s="32"/>
      <c r="I869" s="32"/>
      <c r="J869" s="32"/>
      <c r="K869" s="32">
        <v>6000</v>
      </c>
    </row>
    <row r="870" spans="1:11" x14ac:dyDescent="0.35">
      <c r="A870" s="31" t="s">
        <v>1809</v>
      </c>
      <c r="B870" s="32"/>
      <c r="C870" s="32"/>
      <c r="D870" s="32"/>
      <c r="E870" s="32"/>
      <c r="F870" s="32"/>
      <c r="G870" s="32">
        <v>9090.1200000000008</v>
      </c>
      <c r="H870" s="32"/>
      <c r="I870" s="32"/>
      <c r="J870" s="32">
        <v>804.65</v>
      </c>
      <c r="K870" s="32">
        <v>9894.77</v>
      </c>
    </row>
    <row r="871" spans="1:11" ht="34.5" x14ac:dyDescent="0.35">
      <c r="A871" s="31" t="s">
        <v>1608</v>
      </c>
      <c r="B871" s="32"/>
      <c r="C871" s="32"/>
      <c r="D871" s="32"/>
      <c r="E871" s="32"/>
      <c r="F871" s="32"/>
      <c r="G871" s="32"/>
      <c r="H871" s="32"/>
      <c r="I871" s="32"/>
      <c r="J871" s="32">
        <v>804.65</v>
      </c>
      <c r="K871" s="32">
        <v>804.65</v>
      </c>
    </row>
    <row r="872" spans="1:11" ht="23" x14ac:dyDescent="0.35">
      <c r="A872" s="31" t="s">
        <v>1304</v>
      </c>
      <c r="B872" s="32"/>
      <c r="C872" s="32"/>
      <c r="D872" s="32"/>
      <c r="E872" s="32"/>
      <c r="F872" s="32"/>
      <c r="G872" s="32">
        <v>8496.1200000000008</v>
      </c>
      <c r="H872" s="32"/>
      <c r="I872" s="32"/>
      <c r="J872" s="32"/>
      <c r="K872" s="32">
        <v>8496.1200000000008</v>
      </c>
    </row>
    <row r="873" spans="1:11" ht="23" x14ac:dyDescent="0.35">
      <c r="A873" s="31" t="s">
        <v>1389</v>
      </c>
      <c r="B873" s="32"/>
      <c r="C873" s="32"/>
      <c r="D873" s="32"/>
      <c r="E873" s="32"/>
      <c r="F873" s="32"/>
      <c r="G873" s="32">
        <v>396</v>
      </c>
      <c r="H873" s="32"/>
      <c r="I873" s="32"/>
      <c r="J873" s="32"/>
      <c r="K873" s="32">
        <v>396</v>
      </c>
    </row>
    <row r="874" spans="1:11" x14ac:dyDescent="0.35">
      <c r="A874" s="31" t="s">
        <v>1350</v>
      </c>
      <c r="B874" s="32"/>
      <c r="C874" s="32"/>
      <c r="D874" s="32"/>
      <c r="E874" s="32"/>
      <c r="F874" s="32"/>
      <c r="G874" s="32">
        <v>198</v>
      </c>
      <c r="H874" s="32"/>
      <c r="I874" s="32"/>
      <c r="J874" s="32"/>
      <c r="K874" s="32">
        <v>198</v>
      </c>
    </row>
    <row r="875" spans="1:11" x14ac:dyDescent="0.35">
      <c r="A875" s="31" t="s">
        <v>1797</v>
      </c>
      <c r="B875" s="32"/>
      <c r="C875" s="32"/>
      <c r="D875" s="32">
        <v>16800</v>
      </c>
      <c r="E875" s="32"/>
      <c r="F875" s="32"/>
      <c r="G875" s="32"/>
      <c r="H875" s="32"/>
      <c r="I875" s="32"/>
      <c r="J875" s="32"/>
      <c r="K875" s="32">
        <v>16800</v>
      </c>
    </row>
    <row r="876" spans="1:11" x14ac:dyDescent="0.35">
      <c r="A876" s="31" t="s">
        <v>1289</v>
      </c>
      <c r="B876" s="32"/>
      <c r="C876" s="32"/>
      <c r="D876" s="32">
        <v>16800</v>
      </c>
      <c r="E876" s="32"/>
      <c r="F876" s="32"/>
      <c r="G876" s="32"/>
      <c r="H876" s="32"/>
      <c r="I876" s="32"/>
      <c r="J876" s="32"/>
      <c r="K876" s="32">
        <v>16800</v>
      </c>
    </row>
    <row r="877" spans="1:11" x14ac:dyDescent="0.35">
      <c r="A877" s="31" t="s">
        <v>1684</v>
      </c>
      <c r="B877" s="32">
        <v>51.42</v>
      </c>
      <c r="C877" s="32"/>
      <c r="D877" s="32"/>
      <c r="E877" s="32"/>
      <c r="F877" s="32"/>
      <c r="G877" s="32">
        <v>150</v>
      </c>
      <c r="H877" s="32"/>
      <c r="I877" s="32"/>
      <c r="J877" s="32"/>
      <c r="K877" s="32">
        <v>201.42000000000002</v>
      </c>
    </row>
    <row r="878" spans="1:11" x14ac:dyDescent="0.35">
      <c r="A878" s="31" t="s">
        <v>1259</v>
      </c>
      <c r="B878" s="32">
        <v>51.42</v>
      </c>
      <c r="C878" s="32"/>
      <c r="D878" s="32"/>
      <c r="E878" s="32"/>
      <c r="F878" s="32"/>
      <c r="G878" s="32"/>
      <c r="H878" s="32"/>
      <c r="I878" s="32"/>
      <c r="J878" s="32"/>
      <c r="K878" s="32">
        <v>51.42</v>
      </c>
    </row>
    <row r="879" spans="1:11" x14ac:dyDescent="0.35">
      <c r="A879" s="31" t="s">
        <v>1064</v>
      </c>
      <c r="B879" s="32"/>
      <c r="C879" s="32"/>
      <c r="D879" s="32"/>
      <c r="E879" s="32"/>
      <c r="F879" s="32"/>
      <c r="G879" s="32">
        <v>150</v>
      </c>
      <c r="H879" s="32"/>
      <c r="I879" s="32"/>
      <c r="J879" s="32"/>
      <c r="K879" s="32">
        <v>150</v>
      </c>
    </row>
    <row r="880" spans="1:11" x14ac:dyDescent="0.35">
      <c r="A880" s="31" t="s">
        <v>2061</v>
      </c>
      <c r="B880" s="32"/>
      <c r="C880" s="32"/>
      <c r="D880" s="32"/>
      <c r="E880" s="32"/>
      <c r="F880" s="32"/>
      <c r="G880" s="32"/>
      <c r="H880" s="32"/>
      <c r="I880" s="32"/>
      <c r="J880" s="32">
        <v>171.9</v>
      </c>
      <c r="K880" s="32">
        <v>171.9</v>
      </c>
    </row>
    <row r="881" spans="1:11" ht="23" x14ac:dyDescent="0.35">
      <c r="A881" s="31" t="s">
        <v>547</v>
      </c>
      <c r="B881" s="32"/>
      <c r="C881" s="32"/>
      <c r="D881" s="32"/>
      <c r="E881" s="32"/>
      <c r="F881" s="32"/>
      <c r="G881" s="32"/>
      <c r="H881" s="32"/>
      <c r="I881" s="32"/>
      <c r="J881" s="32">
        <v>171.9</v>
      </c>
      <c r="K881" s="32">
        <v>171.9</v>
      </c>
    </row>
    <row r="882" spans="1:11" x14ac:dyDescent="0.35">
      <c r="A882" s="31" t="s">
        <v>2056</v>
      </c>
      <c r="B882" s="32">
        <v>6.36</v>
      </c>
      <c r="C882" s="32">
        <v>200.39999999999998</v>
      </c>
      <c r="D882" s="32"/>
      <c r="E882" s="32"/>
      <c r="F882" s="32"/>
      <c r="G882" s="32"/>
      <c r="H882" s="32"/>
      <c r="I882" s="32"/>
      <c r="J882" s="32"/>
      <c r="K882" s="32">
        <v>206.76</v>
      </c>
    </row>
    <row r="883" spans="1:11" ht="23" x14ac:dyDescent="0.35">
      <c r="A883" s="31" t="s">
        <v>1448</v>
      </c>
      <c r="B883" s="32">
        <v>6.36</v>
      </c>
      <c r="C883" s="32"/>
      <c r="D883" s="32"/>
      <c r="E883" s="32"/>
      <c r="F883" s="32"/>
      <c r="G883" s="32"/>
      <c r="H883" s="32"/>
      <c r="I883" s="32"/>
      <c r="J883" s="32"/>
      <c r="K883" s="32">
        <v>6.36</v>
      </c>
    </row>
    <row r="884" spans="1:11" x14ac:dyDescent="0.35">
      <c r="A884" s="31" t="s">
        <v>520</v>
      </c>
      <c r="B884" s="32"/>
      <c r="C884" s="32">
        <v>123.71</v>
      </c>
      <c r="D884" s="32"/>
      <c r="E884" s="32"/>
      <c r="F884" s="32"/>
      <c r="G884" s="32"/>
      <c r="H884" s="32"/>
      <c r="I884" s="32"/>
      <c r="J884" s="32"/>
      <c r="K884" s="32">
        <v>123.71</v>
      </c>
    </row>
    <row r="885" spans="1:11" ht="23" x14ac:dyDescent="0.35">
      <c r="A885" s="31" t="s">
        <v>526</v>
      </c>
      <c r="B885" s="32"/>
      <c r="C885" s="32">
        <v>76.69</v>
      </c>
      <c r="D885" s="32"/>
      <c r="E885" s="32"/>
      <c r="F885" s="32"/>
      <c r="G885" s="32"/>
      <c r="H885" s="32"/>
      <c r="I885" s="32"/>
      <c r="J885" s="32"/>
      <c r="K885" s="32">
        <v>76.69</v>
      </c>
    </row>
    <row r="886" spans="1:11" x14ac:dyDescent="0.35">
      <c r="A886" s="31" t="s">
        <v>2156</v>
      </c>
      <c r="B886" s="32"/>
      <c r="C886" s="32"/>
      <c r="D886" s="32">
        <v>10.56</v>
      </c>
      <c r="E886" s="32"/>
      <c r="F886" s="32"/>
      <c r="G886" s="32"/>
      <c r="H886" s="32"/>
      <c r="I886" s="32"/>
      <c r="J886" s="32"/>
      <c r="K886" s="32">
        <v>10.56</v>
      </c>
    </row>
    <row r="887" spans="1:11" x14ac:dyDescent="0.35">
      <c r="A887" s="31" t="s">
        <v>1247</v>
      </c>
      <c r="B887" s="32"/>
      <c r="C887" s="32"/>
      <c r="D887" s="32">
        <v>10.56</v>
      </c>
      <c r="E887" s="32"/>
      <c r="F887" s="32"/>
      <c r="G887" s="32"/>
      <c r="H887" s="32"/>
      <c r="I887" s="32"/>
      <c r="J887" s="32"/>
      <c r="K887" s="32">
        <v>10.56</v>
      </c>
    </row>
    <row r="888" spans="1:11" x14ac:dyDescent="0.35">
      <c r="A888" s="31" t="s">
        <v>2141</v>
      </c>
      <c r="B888" s="32"/>
      <c r="C888" s="32"/>
      <c r="D888" s="32"/>
      <c r="E888" s="32"/>
      <c r="F888" s="32"/>
      <c r="G888" s="32">
        <v>453.75</v>
      </c>
      <c r="H888" s="32"/>
      <c r="I888" s="32"/>
      <c r="J888" s="32"/>
      <c r="K888" s="32">
        <v>453.75</v>
      </c>
    </row>
    <row r="889" spans="1:11" ht="23" x14ac:dyDescent="0.35">
      <c r="A889" s="31" t="s">
        <v>1007</v>
      </c>
      <c r="B889" s="32"/>
      <c r="C889" s="32"/>
      <c r="D889" s="32"/>
      <c r="E889" s="32"/>
      <c r="F889" s="32"/>
      <c r="G889" s="32">
        <v>453.75</v>
      </c>
      <c r="H889" s="32"/>
      <c r="I889" s="32"/>
      <c r="J889" s="32"/>
      <c r="K889" s="32">
        <v>453.75</v>
      </c>
    </row>
    <row r="890" spans="1:11" x14ac:dyDescent="0.35">
      <c r="A890" s="31" t="s">
        <v>2161</v>
      </c>
      <c r="B890" s="32"/>
      <c r="C890" s="32"/>
      <c r="D890" s="32"/>
      <c r="E890" s="32"/>
      <c r="F890" s="32"/>
      <c r="G890" s="32">
        <v>2250.8200000000002</v>
      </c>
      <c r="H890" s="32">
        <v>96.8</v>
      </c>
      <c r="I890" s="32"/>
      <c r="J890" s="32"/>
      <c r="K890" s="32">
        <v>2347.62</v>
      </c>
    </row>
    <row r="891" spans="1:11" ht="23" x14ac:dyDescent="0.35">
      <c r="A891" s="31" t="s">
        <v>1078</v>
      </c>
      <c r="B891" s="32"/>
      <c r="C891" s="32"/>
      <c r="D891" s="32"/>
      <c r="E891" s="32"/>
      <c r="F891" s="32"/>
      <c r="G891" s="32"/>
      <c r="H891" s="32">
        <v>96.8</v>
      </c>
      <c r="I891" s="32"/>
      <c r="J891" s="32"/>
      <c r="K891" s="32">
        <v>96.8</v>
      </c>
    </row>
    <row r="892" spans="1:11" ht="23" x14ac:dyDescent="0.35">
      <c r="A892" s="31" t="s">
        <v>1010</v>
      </c>
      <c r="B892" s="32"/>
      <c r="C892" s="32"/>
      <c r="D892" s="32"/>
      <c r="E892" s="32"/>
      <c r="F892" s="32"/>
      <c r="G892" s="32">
        <v>1275.6300000000001</v>
      </c>
      <c r="H892" s="32"/>
      <c r="I892" s="32"/>
      <c r="J892" s="32"/>
      <c r="K892" s="32">
        <v>1275.6300000000001</v>
      </c>
    </row>
    <row r="893" spans="1:11" ht="23" x14ac:dyDescent="0.35">
      <c r="A893" s="31" t="s">
        <v>1318</v>
      </c>
      <c r="B893" s="32"/>
      <c r="C893" s="32"/>
      <c r="D893" s="32"/>
      <c r="E893" s="32"/>
      <c r="F893" s="32"/>
      <c r="G893" s="32">
        <v>975.19</v>
      </c>
      <c r="H893" s="32"/>
      <c r="I893" s="32"/>
      <c r="J893" s="32"/>
      <c r="K893" s="32">
        <v>975.19</v>
      </c>
    </row>
    <row r="894" spans="1:11" x14ac:dyDescent="0.35">
      <c r="A894" s="31" t="s">
        <v>1747</v>
      </c>
      <c r="B894" s="32"/>
      <c r="C894" s="32"/>
      <c r="D894" s="32"/>
      <c r="E894" s="32">
        <v>11349.8</v>
      </c>
      <c r="F894" s="32"/>
      <c r="G894" s="32"/>
      <c r="H894" s="32"/>
      <c r="I894" s="32"/>
      <c r="J894" s="32"/>
      <c r="K894" s="32">
        <v>11349.8</v>
      </c>
    </row>
    <row r="895" spans="1:11" ht="23" x14ac:dyDescent="0.35">
      <c r="A895" s="31" t="s">
        <v>737</v>
      </c>
      <c r="B895" s="32"/>
      <c r="C895" s="32"/>
      <c r="D895" s="32"/>
      <c r="E895" s="32">
        <v>11349.8</v>
      </c>
      <c r="F895" s="32"/>
      <c r="G895" s="32"/>
      <c r="H895" s="32"/>
      <c r="I895" s="32"/>
      <c r="J895" s="32"/>
      <c r="K895" s="32">
        <v>11349.8</v>
      </c>
    </row>
    <row r="896" spans="1:11" x14ac:dyDescent="0.35">
      <c r="A896" s="31" t="s">
        <v>1713</v>
      </c>
      <c r="B896" s="32"/>
      <c r="C896" s="32"/>
      <c r="D896" s="32"/>
      <c r="E896" s="32"/>
      <c r="F896" s="32"/>
      <c r="G896" s="32"/>
      <c r="H896" s="32"/>
      <c r="I896" s="32">
        <v>8954</v>
      </c>
      <c r="J896" s="32"/>
      <c r="K896" s="32">
        <v>8954</v>
      </c>
    </row>
    <row r="897" spans="1:11" x14ac:dyDescent="0.35">
      <c r="A897" s="31" t="s">
        <v>512</v>
      </c>
      <c r="B897" s="32"/>
      <c r="C897" s="32"/>
      <c r="D897" s="32"/>
      <c r="E897" s="32"/>
      <c r="F897" s="32"/>
      <c r="G897" s="32"/>
      <c r="H897" s="32"/>
      <c r="I897" s="32">
        <v>8954</v>
      </c>
      <c r="J897" s="32"/>
      <c r="K897" s="32">
        <v>8954</v>
      </c>
    </row>
    <row r="898" spans="1:11" x14ac:dyDescent="0.35">
      <c r="A898" s="31" t="s">
        <v>2232</v>
      </c>
      <c r="B898" s="32"/>
      <c r="C898" s="32"/>
      <c r="D898" s="32">
        <v>766.01</v>
      </c>
      <c r="E898" s="32"/>
      <c r="F898" s="32"/>
      <c r="G898" s="32"/>
      <c r="H898" s="32"/>
      <c r="I898" s="32"/>
      <c r="J898" s="32"/>
      <c r="K898" s="32">
        <v>766.01</v>
      </c>
    </row>
    <row r="899" spans="1:11" ht="34.5" x14ac:dyDescent="0.35">
      <c r="A899" s="31" t="s">
        <v>2233</v>
      </c>
      <c r="B899" s="32"/>
      <c r="C899" s="32"/>
      <c r="D899" s="32">
        <v>575.30999999999995</v>
      </c>
      <c r="E899" s="32"/>
      <c r="F899" s="32"/>
      <c r="G899" s="32"/>
      <c r="H899" s="32"/>
      <c r="I899" s="32"/>
      <c r="J899" s="32"/>
      <c r="K899" s="32">
        <v>575.30999999999995</v>
      </c>
    </row>
    <row r="900" spans="1:11" ht="34.5" x14ac:dyDescent="0.35">
      <c r="A900" s="31" t="s">
        <v>2235</v>
      </c>
      <c r="B900" s="32"/>
      <c r="C900" s="32"/>
      <c r="D900" s="32">
        <v>95.35</v>
      </c>
      <c r="E900" s="32"/>
      <c r="F900" s="32"/>
      <c r="G900" s="32"/>
      <c r="H900" s="32"/>
      <c r="I900" s="32"/>
      <c r="J900" s="32"/>
      <c r="K900" s="32">
        <v>95.35</v>
      </c>
    </row>
    <row r="901" spans="1:11" ht="34.5" x14ac:dyDescent="0.35">
      <c r="A901" s="31" t="s">
        <v>2312</v>
      </c>
      <c r="B901" s="32"/>
      <c r="C901" s="32"/>
      <c r="D901" s="32">
        <v>95.35</v>
      </c>
      <c r="E901" s="32"/>
      <c r="F901" s="32"/>
      <c r="G901" s="32"/>
      <c r="H901" s="32"/>
      <c r="I901" s="32"/>
      <c r="J901" s="32"/>
      <c r="K901" s="32">
        <v>95.35</v>
      </c>
    </row>
    <row r="902" spans="1:11" x14ac:dyDescent="0.35">
      <c r="A902" s="31" t="s">
        <v>2335</v>
      </c>
      <c r="B902" s="32"/>
      <c r="C902" s="32"/>
      <c r="D902" s="32">
        <v>363</v>
      </c>
      <c r="E902" s="32"/>
      <c r="F902" s="32"/>
      <c r="G902" s="32"/>
      <c r="H902" s="32"/>
      <c r="I902" s="32"/>
      <c r="J902" s="32"/>
      <c r="K902" s="32">
        <v>363</v>
      </c>
    </row>
    <row r="903" spans="1:11" ht="23" x14ac:dyDescent="0.35">
      <c r="A903" s="31" t="s">
        <v>1668</v>
      </c>
      <c r="B903" s="32"/>
      <c r="C903" s="32"/>
      <c r="D903" s="32">
        <v>363</v>
      </c>
      <c r="E903" s="32"/>
      <c r="F903" s="32"/>
      <c r="G903" s="32"/>
      <c r="H903" s="32"/>
      <c r="I903" s="32"/>
      <c r="J903" s="32"/>
      <c r="K903" s="32">
        <v>363</v>
      </c>
    </row>
    <row r="904" spans="1:11" x14ac:dyDescent="0.35">
      <c r="A904" s="31" t="s">
        <v>1805</v>
      </c>
      <c r="B904" s="32"/>
      <c r="C904" s="32"/>
      <c r="D904" s="32"/>
      <c r="E904" s="32"/>
      <c r="F904" s="32"/>
      <c r="G904" s="32">
        <v>6000</v>
      </c>
      <c r="H904" s="32"/>
      <c r="I904" s="32"/>
      <c r="J904" s="32"/>
      <c r="K904" s="32">
        <v>6000</v>
      </c>
    </row>
    <row r="905" spans="1:11" ht="23" x14ac:dyDescent="0.35">
      <c r="A905" s="31" t="s">
        <v>1300</v>
      </c>
      <c r="B905" s="32"/>
      <c r="C905" s="32"/>
      <c r="D905" s="32"/>
      <c r="E905" s="32"/>
      <c r="F905" s="32"/>
      <c r="G905" s="32">
        <v>6000</v>
      </c>
      <c r="H905" s="32"/>
      <c r="I905" s="32"/>
      <c r="J905" s="32"/>
      <c r="K905" s="32">
        <v>6000</v>
      </c>
    </row>
    <row r="906" spans="1:11" x14ac:dyDescent="0.35">
      <c r="A906" s="31" t="s">
        <v>2187</v>
      </c>
      <c r="B906" s="32"/>
      <c r="C906" s="32"/>
      <c r="D906" s="32"/>
      <c r="E906" s="32"/>
      <c r="F906" s="32">
        <v>66.34</v>
      </c>
      <c r="G906" s="32"/>
      <c r="H906" s="32"/>
      <c r="I906" s="32"/>
      <c r="J906" s="32"/>
      <c r="K906" s="32">
        <v>66.34</v>
      </c>
    </row>
    <row r="907" spans="1:11" x14ac:dyDescent="0.35">
      <c r="A907" s="31" t="s">
        <v>1121</v>
      </c>
      <c r="B907" s="32"/>
      <c r="C907" s="32"/>
      <c r="D907" s="32"/>
      <c r="E907" s="32"/>
      <c r="F907" s="32">
        <v>66.34</v>
      </c>
      <c r="G907" s="32"/>
      <c r="H907" s="32"/>
      <c r="I907" s="32"/>
      <c r="J907" s="32"/>
      <c r="K907" s="32">
        <v>66.34</v>
      </c>
    </row>
    <row r="908" spans="1:11" x14ac:dyDescent="0.35">
      <c r="A908" s="31" t="s">
        <v>1706</v>
      </c>
      <c r="B908" s="32"/>
      <c r="C908" s="32"/>
      <c r="D908" s="32"/>
      <c r="E908" s="32"/>
      <c r="F908" s="32">
        <v>14520</v>
      </c>
      <c r="G908" s="32"/>
      <c r="H908" s="32"/>
      <c r="I908" s="32"/>
      <c r="J908" s="32"/>
      <c r="K908" s="32">
        <v>14520</v>
      </c>
    </row>
    <row r="909" spans="1:11" ht="23" x14ac:dyDescent="0.35">
      <c r="A909" s="31" t="s">
        <v>473</v>
      </c>
      <c r="B909" s="32"/>
      <c r="C909" s="32"/>
      <c r="D909" s="32"/>
      <c r="E909" s="32"/>
      <c r="F909" s="32">
        <v>14520</v>
      </c>
      <c r="G909" s="32"/>
      <c r="H909" s="32"/>
      <c r="I909" s="32"/>
      <c r="J909" s="32"/>
      <c r="K909" s="32">
        <v>14520</v>
      </c>
    </row>
    <row r="910" spans="1:11" x14ac:dyDescent="0.35">
      <c r="A910" s="31" t="s">
        <v>1716</v>
      </c>
      <c r="B910" s="32"/>
      <c r="C910" s="32"/>
      <c r="D910" s="32">
        <v>1965.04</v>
      </c>
      <c r="E910" s="32"/>
      <c r="F910" s="32"/>
      <c r="G910" s="32">
        <v>4414.5</v>
      </c>
      <c r="H910" s="32"/>
      <c r="I910" s="32"/>
      <c r="J910" s="32">
        <v>2897.1000000000004</v>
      </c>
      <c r="K910" s="32">
        <v>9276.64</v>
      </c>
    </row>
    <row r="911" spans="1:11" ht="23" x14ac:dyDescent="0.35">
      <c r="A911" s="31" t="s">
        <v>925</v>
      </c>
      <c r="B911" s="32"/>
      <c r="C911" s="32"/>
      <c r="D911" s="32"/>
      <c r="E911" s="32"/>
      <c r="F911" s="32"/>
      <c r="G911" s="32">
        <v>907.5</v>
      </c>
      <c r="H911" s="32"/>
      <c r="I911" s="32"/>
      <c r="J911" s="32"/>
      <c r="K911" s="32">
        <v>907.5</v>
      </c>
    </row>
    <row r="912" spans="1:11" ht="23" x14ac:dyDescent="0.35">
      <c r="A912" s="31" t="s">
        <v>811</v>
      </c>
      <c r="B912" s="32"/>
      <c r="C912" s="32"/>
      <c r="D912" s="32"/>
      <c r="E912" s="32"/>
      <c r="F912" s="32"/>
      <c r="G912" s="32">
        <v>3507</v>
      </c>
      <c r="H912" s="32"/>
      <c r="I912" s="32"/>
      <c r="J912" s="32"/>
      <c r="K912" s="32">
        <v>3507</v>
      </c>
    </row>
    <row r="913" spans="1:11" ht="23" x14ac:dyDescent="0.35">
      <c r="A913" s="31" t="s">
        <v>751</v>
      </c>
      <c r="B913" s="32"/>
      <c r="C913" s="32"/>
      <c r="D913" s="32"/>
      <c r="E913" s="32"/>
      <c r="F913" s="32"/>
      <c r="G913" s="32"/>
      <c r="H913" s="32"/>
      <c r="I913" s="32"/>
      <c r="J913" s="32">
        <v>211.75</v>
      </c>
      <c r="K913" s="32">
        <v>211.75</v>
      </c>
    </row>
    <row r="914" spans="1:11" ht="34.5" x14ac:dyDescent="0.35">
      <c r="A914" s="31" t="s">
        <v>1717</v>
      </c>
      <c r="B914" s="32"/>
      <c r="C914" s="32"/>
      <c r="D914" s="32"/>
      <c r="E914" s="32"/>
      <c r="F914" s="32"/>
      <c r="G914" s="32"/>
      <c r="H914" s="32"/>
      <c r="I914" s="32"/>
      <c r="J914" s="32">
        <v>1612.0800000000002</v>
      </c>
      <c r="K914" s="32">
        <v>1612.0800000000002</v>
      </c>
    </row>
    <row r="915" spans="1:11" ht="23" x14ac:dyDescent="0.35">
      <c r="A915" s="31" t="s">
        <v>1226</v>
      </c>
      <c r="B915" s="32"/>
      <c r="C915" s="32"/>
      <c r="D915" s="32">
        <v>1965.04</v>
      </c>
      <c r="E915" s="32"/>
      <c r="F915" s="32"/>
      <c r="G915" s="32"/>
      <c r="H915" s="32"/>
      <c r="I915" s="32"/>
      <c r="J915" s="32"/>
      <c r="K915" s="32">
        <v>1965.04</v>
      </c>
    </row>
    <row r="916" spans="1:11" ht="23" x14ac:dyDescent="0.35">
      <c r="A916" s="31" t="s">
        <v>1658</v>
      </c>
      <c r="B916" s="32"/>
      <c r="C916" s="32"/>
      <c r="D916" s="32"/>
      <c r="E916" s="32"/>
      <c r="F916" s="32"/>
      <c r="G916" s="32"/>
      <c r="H916" s="32"/>
      <c r="I916" s="32"/>
      <c r="J916" s="32">
        <v>1073.27</v>
      </c>
      <c r="K916" s="32">
        <v>1073.27</v>
      </c>
    </row>
    <row r="917" spans="1:11" x14ac:dyDescent="0.35">
      <c r="A917" s="31" t="s">
        <v>1880</v>
      </c>
      <c r="B917" s="32"/>
      <c r="C917" s="32"/>
      <c r="D917" s="32"/>
      <c r="E917" s="32"/>
      <c r="F917" s="32"/>
      <c r="G917" s="32"/>
      <c r="H917" s="32"/>
      <c r="I917" s="32">
        <v>257.62</v>
      </c>
      <c r="J917" s="32"/>
      <c r="K917" s="32">
        <v>257.62</v>
      </c>
    </row>
    <row r="918" spans="1:11" ht="23" x14ac:dyDescent="0.35">
      <c r="A918" s="31" t="s">
        <v>1452</v>
      </c>
      <c r="B918" s="32"/>
      <c r="C918" s="32"/>
      <c r="D918" s="32"/>
      <c r="E918" s="32"/>
      <c r="F918" s="32"/>
      <c r="G918" s="32"/>
      <c r="H918" s="32"/>
      <c r="I918" s="32">
        <v>257.62</v>
      </c>
      <c r="J918" s="32"/>
      <c r="K918" s="32">
        <v>257.62</v>
      </c>
    </row>
    <row r="919" spans="1:11" x14ac:dyDescent="0.35">
      <c r="A919" s="31" t="s">
        <v>2277</v>
      </c>
      <c r="B919" s="32"/>
      <c r="C919" s="32"/>
      <c r="D919" s="32"/>
      <c r="E919" s="32"/>
      <c r="F919" s="32"/>
      <c r="G919" s="32">
        <v>919.36</v>
      </c>
      <c r="H919" s="32"/>
      <c r="I919" s="32"/>
      <c r="J919" s="32"/>
      <c r="K919" s="32">
        <v>919.36</v>
      </c>
    </row>
    <row r="920" spans="1:11" x14ac:dyDescent="0.35">
      <c r="A920" s="31" t="s">
        <v>1413</v>
      </c>
      <c r="B920" s="32"/>
      <c r="C920" s="32"/>
      <c r="D920" s="32"/>
      <c r="E920" s="32"/>
      <c r="F920" s="32"/>
      <c r="G920" s="32">
        <v>919.36</v>
      </c>
      <c r="H920" s="32"/>
      <c r="I920" s="32"/>
      <c r="J920" s="32"/>
      <c r="K920" s="32">
        <v>919.36</v>
      </c>
    </row>
    <row r="921" spans="1:11" x14ac:dyDescent="0.35">
      <c r="A921" s="31" t="s">
        <v>2245</v>
      </c>
      <c r="B921" s="32"/>
      <c r="C921" s="32"/>
      <c r="D921" s="32"/>
      <c r="E921" s="32"/>
      <c r="F921" s="32"/>
      <c r="G921" s="32"/>
      <c r="H921" s="32">
        <v>574.16999999999996</v>
      </c>
      <c r="I921" s="32"/>
      <c r="J921" s="32"/>
      <c r="K921" s="32">
        <v>574.16999999999996</v>
      </c>
    </row>
    <row r="922" spans="1:11" ht="34.5" x14ac:dyDescent="0.35">
      <c r="A922" s="31" t="s">
        <v>1263</v>
      </c>
      <c r="B922" s="32"/>
      <c r="C922" s="32"/>
      <c r="D922" s="32"/>
      <c r="E922" s="32"/>
      <c r="F922" s="32"/>
      <c r="G922" s="32"/>
      <c r="H922" s="32">
        <v>574.16999999999996</v>
      </c>
      <c r="I922" s="32"/>
      <c r="J922" s="32"/>
      <c r="K922" s="32">
        <v>574.16999999999996</v>
      </c>
    </row>
    <row r="923" spans="1:11" x14ac:dyDescent="0.35">
      <c r="A923" s="31" t="s">
        <v>1767</v>
      </c>
      <c r="B923" s="32"/>
      <c r="C923" s="32"/>
      <c r="D923" s="32"/>
      <c r="E923" s="32"/>
      <c r="F923" s="32"/>
      <c r="G923" s="32">
        <v>1043.8</v>
      </c>
      <c r="H923" s="32"/>
      <c r="I923" s="32"/>
      <c r="J923" s="32"/>
      <c r="K923" s="32">
        <v>1043.8</v>
      </c>
    </row>
    <row r="924" spans="1:11" ht="23" x14ac:dyDescent="0.35">
      <c r="A924" s="31" t="s">
        <v>858</v>
      </c>
      <c r="B924" s="32"/>
      <c r="C924" s="32"/>
      <c r="D924" s="32"/>
      <c r="E924" s="32"/>
      <c r="F924" s="32"/>
      <c r="G924" s="32">
        <v>1043.8</v>
      </c>
      <c r="H924" s="32"/>
      <c r="I924" s="32"/>
      <c r="J924" s="32"/>
      <c r="K924" s="32">
        <v>1043.8</v>
      </c>
    </row>
    <row r="925" spans="1:11" x14ac:dyDescent="0.35">
      <c r="A925" s="31" t="s">
        <v>1710</v>
      </c>
      <c r="B925" s="32"/>
      <c r="C925" s="32"/>
      <c r="D925" s="32"/>
      <c r="E925" s="32">
        <v>871.2</v>
      </c>
      <c r="F925" s="32"/>
      <c r="G925" s="32"/>
      <c r="H925" s="32"/>
      <c r="I925" s="32"/>
      <c r="J925" s="32"/>
      <c r="K925" s="32">
        <v>871.2</v>
      </c>
    </row>
    <row r="926" spans="1:11" ht="23" x14ac:dyDescent="0.35">
      <c r="A926" s="31" t="s">
        <v>495</v>
      </c>
      <c r="B926" s="32"/>
      <c r="C926" s="32"/>
      <c r="D926" s="32"/>
      <c r="E926" s="32">
        <v>871.2</v>
      </c>
      <c r="F926" s="32"/>
      <c r="G926" s="32"/>
      <c r="H926" s="32"/>
      <c r="I926" s="32"/>
      <c r="J926" s="32"/>
      <c r="K926" s="32">
        <v>871.2</v>
      </c>
    </row>
    <row r="927" spans="1:11" x14ac:dyDescent="0.35">
      <c r="A927" s="31" t="s">
        <v>1824</v>
      </c>
      <c r="B927" s="32"/>
      <c r="C927" s="32"/>
      <c r="D927" s="32"/>
      <c r="E927" s="32">
        <v>3000</v>
      </c>
      <c r="F927" s="32"/>
      <c r="G927" s="32"/>
      <c r="H927" s="32"/>
      <c r="I927" s="32"/>
      <c r="J927" s="32"/>
      <c r="K927" s="32">
        <v>3000</v>
      </c>
    </row>
    <row r="928" spans="1:11" ht="23" x14ac:dyDescent="0.35">
      <c r="A928" s="31" t="s">
        <v>1489</v>
      </c>
      <c r="B928" s="32"/>
      <c r="C928" s="32"/>
      <c r="D928" s="32"/>
      <c r="E928" s="32">
        <v>3000</v>
      </c>
      <c r="F928" s="32"/>
      <c r="G928" s="32"/>
      <c r="H928" s="32"/>
      <c r="I928" s="32"/>
      <c r="J928" s="32"/>
      <c r="K928" s="32">
        <v>3000</v>
      </c>
    </row>
    <row r="929" spans="1:11" x14ac:dyDescent="0.35">
      <c r="A929" s="31" t="s">
        <v>2191</v>
      </c>
      <c r="B929" s="32"/>
      <c r="C929" s="32"/>
      <c r="D929" s="32"/>
      <c r="E929" s="32"/>
      <c r="F929" s="32"/>
      <c r="G929" s="32"/>
      <c r="H929" s="32">
        <v>582.4</v>
      </c>
      <c r="I929" s="32"/>
      <c r="J929" s="32"/>
      <c r="K929" s="32">
        <v>582.4</v>
      </c>
    </row>
    <row r="930" spans="1:11" x14ac:dyDescent="0.35">
      <c r="A930" s="31" t="s">
        <v>1123</v>
      </c>
      <c r="B930" s="32"/>
      <c r="C930" s="32"/>
      <c r="D930" s="32"/>
      <c r="E930" s="32"/>
      <c r="F930" s="32"/>
      <c r="G930" s="32"/>
      <c r="H930" s="32">
        <v>582.4</v>
      </c>
      <c r="I930" s="32"/>
      <c r="J930" s="32"/>
      <c r="K930" s="32">
        <v>582.4</v>
      </c>
    </row>
    <row r="931" spans="1:11" x14ac:dyDescent="0.35">
      <c r="A931" s="31" t="s">
        <v>2317</v>
      </c>
      <c r="B931" s="32"/>
      <c r="C931" s="32"/>
      <c r="D931" s="32"/>
      <c r="E931" s="32"/>
      <c r="F931" s="32"/>
      <c r="G931" s="32"/>
      <c r="H931" s="32">
        <v>408.69</v>
      </c>
      <c r="I931" s="32"/>
      <c r="J931" s="32"/>
      <c r="K931" s="32">
        <v>408.69</v>
      </c>
    </row>
    <row r="932" spans="1:11" x14ac:dyDescent="0.35">
      <c r="A932" s="31" t="s">
        <v>1616</v>
      </c>
      <c r="B932" s="32"/>
      <c r="C932" s="32"/>
      <c r="D932" s="32"/>
      <c r="E932" s="32"/>
      <c r="F932" s="32"/>
      <c r="G932" s="32"/>
      <c r="H932" s="32">
        <v>408.69</v>
      </c>
      <c r="I932" s="32"/>
      <c r="J932" s="32"/>
      <c r="K932" s="32">
        <v>408.69</v>
      </c>
    </row>
    <row r="933" spans="1:11" x14ac:dyDescent="0.35">
      <c r="A933" s="31" t="s">
        <v>2085</v>
      </c>
      <c r="B933" s="32"/>
      <c r="C933" s="32"/>
      <c r="D933" s="32"/>
      <c r="E933" s="32"/>
      <c r="F933" s="32"/>
      <c r="G933" s="32"/>
      <c r="H933" s="32">
        <v>4749.25</v>
      </c>
      <c r="I933" s="32"/>
      <c r="J933" s="32"/>
      <c r="K933" s="32">
        <v>4749.25</v>
      </c>
    </row>
    <row r="934" spans="1:11" x14ac:dyDescent="0.35">
      <c r="A934" s="31" t="s">
        <v>635</v>
      </c>
      <c r="B934" s="32"/>
      <c r="C934" s="32"/>
      <c r="D934" s="32"/>
      <c r="E934" s="32"/>
      <c r="F934" s="32"/>
      <c r="G934" s="32"/>
      <c r="H934" s="32">
        <v>1210</v>
      </c>
      <c r="I934" s="32"/>
      <c r="J934" s="32"/>
      <c r="K934" s="32">
        <v>1210</v>
      </c>
    </row>
    <row r="935" spans="1:11" x14ac:dyDescent="0.35">
      <c r="A935" s="31" t="s">
        <v>627</v>
      </c>
      <c r="B935" s="32"/>
      <c r="C935" s="32"/>
      <c r="D935" s="32"/>
      <c r="E935" s="32"/>
      <c r="F935" s="32"/>
      <c r="G935" s="32"/>
      <c r="H935" s="32">
        <v>3539.25</v>
      </c>
      <c r="I935" s="32"/>
      <c r="J935" s="32"/>
      <c r="K935" s="32">
        <v>3539.25</v>
      </c>
    </row>
    <row r="936" spans="1:11" x14ac:dyDescent="0.35">
      <c r="A936" s="31" t="s">
        <v>1816</v>
      </c>
      <c r="B936" s="32"/>
      <c r="C936" s="32"/>
      <c r="D936" s="32"/>
      <c r="E936" s="32"/>
      <c r="F936" s="32"/>
      <c r="G936" s="32">
        <v>4000</v>
      </c>
      <c r="H936" s="32"/>
      <c r="I936" s="32"/>
      <c r="J936" s="32"/>
      <c r="K936" s="32">
        <v>4000</v>
      </c>
    </row>
    <row r="937" spans="1:11" ht="23" x14ac:dyDescent="0.35">
      <c r="A937" s="31" t="s">
        <v>1477</v>
      </c>
      <c r="B937" s="32"/>
      <c r="C937" s="32"/>
      <c r="D937" s="32"/>
      <c r="E937" s="32"/>
      <c r="F937" s="32"/>
      <c r="G937" s="32">
        <v>4000</v>
      </c>
      <c r="H937" s="32"/>
      <c r="I937" s="32"/>
      <c r="J937" s="32"/>
      <c r="K937" s="32">
        <v>4000</v>
      </c>
    </row>
    <row r="938" spans="1:11" x14ac:dyDescent="0.35">
      <c r="A938" s="31" t="s">
        <v>2090</v>
      </c>
      <c r="B938" s="32"/>
      <c r="C938" s="32"/>
      <c r="D938" s="32"/>
      <c r="E938" s="32"/>
      <c r="F938" s="32"/>
      <c r="G938" s="32">
        <v>334.96</v>
      </c>
      <c r="H938" s="32">
        <v>44.21</v>
      </c>
      <c r="I938" s="32"/>
      <c r="J938" s="32"/>
      <c r="K938" s="32">
        <v>379.16999999999996</v>
      </c>
    </row>
    <row r="939" spans="1:11" ht="23" x14ac:dyDescent="0.35">
      <c r="A939" s="31" t="s">
        <v>834</v>
      </c>
      <c r="B939" s="32"/>
      <c r="C939" s="32"/>
      <c r="D939" s="32"/>
      <c r="E939" s="32"/>
      <c r="F939" s="32"/>
      <c r="G939" s="32">
        <v>188.25</v>
      </c>
      <c r="H939" s="32"/>
      <c r="I939" s="32"/>
      <c r="J939" s="32"/>
      <c r="K939" s="32">
        <v>188.25</v>
      </c>
    </row>
    <row r="940" spans="1:11" ht="23" x14ac:dyDescent="0.35">
      <c r="A940" s="31" t="s">
        <v>644</v>
      </c>
      <c r="B940" s="32"/>
      <c r="C940" s="32"/>
      <c r="D940" s="32"/>
      <c r="E940" s="32"/>
      <c r="F940" s="32"/>
      <c r="G940" s="32"/>
      <c r="H940" s="32">
        <v>22.16</v>
      </c>
      <c r="I940" s="32"/>
      <c r="J940" s="32"/>
      <c r="K940" s="32">
        <v>22.16</v>
      </c>
    </row>
    <row r="941" spans="1:11" ht="23" x14ac:dyDescent="0.35">
      <c r="A941" s="31" t="s">
        <v>999</v>
      </c>
      <c r="B941" s="32"/>
      <c r="C941" s="32"/>
      <c r="D941" s="32"/>
      <c r="E941" s="32"/>
      <c r="F941" s="32"/>
      <c r="G941" s="32">
        <v>115.87</v>
      </c>
      <c r="H941" s="32"/>
      <c r="I941" s="32"/>
      <c r="J941" s="32"/>
      <c r="K941" s="32">
        <v>115.87</v>
      </c>
    </row>
    <row r="942" spans="1:11" ht="23" x14ac:dyDescent="0.35">
      <c r="A942" s="31" t="s">
        <v>1575</v>
      </c>
      <c r="B942" s="32"/>
      <c r="C942" s="32"/>
      <c r="D942" s="32"/>
      <c r="E942" s="32"/>
      <c r="F942" s="32"/>
      <c r="G942" s="32">
        <v>30.84</v>
      </c>
      <c r="H942" s="32"/>
      <c r="I942" s="32"/>
      <c r="J942" s="32"/>
      <c r="K942" s="32">
        <v>30.84</v>
      </c>
    </row>
    <row r="943" spans="1:11" x14ac:dyDescent="0.35">
      <c r="A943" s="31" t="s">
        <v>1588</v>
      </c>
      <c r="B943" s="32"/>
      <c r="C943" s="32"/>
      <c r="D943" s="32"/>
      <c r="E943" s="32"/>
      <c r="F943" s="32"/>
      <c r="G943" s="32"/>
      <c r="H943" s="32">
        <v>22.05</v>
      </c>
      <c r="I943" s="32"/>
      <c r="J943" s="32"/>
      <c r="K943" s="32">
        <v>22.05</v>
      </c>
    </row>
    <row r="944" spans="1:11" x14ac:dyDescent="0.35">
      <c r="A944" s="31" t="s">
        <v>1822</v>
      </c>
      <c r="B944" s="32"/>
      <c r="C944" s="32"/>
      <c r="D944" s="32">
        <v>1200</v>
      </c>
      <c r="E944" s="32"/>
      <c r="F944" s="32"/>
      <c r="G944" s="32"/>
      <c r="H944" s="32"/>
      <c r="I944" s="32"/>
      <c r="J944" s="32"/>
      <c r="K944" s="32">
        <v>1200</v>
      </c>
    </row>
    <row r="945" spans="1:11" ht="23" x14ac:dyDescent="0.35">
      <c r="A945" s="31" t="s">
        <v>1486</v>
      </c>
      <c r="B945" s="32"/>
      <c r="C945" s="32"/>
      <c r="D945" s="32">
        <v>1200</v>
      </c>
      <c r="E945" s="32"/>
      <c r="F945" s="32"/>
      <c r="G945" s="32"/>
      <c r="H945" s="32"/>
      <c r="I945" s="32"/>
      <c r="J945" s="32"/>
      <c r="K945" s="32">
        <v>1200</v>
      </c>
    </row>
    <row r="946" spans="1:11" x14ac:dyDescent="0.35">
      <c r="A946" s="31" t="s">
        <v>2283</v>
      </c>
      <c r="B946" s="32"/>
      <c r="C946" s="32"/>
      <c r="D946" s="32"/>
      <c r="E946" s="32"/>
      <c r="F946" s="32"/>
      <c r="G946" s="32"/>
      <c r="H946" s="32">
        <v>59.66</v>
      </c>
      <c r="I946" s="32"/>
      <c r="J946" s="32">
        <v>59.66</v>
      </c>
      <c r="K946" s="32">
        <v>119.32</v>
      </c>
    </row>
    <row r="947" spans="1:11" x14ac:dyDescent="0.35">
      <c r="A947" s="31" t="s">
        <v>1589</v>
      </c>
      <c r="B947" s="32"/>
      <c r="C947" s="32"/>
      <c r="D947" s="32"/>
      <c r="E947" s="32"/>
      <c r="F947" s="32"/>
      <c r="G947" s="32"/>
      <c r="H947" s="32">
        <v>59.66</v>
      </c>
      <c r="I947" s="32"/>
      <c r="J947" s="32"/>
      <c r="K947" s="32">
        <v>59.66</v>
      </c>
    </row>
    <row r="948" spans="1:11" ht="23" x14ac:dyDescent="0.35">
      <c r="A948" s="31" t="s">
        <v>1441</v>
      </c>
      <c r="B948" s="32"/>
      <c r="C948" s="32"/>
      <c r="D948" s="32"/>
      <c r="E948" s="32"/>
      <c r="F948" s="32"/>
      <c r="G948" s="32"/>
      <c r="H948" s="32"/>
      <c r="I948" s="32"/>
      <c r="J948" s="32">
        <v>59.66</v>
      </c>
      <c r="K948" s="32">
        <v>59.66</v>
      </c>
    </row>
    <row r="949" spans="1:11" x14ac:dyDescent="0.35">
      <c r="A949" s="31" t="s">
        <v>2133</v>
      </c>
      <c r="B949" s="32"/>
      <c r="C949" s="32"/>
      <c r="D949" s="32"/>
      <c r="E949" s="32"/>
      <c r="F949" s="32"/>
      <c r="G949" s="32">
        <v>1899.51</v>
      </c>
      <c r="H949" s="32"/>
      <c r="I949" s="32"/>
      <c r="J949" s="32"/>
      <c r="K949" s="32">
        <v>1899.51</v>
      </c>
    </row>
    <row r="950" spans="1:11" ht="23" x14ac:dyDescent="0.35">
      <c r="A950" s="31" t="s">
        <v>886</v>
      </c>
      <c r="B950" s="32"/>
      <c r="C950" s="32"/>
      <c r="D950" s="32"/>
      <c r="E950" s="32"/>
      <c r="F950" s="32"/>
      <c r="G950" s="32">
        <v>1899.51</v>
      </c>
      <c r="H950" s="32"/>
      <c r="I950" s="32"/>
      <c r="J950" s="32"/>
      <c r="K950" s="32">
        <v>1899.51</v>
      </c>
    </row>
    <row r="951" spans="1:11" x14ac:dyDescent="0.35">
      <c r="A951" s="31" t="s">
        <v>2278</v>
      </c>
      <c r="B951" s="32"/>
      <c r="C951" s="32"/>
      <c r="D951" s="32"/>
      <c r="E951" s="32"/>
      <c r="F951" s="32"/>
      <c r="G951" s="32">
        <v>133.1</v>
      </c>
      <c r="H951" s="32"/>
      <c r="I951" s="32"/>
      <c r="J951" s="32"/>
      <c r="K951" s="32">
        <v>133.1</v>
      </c>
    </row>
    <row r="952" spans="1:11" ht="23" x14ac:dyDescent="0.35">
      <c r="A952" s="31" t="s">
        <v>1415</v>
      </c>
      <c r="B952" s="32"/>
      <c r="C952" s="32"/>
      <c r="D952" s="32"/>
      <c r="E952" s="32"/>
      <c r="F952" s="32"/>
      <c r="G952" s="32">
        <v>133.1</v>
      </c>
      <c r="H952" s="32"/>
      <c r="I952" s="32"/>
      <c r="J952" s="32"/>
      <c r="K952" s="32">
        <v>133.1</v>
      </c>
    </row>
    <row r="953" spans="1:11" x14ac:dyDescent="0.35">
      <c r="A953" s="31" t="s">
        <v>2282</v>
      </c>
      <c r="B953" s="32"/>
      <c r="C953" s="32"/>
      <c r="D953" s="32"/>
      <c r="E953" s="32"/>
      <c r="F953" s="32"/>
      <c r="G953" s="32"/>
      <c r="H953" s="32"/>
      <c r="I953" s="32"/>
      <c r="J953" s="32">
        <v>190</v>
      </c>
      <c r="K953" s="32">
        <v>190</v>
      </c>
    </row>
    <row r="954" spans="1:11" ht="23" x14ac:dyDescent="0.35">
      <c r="A954" s="31" t="s">
        <v>1431</v>
      </c>
      <c r="B954" s="32"/>
      <c r="C954" s="32"/>
      <c r="D954" s="32"/>
      <c r="E954" s="32"/>
      <c r="F954" s="32"/>
      <c r="G954" s="32"/>
      <c r="H954" s="32"/>
      <c r="I954" s="32"/>
      <c r="J954" s="32">
        <v>190</v>
      </c>
      <c r="K954" s="32">
        <v>190</v>
      </c>
    </row>
    <row r="955" spans="1:11" x14ac:dyDescent="0.35">
      <c r="A955" s="31" t="s">
        <v>2119</v>
      </c>
      <c r="B955" s="32">
        <v>297.58999999999997</v>
      </c>
      <c r="C955" s="32"/>
      <c r="D955" s="32">
        <v>34.85</v>
      </c>
      <c r="E955" s="32">
        <v>80.77</v>
      </c>
      <c r="F955" s="32"/>
      <c r="G955" s="32">
        <v>230.51</v>
      </c>
      <c r="H955" s="32">
        <v>1201.1100000000001</v>
      </c>
      <c r="I955" s="32"/>
      <c r="J955" s="32">
        <v>363.61</v>
      </c>
      <c r="K955" s="32">
        <v>2208.4400000000005</v>
      </c>
    </row>
    <row r="956" spans="1:11" ht="23" x14ac:dyDescent="0.35">
      <c r="A956" s="31" t="s">
        <v>1417</v>
      </c>
      <c r="B956" s="32"/>
      <c r="C956" s="32"/>
      <c r="D956" s="32"/>
      <c r="E956" s="32"/>
      <c r="F956" s="32"/>
      <c r="G956" s="32"/>
      <c r="H956" s="32"/>
      <c r="I956" s="32"/>
      <c r="J956" s="32">
        <v>363.61</v>
      </c>
      <c r="K956" s="32">
        <v>363.61</v>
      </c>
    </row>
    <row r="957" spans="1:11" ht="23" x14ac:dyDescent="0.35">
      <c r="A957" s="31" t="s">
        <v>1130</v>
      </c>
      <c r="B957" s="32"/>
      <c r="C957" s="32"/>
      <c r="D957" s="32"/>
      <c r="E957" s="32">
        <v>58.08</v>
      </c>
      <c r="F957" s="32"/>
      <c r="G957" s="32"/>
      <c r="H957" s="32"/>
      <c r="I957" s="32"/>
      <c r="J957" s="32"/>
      <c r="K957" s="32">
        <v>58.08</v>
      </c>
    </row>
    <row r="958" spans="1:11" ht="23" x14ac:dyDescent="0.35">
      <c r="A958" s="31" t="s">
        <v>1445</v>
      </c>
      <c r="B958" s="32">
        <v>91.96</v>
      </c>
      <c r="C958" s="32"/>
      <c r="D958" s="32"/>
      <c r="E958" s="32"/>
      <c r="F958" s="32"/>
      <c r="G958" s="32"/>
      <c r="H958" s="32"/>
      <c r="I958" s="32"/>
      <c r="J958" s="32"/>
      <c r="K958" s="32">
        <v>91.96</v>
      </c>
    </row>
    <row r="959" spans="1:11" ht="23" x14ac:dyDescent="0.35">
      <c r="A959" s="31" t="s">
        <v>1377</v>
      </c>
      <c r="B959" s="32"/>
      <c r="C959" s="32"/>
      <c r="D959" s="32"/>
      <c r="E959" s="32">
        <v>22.69</v>
      </c>
      <c r="F959" s="32"/>
      <c r="G959" s="32"/>
      <c r="H959" s="32"/>
      <c r="I959" s="32"/>
      <c r="J959" s="32"/>
      <c r="K959" s="32">
        <v>22.69</v>
      </c>
    </row>
    <row r="960" spans="1:11" x14ac:dyDescent="0.35">
      <c r="A960" s="31" t="s">
        <v>801</v>
      </c>
      <c r="B960" s="32"/>
      <c r="C960" s="32"/>
      <c r="D960" s="32"/>
      <c r="E960" s="32"/>
      <c r="F960" s="32"/>
      <c r="G960" s="32"/>
      <c r="H960" s="32">
        <v>284.35000000000002</v>
      </c>
      <c r="I960" s="32"/>
      <c r="J960" s="32"/>
      <c r="K960" s="32">
        <v>284.35000000000002</v>
      </c>
    </row>
    <row r="961" spans="1:11" x14ac:dyDescent="0.35">
      <c r="A961" s="31" t="s">
        <v>853</v>
      </c>
      <c r="B961" s="32"/>
      <c r="C961" s="32"/>
      <c r="D961" s="32"/>
      <c r="E961" s="32"/>
      <c r="F961" s="32"/>
      <c r="G961" s="32"/>
      <c r="H961" s="32">
        <v>17.420000000000002</v>
      </c>
      <c r="I961" s="32"/>
      <c r="J961" s="32"/>
      <c r="K961" s="32">
        <v>17.420000000000002</v>
      </c>
    </row>
    <row r="962" spans="1:11" ht="23" x14ac:dyDescent="0.35">
      <c r="A962" s="31" t="s">
        <v>1570</v>
      </c>
      <c r="B962" s="32"/>
      <c r="C962" s="32"/>
      <c r="D962" s="32"/>
      <c r="E962" s="32"/>
      <c r="F962" s="32"/>
      <c r="G962" s="32"/>
      <c r="H962" s="32">
        <v>581.71</v>
      </c>
      <c r="I962" s="32"/>
      <c r="J962" s="32"/>
      <c r="K962" s="32">
        <v>581.71</v>
      </c>
    </row>
    <row r="963" spans="1:11" x14ac:dyDescent="0.35">
      <c r="A963" s="31" t="s">
        <v>803</v>
      </c>
      <c r="B963" s="32"/>
      <c r="C963" s="32"/>
      <c r="D963" s="32">
        <v>34.85</v>
      </c>
      <c r="E963" s="32"/>
      <c r="F963" s="32"/>
      <c r="G963" s="32"/>
      <c r="H963" s="32"/>
      <c r="I963" s="32"/>
      <c r="J963" s="32"/>
      <c r="K963" s="32">
        <v>34.85</v>
      </c>
    </row>
    <row r="964" spans="1:11" ht="23" x14ac:dyDescent="0.35">
      <c r="A964" s="31" t="s">
        <v>854</v>
      </c>
      <c r="B964" s="32"/>
      <c r="C964" s="32"/>
      <c r="D964" s="32"/>
      <c r="E964" s="32"/>
      <c r="F964" s="32"/>
      <c r="G964" s="32"/>
      <c r="H964" s="32">
        <v>317.63</v>
      </c>
      <c r="I964" s="32"/>
      <c r="J964" s="32"/>
      <c r="K964" s="32">
        <v>317.63</v>
      </c>
    </row>
    <row r="965" spans="1:11" ht="23" x14ac:dyDescent="0.35">
      <c r="A965" s="31" t="s">
        <v>937</v>
      </c>
      <c r="B965" s="32"/>
      <c r="C965" s="32"/>
      <c r="D965" s="32"/>
      <c r="E965" s="32"/>
      <c r="F965" s="32"/>
      <c r="G965" s="32">
        <v>230.51</v>
      </c>
      <c r="H965" s="32"/>
      <c r="I965" s="32"/>
      <c r="J965" s="32"/>
      <c r="K965" s="32">
        <v>230.51</v>
      </c>
    </row>
    <row r="966" spans="1:11" ht="23" x14ac:dyDescent="0.35">
      <c r="A966" s="31" t="s">
        <v>1446</v>
      </c>
      <c r="B966" s="32">
        <v>160.62</v>
      </c>
      <c r="C966" s="32"/>
      <c r="D966" s="32"/>
      <c r="E966" s="32"/>
      <c r="F966" s="32"/>
      <c r="G966" s="32"/>
      <c r="H966" s="32"/>
      <c r="I966" s="32"/>
      <c r="J966" s="32"/>
      <c r="K966" s="32">
        <v>160.62</v>
      </c>
    </row>
    <row r="967" spans="1:11" x14ac:dyDescent="0.35">
      <c r="A967" s="31" t="s">
        <v>1125</v>
      </c>
      <c r="B967" s="32">
        <v>45.01</v>
      </c>
      <c r="C967" s="32"/>
      <c r="D967" s="32"/>
      <c r="E967" s="32"/>
      <c r="F967" s="32"/>
      <c r="G967" s="32"/>
      <c r="H967" s="32"/>
      <c r="I967" s="32"/>
      <c r="J967" s="32"/>
      <c r="K967" s="32">
        <v>45.01</v>
      </c>
    </row>
    <row r="968" spans="1:11" x14ac:dyDescent="0.35">
      <c r="A968" s="31" t="s">
        <v>2153</v>
      </c>
      <c r="B968" s="32"/>
      <c r="C968" s="32"/>
      <c r="D968" s="32"/>
      <c r="E968" s="32"/>
      <c r="F968" s="32"/>
      <c r="G968" s="32"/>
      <c r="H968" s="32"/>
      <c r="I968" s="32"/>
      <c r="J968" s="32">
        <v>295.63</v>
      </c>
      <c r="K968" s="32">
        <v>295.63</v>
      </c>
    </row>
    <row r="969" spans="1:11" ht="34.5" x14ac:dyDescent="0.35">
      <c r="A969" s="31" t="s">
        <v>1000</v>
      </c>
      <c r="B969" s="32"/>
      <c r="C969" s="32"/>
      <c r="D969" s="32"/>
      <c r="E969" s="32"/>
      <c r="F969" s="32"/>
      <c r="G969" s="32"/>
      <c r="H969" s="32"/>
      <c r="I969" s="32"/>
      <c r="J969" s="32">
        <v>295.63</v>
      </c>
      <c r="K969" s="32">
        <v>295.63</v>
      </c>
    </row>
    <row r="970" spans="1:11" x14ac:dyDescent="0.35">
      <c r="A970" s="31" t="s">
        <v>2084</v>
      </c>
      <c r="B970" s="32"/>
      <c r="C970" s="32"/>
      <c r="D970" s="32"/>
      <c r="E970" s="32"/>
      <c r="F970" s="32"/>
      <c r="G970" s="32">
        <v>1815</v>
      </c>
      <c r="H970" s="32"/>
      <c r="I970" s="32"/>
      <c r="J970" s="32"/>
      <c r="K970" s="32">
        <v>1815</v>
      </c>
    </row>
    <row r="971" spans="1:11" x14ac:dyDescent="0.35">
      <c r="A971" s="31" t="s">
        <v>1314</v>
      </c>
      <c r="B971" s="32"/>
      <c r="C971" s="32"/>
      <c r="D971" s="32"/>
      <c r="E971" s="32"/>
      <c r="F971" s="32"/>
      <c r="G971" s="32">
        <v>1815</v>
      </c>
      <c r="H971" s="32"/>
      <c r="I971" s="32"/>
      <c r="J971" s="32"/>
      <c r="K971" s="32">
        <v>1815</v>
      </c>
    </row>
    <row r="972" spans="1:11" x14ac:dyDescent="0.35">
      <c r="A972" s="31" t="s">
        <v>1694</v>
      </c>
      <c r="B972" s="32"/>
      <c r="C972" s="32"/>
      <c r="D972" s="32"/>
      <c r="E972" s="32"/>
      <c r="F972" s="32">
        <v>267.36</v>
      </c>
      <c r="G972" s="32"/>
      <c r="H972" s="32"/>
      <c r="I972" s="32"/>
      <c r="J972" s="32"/>
      <c r="K972" s="32">
        <v>267.36</v>
      </c>
    </row>
    <row r="973" spans="1:11" ht="23" x14ac:dyDescent="0.35">
      <c r="A973" s="31" t="s">
        <v>1243</v>
      </c>
      <c r="B973" s="32"/>
      <c r="C973" s="32"/>
      <c r="D973" s="32"/>
      <c r="E973" s="32"/>
      <c r="F973" s="32">
        <v>267.36</v>
      </c>
      <c r="G973" s="32"/>
      <c r="H973" s="32"/>
      <c r="I973" s="32"/>
      <c r="J973" s="32"/>
      <c r="K973" s="32">
        <v>267.36</v>
      </c>
    </row>
    <row r="974" spans="1:11" x14ac:dyDescent="0.35">
      <c r="A974" s="31" t="s">
        <v>1896</v>
      </c>
      <c r="B974" s="32"/>
      <c r="C974" s="32"/>
      <c r="D974" s="32"/>
      <c r="E974" s="32"/>
      <c r="F974" s="32">
        <v>53.8</v>
      </c>
      <c r="G974" s="32"/>
      <c r="H974" s="32"/>
      <c r="I974" s="32"/>
      <c r="J974" s="32"/>
      <c r="K974" s="32">
        <v>53.8</v>
      </c>
    </row>
    <row r="975" spans="1:11" ht="34.5" x14ac:dyDescent="0.35">
      <c r="A975" s="31" t="s">
        <v>1187</v>
      </c>
      <c r="B975" s="32"/>
      <c r="C975" s="32"/>
      <c r="D975" s="32"/>
      <c r="E975" s="32"/>
      <c r="F975" s="32">
        <v>53.8</v>
      </c>
      <c r="G975" s="32"/>
      <c r="H975" s="32"/>
      <c r="I975" s="32"/>
      <c r="J975" s="32"/>
      <c r="K975" s="32">
        <v>53.8</v>
      </c>
    </row>
    <row r="976" spans="1:11" x14ac:dyDescent="0.35">
      <c r="A976" s="31" t="s">
        <v>1802</v>
      </c>
      <c r="B976" s="32"/>
      <c r="C976" s="32"/>
      <c r="D976" s="32"/>
      <c r="E976" s="32"/>
      <c r="F976" s="32"/>
      <c r="G976" s="32">
        <v>6210.26</v>
      </c>
      <c r="H976" s="32"/>
      <c r="I976" s="32"/>
      <c r="J976" s="32"/>
      <c r="K976" s="32">
        <v>6210.26</v>
      </c>
    </row>
    <row r="977" spans="1:11" ht="23" x14ac:dyDescent="0.35">
      <c r="A977" s="31" t="s">
        <v>1297</v>
      </c>
      <c r="B977" s="32"/>
      <c r="C977" s="32"/>
      <c r="D977" s="32"/>
      <c r="E977" s="32"/>
      <c r="F977" s="32"/>
      <c r="G977" s="32">
        <v>6000</v>
      </c>
      <c r="H977" s="32"/>
      <c r="I977" s="32"/>
      <c r="J977" s="32"/>
      <c r="K977" s="32">
        <v>6000</v>
      </c>
    </row>
    <row r="978" spans="1:11" ht="23" x14ac:dyDescent="0.35">
      <c r="A978" s="31" t="s">
        <v>891</v>
      </c>
      <c r="B978" s="32"/>
      <c r="C978" s="32"/>
      <c r="D978" s="32"/>
      <c r="E978" s="32"/>
      <c r="F978" s="32"/>
      <c r="G978" s="32">
        <v>210.26</v>
      </c>
      <c r="H978" s="32"/>
      <c r="I978" s="32"/>
      <c r="J978" s="32"/>
      <c r="K978" s="32">
        <v>210.26</v>
      </c>
    </row>
    <row r="979" spans="1:11" x14ac:dyDescent="0.35">
      <c r="A979" s="31" t="s">
        <v>2344</v>
      </c>
      <c r="B979" s="32"/>
      <c r="C979" s="32"/>
      <c r="D979" s="32"/>
      <c r="E979" s="32"/>
      <c r="F979" s="32"/>
      <c r="G979" s="32"/>
      <c r="H979" s="32">
        <v>612</v>
      </c>
      <c r="I979" s="32"/>
      <c r="J979" s="32"/>
      <c r="K979" s="32">
        <v>612</v>
      </c>
    </row>
    <row r="980" spans="1:11" ht="23" x14ac:dyDescent="0.35">
      <c r="A980" s="31" t="s">
        <v>788</v>
      </c>
      <c r="B980" s="32"/>
      <c r="C980" s="32"/>
      <c r="D980" s="32"/>
      <c r="E980" s="32"/>
      <c r="F980" s="32"/>
      <c r="G980" s="32"/>
      <c r="H980" s="32">
        <v>612</v>
      </c>
      <c r="I980" s="32"/>
      <c r="J980" s="32"/>
      <c r="K980" s="32">
        <v>612</v>
      </c>
    </row>
    <row r="981" spans="1:11" x14ac:dyDescent="0.35">
      <c r="A981" s="31" t="s">
        <v>2306</v>
      </c>
      <c r="B981" s="32"/>
      <c r="C981" s="32"/>
      <c r="D981" s="32"/>
      <c r="E981" s="32"/>
      <c r="F981" s="32"/>
      <c r="G981" s="32"/>
      <c r="H981" s="32">
        <v>35.01</v>
      </c>
      <c r="I981" s="32"/>
      <c r="J981" s="32"/>
      <c r="K981" s="32">
        <v>35.01</v>
      </c>
    </row>
    <row r="982" spans="1:11" ht="23" x14ac:dyDescent="0.35">
      <c r="A982" s="31" t="s">
        <v>1587</v>
      </c>
      <c r="B982" s="32"/>
      <c r="C982" s="32"/>
      <c r="D982" s="32"/>
      <c r="E982" s="32"/>
      <c r="F982" s="32"/>
      <c r="G982" s="32"/>
      <c r="H982" s="32">
        <v>35.01</v>
      </c>
      <c r="I982" s="32"/>
      <c r="J982" s="32"/>
      <c r="K982" s="32">
        <v>35.01</v>
      </c>
    </row>
    <row r="983" spans="1:11" x14ac:dyDescent="0.35">
      <c r="A983" s="31" t="s">
        <v>2148</v>
      </c>
      <c r="B983" s="32"/>
      <c r="C983" s="32"/>
      <c r="D983" s="32"/>
      <c r="E983" s="32"/>
      <c r="F983" s="32"/>
      <c r="G983" s="32">
        <v>94.53</v>
      </c>
      <c r="H983" s="32"/>
      <c r="I983" s="32"/>
      <c r="J983" s="32"/>
      <c r="K983" s="32">
        <v>94.53</v>
      </c>
    </row>
    <row r="984" spans="1:11" x14ac:dyDescent="0.35">
      <c r="A984" s="31" t="s">
        <v>940</v>
      </c>
      <c r="B984" s="32"/>
      <c r="C984" s="32"/>
      <c r="D984" s="32"/>
      <c r="E984" s="32"/>
      <c r="F984" s="32"/>
      <c r="G984" s="32">
        <v>94.53</v>
      </c>
      <c r="H984" s="32"/>
      <c r="I984" s="32"/>
      <c r="J984" s="32"/>
      <c r="K984" s="32">
        <v>94.53</v>
      </c>
    </row>
    <row r="985" spans="1:11" x14ac:dyDescent="0.35">
      <c r="A985" s="31" t="s">
        <v>2171</v>
      </c>
      <c r="B985" s="32">
        <v>605</v>
      </c>
      <c r="C985" s="32"/>
      <c r="D985" s="32"/>
      <c r="E985" s="32"/>
      <c r="F985" s="32"/>
      <c r="G985" s="32"/>
      <c r="H985" s="32"/>
      <c r="I985" s="32"/>
      <c r="J985" s="32"/>
      <c r="K985" s="32">
        <v>605</v>
      </c>
    </row>
    <row r="986" spans="1:11" ht="23" x14ac:dyDescent="0.35">
      <c r="A986" s="31" t="s">
        <v>1052</v>
      </c>
      <c r="B986" s="32">
        <v>605</v>
      </c>
      <c r="C986" s="32"/>
      <c r="D986" s="32"/>
      <c r="E986" s="32"/>
      <c r="F986" s="32"/>
      <c r="G986" s="32"/>
      <c r="H986" s="32"/>
      <c r="I986" s="32"/>
      <c r="J986" s="32"/>
      <c r="K986" s="32">
        <v>605</v>
      </c>
    </row>
    <row r="987" spans="1:11" x14ac:dyDescent="0.35">
      <c r="A987" s="31" t="s">
        <v>2285</v>
      </c>
      <c r="B987" s="32"/>
      <c r="C987" s="32">
        <v>498.11</v>
      </c>
      <c r="D987" s="32"/>
      <c r="E987" s="32"/>
      <c r="F987" s="32"/>
      <c r="G987" s="32"/>
      <c r="H987" s="32"/>
      <c r="I987" s="32"/>
      <c r="J987" s="32"/>
      <c r="K987" s="32">
        <v>498.11</v>
      </c>
    </row>
    <row r="988" spans="1:11" x14ac:dyDescent="0.35">
      <c r="A988" s="31" t="s">
        <v>2286</v>
      </c>
      <c r="B988" s="32"/>
      <c r="C988" s="32">
        <v>498.11</v>
      </c>
      <c r="D988" s="32"/>
      <c r="E988" s="32"/>
      <c r="F988" s="32"/>
      <c r="G988" s="32"/>
      <c r="H988" s="32"/>
      <c r="I988" s="32"/>
      <c r="J988" s="32"/>
      <c r="K988" s="32">
        <v>498.11</v>
      </c>
    </row>
    <row r="989" spans="1:11" x14ac:dyDescent="0.35">
      <c r="A989" s="31" t="s">
        <v>2204</v>
      </c>
      <c r="B989" s="32"/>
      <c r="C989" s="32"/>
      <c r="D989" s="32"/>
      <c r="E989" s="32"/>
      <c r="F989" s="32"/>
      <c r="G989" s="32"/>
      <c r="H989" s="32"/>
      <c r="I989" s="32"/>
      <c r="J989" s="32">
        <v>707.4</v>
      </c>
      <c r="K989" s="32">
        <v>707.4</v>
      </c>
    </row>
    <row r="990" spans="1:11" ht="34.5" x14ac:dyDescent="0.35">
      <c r="A990" s="31" t="s">
        <v>1171</v>
      </c>
      <c r="B990" s="32"/>
      <c r="C990" s="32"/>
      <c r="D990" s="32"/>
      <c r="E990" s="32"/>
      <c r="F990" s="32"/>
      <c r="G990" s="32"/>
      <c r="H990" s="32"/>
      <c r="I990" s="32"/>
      <c r="J990" s="32">
        <v>707.4</v>
      </c>
      <c r="K990" s="32">
        <v>707.4</v>
      </c>
    </row>
    <row r="991" spans="1:11" x14ac:dyDescent="0.35">
      <c r="A991" s="31" t="s">
        <v>2074</v>
      </c>
      <c r="B991" s="32"/>
      <c r="C991" s="32"/>
      <c r="D991" s="32"/>
      <c r="E991" s="32"/>
      <c r="F991" s="32">
        <v>1051.8400000000001</v>
      </c>
      <c r="G991" s="32"/>
      <c r="H991" s="32"/>
      <c r="I991" s="32"/>
      <c r="J991" s="32"/>
      <c r="K991" s="32">
        <v>1051.8400000000001</v>
      </c>
    </row>
    <row r="992" spans="1:11" x14ac:dyDescent="0.35">
      <c r="A992" s="31" t="s">
        <v>592</v>
      </c>
      <c r="B992" s="32"/>
      <c r="C992" s="32"/>
      <c r="D992" s="32"/>
      <c r="E992" s="32"/>
      <c r="F992" s="32">
        <v>303.39999999999998</v>
      </c>
      <c r="G992" s="32"/>
      <c r="H992" s="32"/>
      <c r="I992" s="32"/>
      <c r="J992" s="32"/>
      <c r="K992" s="32">
        <v>303.39999999999998</v>
      </c>
    </row>
    <row r="993" spans="1:11" x14ac:dyDescent="0.35">
      <c r="A993" s="31" t="s">
        <v>597</v>
      </c>
      <c r="B993" s="32"/>
      <c r="C993" s="32"/>
      <c r="D993" s="32"/>
      <c r="E993" s="32"/>
      <c r="F993" s="32">
        <v>748.44</v>
      </c>
      <c r="G993" s="32"/>
      <c r="H993" s="32"/>
      <c r="I993" s="32"/>
      <c r="J993" s="32"/>
      <c r="K993" s="32">
        <v>748.44</v>
      </c>
    </row>
    <row r="994" spans="1:11" x14ac:dyDescent="0.35">
      <c r="A994" s="31" t="s">
        <v>2291</v>
      </c>
      <c r="B994" s="32"/>
      <c r="C994" s="32"/>
      <c r="D994" s="32">
        <v>356.5</v>
      </c>
      <c r="E994" s="32"/>
      <c r="F994" s="32"/>
      <c r="G994" s="32"/>
      <c r="H994" s="32"/>
      <c r="I994" s="32"/>
      <c r="J994" s="32"/>
      <c r="K994" s="32">
        <v>356.5</v>
      </c>
    </row>
    <row r="995" spans="1:11" x14ac:dyDescent="0.35">
      <c r="A995" s="31" t="s">
        <v>1444</v>
      </c>
      <c r="B995" s="32"/>
      <c r="C995" s="32"/>
      <c r="D995" s="32">
        <v>356.5</v>
      </c>
      <c r="E995" s="32"/>
      <c r="F995" s="32"/>
      <c r="G995" s="32"/>
      <c r="H995" s="32"/>
      <c r="I995" s="32"/>
      <c r="J995" s="32"/>
      <c r="K995" s="32">
        <v>356.5</v>
      </c>
    </row>
    <row r="996" spans="1:11" x14ac:dyDescent="0.35">
      <c r="A996" s="31" t="s">
        <v>2558</v>
      </c>
      <c r="B996" s="32">
        <v>113538.07</v>
      </c>
      <c r="C996" s="32">
        <v>22809.159999999996</v>
      </c>
      <c r="D996" s="32">
        <v>163960.6</v>
      </c>
      <c r="E996" s="32">
        <v>50404.83</v>
      </c>
      <c r="F996" s="32">
        <v>232373.15999999997</v>
      </c>
      <c r="G996" s="32">
        <v>261926.56999999995</v>
      </c>
      <c r="H996" s="32">
        <v>63621.19000000001</v>
      </c>
      <c r="I996" s="32">
        <v>31471.55</v>
      </c>
      <c r="J996" s="32">
        <v>95135.01</v>
      </c>
      <c r="K996" s="32">
        <v>1035240.1400000004</v>
      </c>
    </row>
    <row r="997" spans="1:11" ht="14.5" x14ac:dyDescent="0.35">
      <c r="A997"/>
      <c r="B997"/>
      <c r="C997"/>
      <c r="D997"/>
      <c r="E997"/>
      <c r="F997"/>
      <c r="G997"/>
      <c r="H997"/>
      <c r="I997"/>
      <c r="J997"/>
      <c r="K997"/>
    </row>
    <row r="998" spans="1:11" ht="14.5" x14ac:dyDescent="0.35">
      <c r="A998"/>
      <c r="B998"/>
      <c r="C998"/>
      <c r="D998"/>
      <c r="E998"/>
      <c r="F998"/>
      <c r="G998"/>
      <c r="H998"/>
      <c r="I998"/>
      <c r="J998"/>
      <c r="K998"/>
    </row>
    <row r="999" spans="1:11" ht="14.5" x14ac:dyDescent="0.35">
      <c r="A999"/>
      <c r="B999"/>
      <c r="C999"/>
      <c r="D999"/>
      <c r="E999"/>
      <c r="F999"/>
      <c r="G999"/>
      <c r="H999"/>
      <c r="I999"/>
      <c r="J999"/>
      <c r="K999"/>
    </row>
    <row r="1000" spans="1:11" ht="14.5" x14ac:dyDescent="0.35">
      <c r="A1000"/>
      <c r="B1000"/>
      <c r="C1000"/>
      <c r="D1000"/>
      <c r="E1000"/>
      <c r="F1000"/>
      <c r="G1000"/>
      <c r="H1000"/>
      <c r="I1000"/>
      <c r="J1000"/>
      <c r="K1000"/>
    </row>
    <row r="1001" spans="1:11" ht="14.5" x14ac:dyDescent="0.35">
      <c r="A1001"/>
      <c r="B1001"/>
      <c r="C1001"/>
      <c r="D1001"/>
      <c r="E1001"/>
      <c r="F1001"/>
      <c r="G1001"/>
      <c r="H1001"/>
      <c r="I1001"/>
      <c r="J1001"/>
      <c r="K1001"/>
    </row>
    <row r="1002" spans="1:11" ht="14.5" x14ac:dyDescent="0.35">
      <c r="A1002"/>
      <c r="B1002"/>
      <c r="C1002"/>
      <c r="D1002"/>
      <c r="E1002"/>
      <c r="F1002"/>
      <c r="G1002"/>
      <c r="H1002"/>
      <c r="I1002"/>
      <c r="J1002"/>
      <c r="K1002"/>
    </row>
  </sheetData>
  <pageMargins left="0.31496062992125984" right="0.31496062992125984" top="0.74803149606299213" bottom="0.55118110236220474" header="0.31496062992125984" footer="0.31496062992125984"/>
  <pageSetup paperSize="9" orientation="landscape" horizontalDpi="0" verticalDpi="0" r:id="rId2"/>
  <headerFooter>
    <oddHeader>&amp;C&amp;"-,Negrita"&amp;14&amp;URELACION DE CONTRATOS MENORES AYUNTAMIENTO DE VALLADOLID POR AREAS - PRIMER TRIMESTRE</oddHeader>
    <oddFooter>&amp;R&amp;P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6"/>
  <sheetViews>
    <sheetView workbookViewId="0">
      <selection activeCell="E156" sqref="E156"/>
    </sheetView>
  </sheetViews>
  <sheetFormatPr baseColWidth="10" defaultColWidth="36.54296875" defaultRowHeight="14.5" x14ac:dyDescent="0.35"/>
  <cols>
    <col min="1" max="1" width="42.36328125" style="35" customWidth="1"/>
    <col min="2" max="2" width="9.6328125" style="35" customWidth="1"/>
    <col min="3" max="3" width="10.453125" style="35" customWidth="1"/>
    <col min="4" max="4" width="9.7265625" style="35" customWidth="1"/>
    <col min="5" max="5" width="10.453125" style="35" customWidth="1"/>
    <col min="6" max="6" width="9.81640625" style="35" customWidth="1"/>
    <col min="7" max="7" width="10.08984375" style="35" customWidth="1"/>
    <col min="8" max="10" width="9.90625" style="35" customWidth="1"/>
    <col min="11" max="11" width="8.81640625" style="35" customWidth="1"/>
    <col min="12" max="16384" width="36.54296875" style="35"/>
  </cols>
  <sheetData>
    <row r="1" spans="1:11" s="40" customFormat="1" ht="57.5" x14ac:dyDescent="0.35">
      <c r="A1" s="37" t="s">
        <v>2563</v>
      </c>
      <c r="B1" s="38" t="s">
        <v>2349</v>
      </c>
      <c r="C1" s="38" t="s">
        <v>2351</v>
      </c>
      <c r="D1" s="38" t="s">
        <v>2353</v>
      </c>
      <c r="E1" s="38" t="s">
        <v>2355</v>
      </c>
      <c r="F1" s="38" t="s">
        <v>2357</v>
      </c>
      <c r="G1" s="38" t="s">
        <v>2359</v>
      </c>
      <c r="H1" s="38" t="s">
        <v>2361</v>
      </c>
      <c r="I1" s="38" t="s">
        <v>2363</v>
      </c>
      <c r="J1" s="38" t="s">
        <v>2365</v>
      </c>
      <c r="K1" s="39" t="s">
        <v>2558</v>
      </c>
    </row>
    <row r="2" spans="1:11" x14ac:dyDescent="0.35">
      <c r="A2" s="36" t="s">
        <v>2238</v>
      </c>
      <c r="B2" s="32"/>
      <c r="C2" s="32"/>
      <c r="D2" s="32">
        <v>400</v>
      </c>
      <c r="E2" s="32"/>
      <c r="F2" s="32"/>
      <c r="G2" s="32"/>
      <c r="H2" s="32"/>
      <c r="I2" s="32"/>
      <c r="J2" s="32"/>
      <c r="K2" s="46">
        <f>SUM(Tabla2[[#This Row],[01. Alcaldía]:[10. Servicios sociales]])</f>
        <v>400</v>
      </c>
    </row>
    <row r="3" spans="1:11" x14ac:dyDescent="0.35">
      <c r="A3" s="36" t="s">
        <v>2165</v>
      </c>
      <c r="B3" s="32">
        <v>1993.66</v>
      </c>
      <c r="C3" s="32"/>
      <c r="D3" s="32"/>
      <c r="E3" s="32"/>
      <c r="F3" s="32"/>
      <c r="G3" s="32"/>
      <c r="H3" s="32"/>
      <c r="I3" s="32"/>
      <c r="J3" s="32"/>
      <c r="K3" s="46">
        <f>SUM(Tabla2[[#This Row],[01. Alcaldía]:[10. Servicios sociales]])</f>
        <v>1993.66</v>
      </c>
    </row>
    <row r="4" spans="1:11" x14ac:dyDescent="0.35">
      <c r="A4" s="36" t="s">
        <v>2059</v>
      </c>
      <c r="B4" s="32"/>
      <c r="C4" s="32"/>
      <c r="D4" s="32"/>
      <c r="E4" s="32"/>
      <c r="F4" s="32">
        <v>267.41000000000003</v>
      </c>
      <c r="G4" s="32">
        <v>205.7</v>
      </c>
      <c r="H4" s="32"/>
      <c r="I4" s="32"/>
      <c r="J4" s="32">
        <v>617.09999999999991</v>
      </c>
      <c r="K4" s="46">
        <f>SUM(Tabla2[[#This Row],[01. Alcaldía]:[10. Servicios sociales]])</f>
        <v>1090.21</v>
      </c>
    </row>
    <row r="5" spans="1:11" x14ac:dyDescent="0.35">
      <c r="A5" s="36" t="s">
        <v>1723</v>
      </c>
      <c r="B5" s="32">
        <v>772.97</v>
      </c>
      <c r="C5" s="32"/>
      <c r="D5" s="32"/>
      <c r="E5" s="32"/>
      <c r="F5" s="32"/>
      <c r="G5" s="32"/>
      <c r="H5" s="32"/>
      <c r="I5" s="32"/>
      <c r="J5" s="32"/>
      <c r="K5" s="46">
        <f>SUM(Tabla2[[#This Row],[01. Alcaldía]:[10. Servicios sociales]])</f>
        <v>772.97</v>
      </c>
    </row>
    <row r="6" spans="1:11" x14ac:dyDescent="0.35">
      <c r="A6" s="36" t="s">
        <v>1788</v>
      </c>
      <c r="B6" s="32"/>
      <c r="C6" s="32"/>
      <c r="D6" s="32"/>
      <c r="E6" s="32">
        <v>394.8</v>
      </c>
      <c r="F6" s="32"/>
      <c r="G6" s="32"/>
      <c r="H6" s="32"/>
      <c r="I6" s="32"/>
      <c r="J6" s="32"/>
      <c r="K6" s="46">
        <f>SUM(Tabla2[[#This Row],[01. Alcaldía]:[10. Servicios sociales]])</f>
        <v>394.8</v>
      </c>
    </row>
    <row r="7" spans="1:11" x14ac:dyDescent="0.35">
      <c r="A7" s="36" t="s">
        <v>2199</v>
      </c>
      <c r="B7" s="32"/>
      <c r="C7" s="32"/>
      <c r="D7" s="32"/>
      <c r="E7" s="32"/>
      <c r="F7" s="32">
        <v>696.05</v>
      </c>
      <c r="G7" s="32"/>
      <c r="H7" s="32"/>
      <c r="I7" s="32"/>
      <c r="J7" s="32"/>
      <c r="K7" s="46">
        <f>SUM(Tabla2[[#This Row],[01. Alcaldía]:[10. Servicios sociales]])</f>
        <v>696.05</v>
      </c>
    </row>
    <row r="8" spans="1:11" x14ac:dyDescent="0.35">
      <c r="A8" s="36" t="s">
        <v>1730</v>
      </c>
      <c r="B8" s="32"/>
      <c r="C8" s="32"/>
      <c r="D8" s="32">
        <v>1320</v>
      </c>
      <c r="E8" s="32"/>
      <c r="F8" s="32"/>
      <c r="G8" s="32"/>
      <c r="H8" s="32"/>
      <c r="I8" s="32"/>
      <c r="J8" s="32"/>
      <c r="K8" s="46">
        <f>SUM(Tabla2[[#This Row],[01. Alcaldía]:[10. Servicios sociales]])</f>
        <v>1320</v>
      </c>
    </row>
    <row r="9" spans="1:11" x14ac:dyDescent="0.35">
      <c r="A9" s="36" t="s">
        <v>1731</v>
      </c>
      <c r="B9" s="32"/>
      <c r="C9" s="32">
        <v>2340.38</v>
      </c>
      <c r="D9" s="32">
        <v>420.19</v>
      </c>
      <c r="E9" s="32"/>
      <c r="F9" s="32"/>
      <c r="G9" s="32"/>
      <c r="H9" s="32"/>
      <c r="I9" s="32"/>
      <c r="J9" s="32">
        <v>4350</v>
      </c>
      <c r="K9" s="46">
        <f>SUM(Tabla2[[#This Row],[01. Alcaldía]:[10. Servicios sociales]])</f>
        <v>7110.57</v>
      </c>
    </row>
    <row r="10" spans="1:11" x14ac:dyDescent="0.35">
      <c r="A10" s="36" t="s">
        <v>2244</v>
      </c>
      <c r="B10" s="32"/>
      <c r="C10" s="32"/>
      <c r="D10" s="32"/>
      <c r="E10" s="32">
        <v>454.96</v>
      </c>
      <c r="F10" s="32"/>
      <c r="G10" s="32"/>
      <c r="H10" s="32"/>
      <c r="I10" s="32"/>
      <c r="J10" s="32"/>
      <c r="K10" s="46">
        <f>SUM(Tabla2[[#This Row],[01. Alcaldía]:[10. Servicios sociales]])</f>
        <v>454.96</v>
      </c>
    </row>
    <row r="11" spans="1:11" x14ac:dyDescent="0.35">
      <c r="A11" s="36" t="s">
        <v>1764</v>
      </c>
      <c r="B11" s="32"/>
      <c r="C11" s="32"/>
      <c r="D11" s="32"/>
      <c r="E11" s="32"/>
      <c r="F11" s="32"/>
      <c r="G11" s="32"/>
      <c r="H11" s="32">
        <v>7223.7</v>
      </c>
      <c r="I11" s="32"/>
      <c r="J11" s="32"/>
      <c r="K11" s="46">
        <f>SUM(Tabla2[[#This Row],[01. Alcaldía]:[10. Servicios sociales]])</f>
        <v>7223.7</v>
      </c>
    </row>
    <row r="12" spans="1:11" x14ac:dyDescent="0.35">
      <c r="A12" s="36" t="s">
        <v>2162</v>
      </c>
      <c r="B12" s="32"/>
      <c r="C12" s="32"/>
      <c r="D12" s="32"/>
      <c r="E12" s="32"/>
      <c r="F12" s="32"/>
      <c r="G12" s="32"/>
      <c r="H12" s="32">
        <v>388.99</v>
      </c>
      <c r="I12" s="32"/>
      <c r="J12" s="32"/>
      <c r="K12" s="46">
        <f>SUM(Tabla2[[#This Row],[01. Alcaldía]:[10. Servicios sociales]])</f>
        <v>388.99</v>
      </c>
    </row>
    <row r="13" spans="1:11" x14ac:dyDescent="0.35">
      <c r="A13" s="36" t="s">
        <v>2301</v>
      </c>
      <c r="B13" s="32"/>
      <c r="C13" s="32"/>
      <c r="D13" s="32"/>
      <c r="E13" s="32"/>
      <c r="F13" s="32"/>
      <c r="G13" s="32">
        <v>8941.9</v>
      </c>
      <c r="H13" s="32"/>
      <c r="I13" s="32"/>
      <c r="J13" s="32"/>
      <c r="K13" s="46">
        <f>SUM(Tabla2[[#This Row],[01. Alcaldía]:[10. Servicios sociales]])</f>
        <v>8941.9</v>
      </c>
    </row>
    <row r="14" spans="1:11" x14ac:dyDescent="0.35">
      <c r="A14" s="36" t="s">
        <v>2324</v>
      </c>
      <c r="B14" s="32"/>
      <c r="C14" s="32"/>
      <c r="D14" s="32">
        <v>484</v>
      </c>
      <c r="E14" s="32"/>
      <c r="F14" s="32"/>
      <c r="G14" s="32"/>
      <c r="H14" s="32"/>
      <c r="I14" s="32"/>
      <c r="J14" s="32"/>
      <c r="K14" s="46">
        <f>SUM(Tabla2[[#This Row],[01. Alcaldía]:[10. Servicios sociales]])</f>
        <v>484</v>
      </c>
    </row>
    <row r="15" spans="1:11" x14ac:dyDescent="0.35">
      <c r="A15" s="36" t="s">
        <v>2114</v>
      </c>
      <c r="B15" s="32"/>
      <c r="C15" s="32">
        <v>462.95</v>
      </c>
      <c r="D15" s="32"/>
      <c r="E15" s="32"/>
      <c r="F15" s="32"/>
      <c r="G15" s="32">
        <v>215.84</v>
      </c>
      <c r="H15" s="32"/>
      <c r="I15" s="32"/>
      <c r="J15" s="32"/>
      <c r="K15" s="46">
        <f>SUM(Tabla2[[#This Row],[01. Alcaldía]:[10. Servicios sociales]])</f>
        <v>678.79</v>
      </c>
    </row>
    <row r="16" spans="1:11" x14ac:dyDescent="0.35">
      <c r="A16" s="36" t="s">
        <v>1743</v>
      </c>
      <c r="B16" s="32"/>
      <c r="C16" s="32"/>
      <c r="D16" s="32"/>
      <c r="E16" s="32">
        <v>3647.81</v>
      </c>
      <c r="F16" s="32"/>
      <c r="G16" s="32"/>
      <c r="H16" s="32"/>
      <c r="I16" s="32"/>
      <c r="J16" s="32"/>
      <c r="K16" s="46">
        <f>SUM(Tabla2[[#This Row],[01. Alcaldía]:[10. Servicios sociales]])</f>
        <v>3647.81</v>
      </c>
    </row>
    <row r="17" spans="1:11" x14ac:dyDescent="0.35">
      <c r="A17" s="36" t="s">
        <v>2249</v>
      </c>
      <c r="B17" s="32"/>
      <c r="C17" s="32"/>
      <c r="D17" s="32"/>
      <c r="E17" s="32"/>
      <c r="F17" s="32"/>
      <c r="G17" s="32"/>
      <c r="H17" s="32">
        <v>417.93</v>
      </c>
      <c r="I17" s="32"/>
      <c r="J17" s="32"/>
      <c r="K17" s="46">
        <f>SUM(Tabla2[[#This Row],[01. Alcaldía]:[10. Servicios sociales]])</f>
        <v>417.93</v>
      </c>
    </row>
    <row r="18" spans="1:11" x14ac:dyDescent="0.35">
      <c r="A18" s="36" t="s">
        <v>1735</v>
      </c>
      <c r="B18" s="32"/>
      <c r="C18" s="32"/>
      <c r="D18" s="32">
        <v>1760</v>
      </c>
      <c r="E18" s="32"/>
      <c r="F18" s="32"/>
      <c r="G18" s="32"/>
      <c r="H18" s="32"/>
      <c r="I18" s="32"/>
      <c r="J18" s="32"/>
      <c r="K18" s="46">
        <f>SUM(Tabla2[[#This Row],[01. Alcaldía]:[10. Servicios sociales]])</f>
        <v>1760</v>
      </c>
    </row>
    <row r="19" spans="1:11" x14ac:dyDescent="0.35">
      <c r="A19" s="36" t="s">
        <v>2103</v>
      </c>
      <c r="B19" s="32"/>
      <c r="C19" s="32"/>
      <c r="D19" s="32"/>
      <c r="E19" s="32"/>
      <c r="F19" s="32"/>
      <c r="G19" s="32"/>
      <c r="H19" s="32"/>
      <c r="I19" s="32"/>
      <c r="J19" s="32">
        <v>738.1</v>
      </c>
      <c r="K19" s="46">
        <f>SUM(Tabla2[[#This Row],[01. Alcaldía]:[10. Servicios sociales]])</f>
        <v>738.1</v>
      </c>
    </row>
    <row r="20" spans="1:11" x14ac:dyDescent="0.35">
      <c r="A20" s="36" t="s">
        <v>1808</v>
      </c>
      <c r="B20" s="32"/>
      <c r="C20" s="32"/>
      <c r="D20" s="32"/>
      <c r="E20" s="32"/>
      <c r="F20" s="32"/>
      <c r="G20" s="32">
        <v>4000</v>
      </c>
      <c r="H20" s="32"/>
      <c r="I20" s="32"/>
      <c r="J20" s="32"/>
      <c r="K20" s="46">
        <f>SUM(Tabla2[[#This Row],[01. Alcaldía]:[10. Servicios sociales]])</f>
        <v>4000</v>
      </c>
    </row>
    <row r="21" spans="1:11" x14ac:dyDescent="0.35">
      <c r="A21" s="36" t="s">
        <v>1752</v>
      </c>
      <c r="B21" s="32"/>
      <c r="C21" s="32"/>
      <c r="D21" s="32"/>
      <c r="E21" s="32"/>
      <c r="F21" s="32"/>
      <c r="G21" s="32">
        <v>2311.87</v>
      </c>
      <c r="H21" s="32">
        <v>3484.8</v>
      </c>
      <c r="I21" s="32"/>
      <c r="J21" s="32"/>
      <c r="K21" s="46">
        <f>SUM(Tabla2[[#This Row],[01. Alcaldía]:[10. Servicios sociales]])</f>
        <v>5796.67</v>
      </c>
    </row>
    <row r="22" spans="1:11" x14ac:dyDescent="0.35">
      <c r="A22" s="36" t="s">
        <v>1690</v>
      </c>
      <c r="B22" s="32"/>
      <c r="C22" s="32"/>
      <c r="D22" s="32"/>
      <c r="E22" s="32"/>
      <c r="F22" s="32"/>
      <c r="G22" s="32"/>
      <c r="H22" s="32"/>
      <c r="I22" s="32"/>
      <c r="J22" s="32">
        <v>964.56</v>
      </c>
      <c r="K22" s="46">
        <f>SUM(Tabla2[[#This Row],[01. Alcaldía]:[10. Servicios sociales]])</f>
        <v>964.56</v>
      </c>
    </row>
    <row r="23" spans="1:11" x14ac:dyDescent="0.35">
      <c r="A23" s="36" t="s">
        <v>2118</v>
      </c>
      <c r="B23" s="32"/>
      <c r="C23" s="32"/>
      <c r="D23" s="32">
        <v>1600</v>
      </c>
      <c r="E23" s="32"/>
      <c r="F23" s="32"/>
      <c r="G23" s="32"/>
      <c r="H23" s="32"/>
      <c r="I23" s="32"/>
      <c r="J23" s="32"/>
      <c r="K23" s="46">
        <f>SUM(Tabla2[[#This Row],[01. Alcaldía]:[10. Servicios sociales]])</f>
        <v>1600</v>
      </c>
    </row>
    <row r="24" spans="1:11" x14ac:dyDescent="0.35">
      <c r="A24" s="36" t="s">
        <v>1757</v>
      </c>
      <c r="B24" s="32"/>
      <c r="C24" s="32"/>
      <c r="D24" s="32">
        <v>1600</v>
      </c>
      <c r="E24" s="32"/>
      <c r="F24" s="32"/>
      <c r="G24" s="32"/>
      <c r="H24" s="32"/>
      <c r="I24" s="32"/>
      <c r="J24" s="32"/>
      <c r="K24" s="46">
        <f>SUM(Tabla2[[#This Row],[01. Alcaldía]:[10. Servicios sociales]])</f>
        <v>1600</v>
      </c>
    </row>
    <row r="25" spans="1:11" x14ac:dyDescent="0.35">
      <c r="A25" s="36" t="s">
        <v>2330</v>
      </c>
      <c r="B25" s="32"/>
      <c r="C25" s="32"/>
      <c r="D25" s="32"/>
      <c r="E25" s="32"/>
      <c r="F25" s="32">
        <v>300</v>
      </c>
      <c r="G25" s="32"/>
      <c r="H25" s="32"/>
      <c r="I25" s="32"/>
      <c r="J25" s="32"/>
      <c r="K25" s="46">
        <f>SUM(Tabla2[[#This Row],[01. Alcaldía]:[10. Servicios sociales]])</f>
        <v>300</v>
      </c>
    </row>
    <row r="26" spans="1:11" x14ac:dyDescent="0.35">
      <c r="A26" s="36" t="s">
        <v>2236</v>
      </c>
      <c r="B26" s="32"/>
      <c r="C26" s="32"/>
      <c r="D26" s="32">
        <v>400</v>
      </c>
      <c r="E26" s="32"/>
      <c r="F26" s="32"/>
      <c r="G26" s="32"/>
      <c r="H26" s="32"/>
      <c r="I26" s="32"/>
      <c r="J26" s="32"/>
      <c r="K26" s="46">
        <f>SUM(Tabla2[[#This Row],[01. Alcaldía]:[10. Servicios sociales]])</f>
        <v>400</v>
      </c>
    </row>
    <row r="27" spans="1:11" x14ac:dyDescent="0.35">
      <c r="A27" s="36" t="s">
        <v>2326</v>
      </c>
      <c r="B27" s="32"/>
      <c r="C27" s="32"/>
      <c r="D27" s="32">
        <v>400</v>
      </c>
      <c r="E27" s="32"/>
      <c r="F27" s="32"/>
      <c r="G27" s="32"/>
      <c r="H27" s="32"/>
      <c r="I27" s="32"/>
      <c r="J27" s="32"/>
      <c r="K27" s="46">
        <f>SUM(Tabla2[[#This Row],[01. Alcaldía]:[10. Servicios sociales]])</f>
        <v>400</v>
      </c>
    </row>
    <row r="28" spans="1:11" x14ac:dyDescent="0.35">
      <c r="A28" s="36" t="s">
        <v>2237</v>
      </c>
      <c r="B28" s="32"/>
      <c r="C28" s="32"/>
      <c r="D28" s="32">
        <v>400</v>
      </c>
      <c r="E28" s="32"/>
      <c r="F28" s="32"/>
      <c r="G28" s="32"/>
      <c r="H28" s="32"/>
      <c r="I28" s="32"/>
      <c r="J28" s="32"/>
      <c r="K28" s="46">
        <f>SUM(Tabla2[[#This Row],[01. Alcaldía]:[10. Servicios sociales]])</f>
        <v>400</v>
      </c>
    </row>
    <row r="29" spans="1:11" x14ac:dyDescent="0.35">
      <c r="A29" s="36" t="s">
        <v>2334</v>
      </c>
      <c r="B29" s="32"/>
      <c r="C29" s="32"/>
      <c r="D29" s="32">
        <v>400</v>
      </c>
      <c r="E29" s="32"/>
      <c r="F29" s="32"/>
      <c r="G29" s="32"/>
      <c r="H29" s="32"/>
      <c r="I29" s="32"/>
      <c r="J29" s="32"/>
      <c r="K29" s="46">
        <f>SUM(Tabla2[[#This Row],[01. Alcaldía]:[10. Servicios sociales]])</f>
        <v>400</v>
      </c>
    </row>
    <row r="30" spans="1:11" x14ac:dyDescent="0.35">
      <c r="A30" s="36" t="s">
        <v>1700</v>
      </c>
      <c r="B30" s="32"/>
      <c r="C30" s="32"/>
      <c r="D30" s="32"/>
      <c r="E30" s="32"/>
      <c r="F30" s="32">
        <v>4290</v>
      </c>
      <c r="G30" s="32"/>
      <c r="H30" s="32"/>
      <c r="I30" s="32"/>
      <c r="J30" s="32"/>
      <c r="K30" s="46">
        <f>SUM(Tabla2[[#This Row],[01. Alcaldía]:[10. Servicios sociales]])</f>
        <v>4290</v>
      </c>
    </row>
    <row r="31" spans="1:11" ht="23" x14ac:dyDescent="0.35">
      <c r="A31" s="36" t="s">
        <v>1729</v>
      </c>
      <c r="B31" s="32"/>
      <c r="C31" s="32"/>
      <c r="D31" s="32">
        <v>1600</v>
      </c>
      <c r="E31" s="32"/>
      <c r="F31" s="32"/>
      <c r="G31" s="32"/>
      <c r="H31" s="32"/>
      <c r="I31" s="32"/>
      <c r="J31" s="32"/>
      <c r="K31" s="46">
        <f>SUM(Tabla2[[#This Row],[01. Alcaldía]:[10. Servicios sociales]])</f>
        <v>1600</v>
      </c>
    </row>
    <row r="32" spans="1:11" x14ac:dyDescent="0.35">
      <c r="A32" s="36" t="s">
        <v>2100</v>
      </c>
      <c r="B32" s="32"/>
      <c r="C32" s="32"/>
      <c r="D32" s="32"/>
      <c r="E32" s="32"/>
      <c r="F32" s="32">
        <v>1000</v>
      </c>
      <c r="G32" s="32"/>
      <c r="H32" s="32"/>
      <c r="I32" s="32"/>
      <c r="J32" s="32"/>
      <c r="K32" s="46">
        <f>SUM(Tabla2[[#This Row],[01. Alcaldía]:[10. Servicios sociales]])</f>
        <v>1000</v>
      </c>
    </row>
    <row r="33" spans="1:11" x14ac:dyDescent="0.35">
      <c r="A33" s="36" t="s">
        <v>2311</v>
      </c>
      <c r="B33" s="32"/>
      <c r="C33" s="32"/>
      <c r="D33" s="32"/>
      <c r="E33" s="32"/>
      <c r="F33" s="32">
        <v>1100</v>
      </c>
      <c r="G33" s="32"/>
      <c r="H33" s="32"/>
      <c r="I33" s="32"/>
      <c r="J33" s="32"/>
      <c r="K33" s="46">
        <f>SUM(Tabla2[[#This Row],[01. Alcaldía]:[10. Servicios sociales]])</f>
        <v>1100</v>
      </c>
    </row>
    <row r="34" spans="1:11" x14ac:dyDescent="0.35">
      <c r="A34" s="36" t="s">
        <v>2217</v>
      </c>
      <c r="B34" s="32"/>
      <c r="C34" s="32"/>
      <c r="D34" s="32"/>
      <c r="E34" s="32"/>
      <c r="F34" s="32"/>
      <c r="G34" s="32">
        <v>1045</v>
      </c>
      <c r="H34" s="32"/>
      <c r="I34" s="32"/>
      <c r="J34" s="32"/>
      <c r="K34" s="46">
        <f>SUM(Tabla2[[#This Row],[01. Alcaldía]:[10. Servicios sociales]])</f>
        <v>1045</v>
      </c>
    </row>
    <row r="35" spans="1:11" x14ac:dyDescent="0.35">
      <c r="A35" s="36" t="s">
        <v>1740</v>
      </c>
      <c r="B35" s="32"/>
      <c r="C35" s="32"/>
      <c r="D35" s="32">
        <v>1600</v>
      </c>
      <c r="E35" s="32"/>
      <c r="F35" s="32"/>
      <c r="G35" s="32"/>
      <c r="H35" s="32"/>
      <c r="I35" s="32"/>
      <c r="J35" s="32"/>
      <c r="K35" s="46">
        <f>SUM(Tabla2[[#This Row],[01. Alcaldía]:[10. Servicios sociales]])</f>
        <v>1600</v>
      </c>
    </row>
    <row r="36" spans="1:11" x14ac:dyDescent="0.35">
      <c r="A36" s="36" t="s">
        <v>1771</v>
      </c>
      <c r="B36" s="32"/>
      <c r="C36" s="32"/>
      <c r="D36" s="32"/>
      <c r="E36" s="32"/>
      <c r="F36" s="32">
        <v>5600</v>
      </c>
      <c r="G36" s="32"/>
      <c r="H36" s="32"/>
      <c r="I36" s="32"/>
      <c r="J36" s="32"/>
      <c r="K36" s="46">
        <f>SUM(Tabla2[[#This Row],[01. Alcaldía]:[10. Servicios sociales]])</f>
        <v>5600</v>
      </c>
    </row>
    <row r="37" spans="1:11" x14ac:dyDescent="0.35">
      <c r="A37" s="36" t="s">
        <v>2096</v>
      </c>
      <c r="B37" s="32"/>
      <c r="C37" s="32"/>
      <c r="D37" s="32"/>
      <c r="E37" s="32"/>
      <c r="F37" s="32"/>
      <c r="G37" s="32"/>
      <c r="H37" s="32">
        <v>270</v>
      </c>
      <c r="I37" s="32"/>
      <c r="J37" s="32"/>
      <c r="K37" s="46">
        <f>SUM(Tabla2[[#This Row],[01. Alcaldía]:[10. Servicios sociales]])</f>
        <v>270</v>
      </c>
    </row>
    <row r="38" spans="1:11" x14ac:dyDescent="0.35">
      <c r="A38" s="36" t="s">
        <v>2250</v>
      </c>
      <c r="B38" s="32"/>
      <c r="C38" s="32"/>
      <c r="D38" s="32"/>
      <c r="E38" s="32"/>
      <c r="F38" s="32"/>
      <c r="G38" s="32"/>
      <c r="H38" s="32"/>
      <c r="I38" s="32"/>
      <c r="J38" s="32">
        <v>401.5</v>
      </c>
      <c r="K38" s="46">
        <f>SUM(Tabla2[[#This Row],[01. Alcaldía]:[10. Servicios sociales]])</f>
        <v>401.5</v>
      </c>
    </row>
    <row r="39" spans="1:11" x14ac:dyDescent="0.35">
      <c r="A39" s="36" t="s">
        <v>2302</v>
      </c>
      <c r="B39" s="32"/>
      <c r="C39" s="32"/>
      <c r="D39" s="32"/>
      <c r="E39" s="32"/>
      <c r="F39" s="32"/>
      <c r="G39" s="32">
        <v>480.27000000000004</v>
      </c>
      <c r="H39" s="32"/>
      <c r="I39" s="32"/>
      <c r="J39" s="32"/>
      <c r="K39" s="46">
        <f>SUM(Tabla2[[#This Row],[01. Alcaldía]:[10. Servicios sociales]])</f>
        <v>480.27000000000004</v>
      </c>
    </row>
    <row r="40" spans="1:11" x14ac:dyDescent="0.35">
      <c r="A40" s="36" t="s">
        <v>2064</v>
      </c>
      <c r="B40" s="32">
        <v>538.1</v>
      </c>
      <c r="C40" s="32"/>
      <c r="D40" s="32"/>
      <c r="E40" s="32"/>
      <c r="F40" s="32"/>
      <c r="G40" s="32">
        <v>62.7</v>
      </c>
      <c r="H40" s="32"/>
      <c r="I40" s="32"/>
      <c r="J40" s="32"/>
      <c r="K40" s="46">
        <f>SUM(Tabla2[[#This Row],[01. Alcaldía]:[10. Servicios sociales]])</f>
        <v>600.80000000000007</v>
      </c>
    </row>
    <row r="41" spans="1:11" x14ac:dyDescent="0.35">
      <c r="A41" s="36" t="s">
        <v>2305</v>
      </c>
      <c r="B41" s="32"/>
      <c r="C41" s="32"/>
      <c r="D41" s="32"/>
      <c r="E41" s="32"/>
      <c r="F41" s="32"/>
      <c r="G41" s="32"/>
      <c r="H41" s="32">
        <v>60.5</v>
      </c>
      <c r="I41" s="32"/>
      <c r="J41" s="32"/>
      <c r="K41" s="46">
        <f>SUM(Tabla2[[#This Row],[01. Alcaldía]:[10. Servicios sociales]])</f>
        <v>60.5</v>
      </c>
    </row>
    <row r="42" spans="1:11" x14ac:dyDescent="0.35">
      <c r="A42" s="36" t="s">
        <v>2279</v>
      </c>
      <c r="B42" s="32"/>
      <c r="C42" s="32"/>
      <c r="D42" s="32"/>
      <c r="E42" s="32"/>
      <c r="F42" s="32">
        <v>1062.3800000000001</v>
      </c>
      <c r="G42" s="32"/>
      <c r="H42" s="32"/>
      <c r="I42" s="32"/>
      <c r="J42" s="32">
        <v>2238.5</v>
      </c>
      <c r="K42" s="46">
        <f>SUM(Tabla2[[#This Row],[01. Alcaldía]:[10. Servicios sociales]])</f>
        <v>3300.88</v>
      </c>
    </row>
    <row r="43" spans="1:11" x14ac:dyDescent="0.35">
      <c r="A43" s="36" t="s">
        <v>2145</v>
      </c>
      <c r="B43" s="32"/>
      <c r="C43" s="32">
        <v>41.14</v>
      </c>
      <c r="D43" s="32"/>
      <c r="E43" s="32"/>
      <c r="F43" s="32"/>
      <c r="G43" s="32">
        <v>335.59</v>
      </c>
      <c r="H43" s="32"/>
      <c r="I43" s="32"/>
      <c r="J43" s="32"/>
      <c r="K43" s="46">
        <f>SUM(Tabla2[[#This Row],[01. Alcaldía]:[10. Servicios sociales]])</f>
        <v>376.72999999999996</v>
      </c>
    </row>
    <row r="44" spans="1:11" x14ac:dyDescent="0.35">
      <c r="A44" s="36" t="s">
        <v>1773</v>
      </c>
      <c r="B44" s="32"/>
      <c r="C44" s="32"/>
      <c r="D44" s="32"/>
      <c r="E44" s="32"/>
      <c r="F44" s="32">
        <v>2500</v>
      </c>
      <c r="G44" s="32"/>
      <c r="H44" s="32"/>
      <c r="I44" s="32"/>
      <c r="J44" s="32"/>
      <c r="K44" s="46">
        <f>SUM(Tabla2[[#This Row],[01. Alcaldía]:[10. Servicios sociales]])</f>
        <v>2500</v>
      </c>
    </row>
    <row r="45" spans="1:11" x14ac:dyDescent="0.35">
      <c r="A45" s="36" t="s">
        <v>1765</v>
      </c>
      <c r="B45" s="32"/>
      <c r="C45" s="32"/>
      <c r="D45" s="32"/>
      <c r="E45" s="32"/>
      <c r="F45" s="32">
        <v>18420.13</v>
      </c>
      <c r="G45" s="32"/>
      <c r="H45" s="32"/>
      <c r="I45" s="32"/>
      <c r="J45" s="32">
        <v>378.13</v>
      </c>
      <c r="K45" s="46">
        <f>SUM(Tabla2[[#This Row],[01. Alcaldía]:[10. Servicios sociales]])</f>
        <v>18798.260000000002</v>
      </c>
    </row>
    <row r="46" spans="1:11" x14ac:dyDescent="0.35">
      <c r="A46" s="36" t="s">
        <v>1744</v>
      </c>
      <c r="B46" s="32">
        <v>486.6</v>
      </c>
      <c r="C46" s="32"/>
      <c r="D46" s="32"/>
      <c r="E46" s="32"/>
      <c r="F46" s="32"/>
      <c r="G46" s="32"/>
      <c r="H46" s="32"/>
      <c r="I46" s="32"/>
      <c r="J46" s="32"/>
      <c r="K46" s="46">
        <f>SUM(Tabla2[[#This Row],[01. Alcaldía]:[10. Servicios sociales]])</f>
        <v>486.6</v>
      </c>
    </row>
    <row r="47" spans="1:11" x14ac:dyDescent="0.35">
      <c r="A47" s="36" t="s">
        <v>1782</v>
      </c>
      <c r="B47" s="32">
        <v>9740.5</v>
      </c>
      <c r="C47" s="32"/>
      <c r="D47" s="32"/>
      <c r="E47" s="32"/>
      <c r="F47" s="32"/>
      <c r="G47" s="32"/>
      <c r="H47" s="32"/>
      <c r="I47" s="32"/>
      <c r="J47" s="32"/>
      <c r="K47" s="46">
        <f>SUM(Tabla2[[#This Row],[01. Alcaldía]:[10. Servicios sociales]])</f>
        <v>9740.5</v>
      </c>
    </row>
    <row r="48" spans="1:11" x14ac:dyDescent="0.35">
      <c r="A48" s="36" t="s">
        <v>2127</v>
      </c>
      <c r="B48" s="32"/>
      <c r="C48" s="32"/>
      <c r="D48" s="32"/>
      <c r="E48" s="32"/>
      <c r="F48" s="32"/>
      <c r="G48" s="32">
        <v>84.2</v>
      </c>
      <c r="H48" s="32"/>
      <c r="I48" s="32"/>
      <c r="J48" s="32"/>
      <c r="K48" s="46">
        <f>SUM(Tabla2[[#This Row],[01. Alcaldía]:[10. Servicios sociales]])</f>
        <v>84.2</v>
      </c>
    </row>
    <row r="49" spans="1:11" x14ac:dyDescent="0.35">
      <c r="A49" s="36" t="s">
        <v>2164</v>
      </c>
      <c r="B49" s="32"/>
      <c r="C49" s="32">
        <v>23.69</v>
      </c>
      <c r="D49" s="32"/>
      <c r="E49" s="32"/>
      <c r="F49" s="32"/>
      <c r="G49" s="32"/>
      <c r="H49" s="32"/>
      <c r="I49" s="32"/>
      <c r="J49" s="32"/>
      <c r="K49" s="46">
        <f>SUM(Tabla2[[#This Row],[01. Alcaldía]:[10. Servicios sociales]])</f>
        <v>23.69</v>
      </c>
    </row>
    <row r="50" spans="1:11" x14ac:dyDescent="0.35">
      <c r="A50" s="36" t="s">
        <v>1749</v>
      </c>
      <c r="B50" s="32"/>
      <c r="C50" s="32"/>
      <c r="D50" s="32"/>
      <c r="E50" s="32"/>
      <c r="F50" s="32"/>
      <c r="G50" s="32">
        <v>2135.94</v>
      </c>
      <c r="H50" s="32">
        <v>233.29</v>
      </c>
      <c r="I50" s="32"/>
      <c r="J50" s="32"/>
      <c r="K50" s="46">
        <f>SUM(Tabla2[[#This Row],[01. Alcaldía]:[10. Servicios sociales]])</f>
        <v>2369.23</v>
      </c>
    </row>
    <row r="51" spans="1:11" x14ac:dyDescent="0.35">
      <c r="A51" s="36" t="s">
        <v>1823</v>
      </c>
      <c r="B51" s="32"/>
      <c r="C51" s="32"/>
      <c r="D51" s="32">
        <v>14399</v>
      </c>
      <c r="E51" s="32"/>
      <c r="F51" s="32"/>
      <c r="G51" s="32"/>
      <c r="H51" s="32"/>
      <c r="I51" s="32"/>
      <c r="J51" s="32"/>
      <c r="K51" s="46">
        <f>SUM(Tabla2[[#This Row],[01. Alcaldía]:[10. Servicios sociales]])</f>
        <v>14399</v>
      </c>
    </row>
    <row r="52" spans="1:11" x14ac:dyDescent="0.35">
      <c r="A52" s="36" t="s">
        <v>2322</v>
      </c>
      <c r="B52" s="32"/>
      <c r="C52" s="32"/>
      <c r="D52" s="32">
        <v>233.53</v>
      </c>
      <c r="E52" s="32"/>
      <c r="F52" s="32"/>
      <c r="G52" s="32"/>
      <c r="H52" s="32"/>
      <c r="I52" s="32"/>
      <c r="J52" s="32"/>
      <c r="K52" s="46">
        <f>SUM(Tabla2[[#This Row],[01. Alcaldía]:[10. Servicios sociales]])</f>
        <v>233.53</v>
      </c>
    </row>
    <row r="53" spans="1:11" x14ac:dyDescent="0.35">
      <c r="A53" s="36" t="s">
        <v>2198</v>
      </c>
      <c r="B53" s="32"/>
      <c r="C53" s="32"/>
      <c r="D53" s="32"/>
      <c r="E53" s="32"/>
      <c r="F53" s="32">
        <v>594</v>
      </c>
      <c r="G53" s="32"/>
      <c r="H53" s="32"/>
      <c r="I53" s="32"/>
      <c r="J53" s="32"/>
      <c r="K53" s="46">
        <f>SUM(Tabla2[[#This Row],[01. Alcaldía]:[10. Servicios sociales]])</f>
        <v>594</v>
      </c>
    </row>
    <row r="54" spans="1:11" x14ac:dyDescent="0.35">
      <c r="A54" s="36" t="s">
        <v>2272</v>
      </c>
      <c r="B54" s="32"/>
      <c r="C54" s="32"/>
      <c r="D54" s="32"/>
      <c r="E54" s="32"/>
      <c r="F54" s="32"/>
      <c r="G54" s="32"/>
      <c r="H54" s="32">
        <v>2735.53</v>
      </c>
      <c r="I54" s="32"/>
      <c r="J54" s="32"/>
      <c r="K54" s="46">
        <f>SUM(Tabla2[[#This Row],[01. Alcaldía]:[10. Servicios sociales]])</f>
        <v>2735.53</v>
      </c>
    </row>
    <row r="55" spans="1:11" x14ac:dyDescent="0.35">
      <c r="A55" s="36" t="s">
        <v>1748</v>
      </c>
      <c r="B55" s="32">
        <v>1210</v>
      </c>
      <c r="C55" s="32"/>
      <c r="D55" s="32"/>
      <c r="E55" s="32"/>
      <c r="F55" s="32"/>
      <c r="G55" s="32"/>
      <c r="H55" s="32"/>
      <c r="I55" s="32"/>
      <c r="J55" s="32"/>
      <c r="K55" s="46">
        <f>SUM(Tabla2[[#This Row],[01. Alcaldía]:[10. Servicios sociales]])</f>
        <v>1210</v>
      </c>
    </row>
    <row r="56" spans="1:11" x14ac:dyDescent="0.35">
      <c r="A56" s="36" t="s">
        <v>2241</v>
      </c>
      <c r="B56" s="32"/>
      <c r="C56" s="32"/>
      <c r="D56" s="32">
        <v>484</v>
      </c>
      <c r="E56" s="32"/>
      <c r="F56" s="32"/>
      <c r="G56" s="32"/>
      <c r="H56" s="32"/>
      <c r="I56" s="32"/>
      <c r="J56" s="32"/>
      <c r="K56" s="46">
        <f>SUM(Tabla2[[#This Row],[01. Alcaldía]:[10. Servicios sociales]])</f>
        <v>484</v>
      </c>
    </row>
    <row r="57" spans="1:11" x14ac:dyDescent="0.35">
      <c r="A57" s="36" t="s">
        <v>1776</v>
      </c>
      <c r="B57" s="32"/>
      <c r="C57" s="32"/>
      <c r="D57" s="32"/>
      <c r="E57" s="32"/>
      <c r="F57" s="32">
        <v>2500</v>
      </c>
      <c r="G57" s="32"/>
      <c r="H57" s="32"/>
      <c r="I57" s="32"/>
      <c r="J57" s="32"/>
      <c r="K57" s="46">
        <f>SUM(Tabla2[[#This Row],[01. Alcaldía]:[10. Servicios sociales]])</f>
        <v>2500</v>
      </c>
    </row>
    <row r="58" spans="1:11" x14ac:dyDescent="0.35">
      <c r="A58" s="36" t="s">
        <v>2345</v>
      </c>
      <c r="B58" s="32"/>
      <c r="C58" s="32"/>
      <c r="D58" s="32"/>
      <c r="E58" s="32">
        <v>300</v>
      </c>
      <c r="F58" s="32"/>
      <c r="G58" s="32"/>
      <c r="H58" s="32"/>
      <c r="I58" s="32"/>
      <c r="J58" s="32"/>
      <c r="K58" s="46">
        <f>SUM(Tabla2[[#This Row],[01. Alcaldía]:[10. Servicios sociales]])</f>
        <v>300</v>
      </c>
    </row>
    <row r="59" spans="1:11" x14ac:dyDescent="0.35">
      <c r="A59" s="36" t="s">
        <v>1760</v>
      </c>
      <c r="B59" s="32"/>
      <c r="C59" s="32"/>
      <c r="D59" s="32"/>
      <c r="E59" s="32"/>
      <c r="F59" s="32"/>
      <c r="G59" s="32"/>
      <c r="H59" s="32"/>
      <c r="I59" s="32"/>
      <c r="J59" s="32">
        <v>650</v>
      </c>
      <c r="K59" s="46">
        <f>SUM(Tabla2[[#This Row],[01. Alcaldía]:[10. Servicios sociales]])</f>
        <v>650</v>
      </c>
    </row>
    <row r="60" spans="1:11" x14ac:dyDescent="0.35">
      <c r="A60" s="36" t="s">
        <v>1714</v>
      </c>
      <c r="B60" s="32"/>
      <c r="C60" s="32">
        <v>111.21000000000001</v>
      </c>
      <c r="D60" s="32"/>
      <c r="E60" s="32"/>
      <c r="F60" s="32"/>
      <c r="G60" s="32"/>
      <c r="H60" s="32"/>
      <c r="I60" s="32"/>
      <c r="J60" s="32"/>
      <c r="K60" s="46">
        <f>SUM(Tabla2[[#This Row],[01. Alcaldía]:[10. Servicios sociales]])</f>
        <v>111.21000000000001</v>
      </c>
    </row>
    <row r="61" spans="1:11" x14ac:dyDescent="0.35">
      <c r="A61" s="36" t="s">
        <v>1950</v>
      </c>
      <c r="B61" s="32"/>
      <c r="C61" s="32"/>
      <c r="D61" s="32"/>
      <c r="E61" s="32"/>
      <c r="F61" s="32"/>
      <c r="G61" s="32">
        <v>165</v>
      </c>
      <c r="H61" s="32"/>
      <c r="I61" s="32"/>
      <c r="J61" s="32"/>
      <c r="K61" s="46">
        <f>SUM(Tabla2[[#This Row],[01. Alcaldía]:[10. Servicios sociales]])</f>
        <v>165</v>
      </c>
    </row>
    <row r="62" spans="1:11" x14ac:dyDescent="0.35">
      <c r="A62" s="36" t="s">
        <v>2260</v>
      </c>
      <c r="B62" s="32"/>
      <c r="C62" s="32">
        <v>99</v>
      </c>
      <c r="D62" s="32"/>
      <c r="E62" s="32"/>
      <c r="F62" s="32"/>
      <c r="G62" s="32"/>
      <c r="H62" s="32"/>
      <c r="I62" s="32"/>
      <c r="J62" s="32"/>
      <c r="K62" s="46">
        <f>SUM(Tabla2[[#This Row],[01. Alcaldía]:[10. Servicios sociales]])</f>
        <v>99</v>
      </c>
    </row>
    <row r="63" spans="1:11" x14ac:dyDescent="0.35">
      <c r="A63" s="36" t="s">
        <v>1733</v>
      </c>
      <c r="B63" s="32"/>
      <c r="C63" s="32"/>
      <c r="D63" s="32"/>
      <c r="E63" s="32"/>
      <c r="F63" s="32"/>
      <c r="G63" s="32"/>
      <c r="H63" s="32"/>
      <c r="I63" s="32">
        <v>280.12</v>
      </c>
      <c r="J63" s="32"/>
      <c r="K63" s="46">
        <f>SUM(Tabla2[[#This Row],[01. Alcaldía]:[10. Servicios sociales]])</f>
        <v>280.12</v>
      </c>
    </row>
    <row r="64" spans="1:11" x14ac:dyDescent="0.35">
      <c r="A64" s="36" t="s">
        <v>1704</v>
      </c>
      <c r="B64" s="32"/>
      <c r="C64" s="32"/>
      <c r="D64" s="32"/>
      <c r="E64" s="32"/>
      <c r="F64" s="32"/>
      <c r="G64" s="32"/>
      <c r="H64" s="32"/>
      <c r="I64" s="32"/>
      <c r="J64" s="32">
        <v>4350</v>
      </c>
      <c r="K64" s="46">
        <f>SUM(Tabla2[[#This Row],[01. Alcaldía]:[10. Servicios sociales]])</f>
        <v>4350</v>
      </c>
    </row>
    <row r="65" spans="1:11" x14ac:dyDescent="0.35">
      <c r="A65" s="36" t="s">
        <v>1705</v>
      </c>
      <c r="B65" s="32"/>
      <c r="C65" s="32">
        <v>1504.88</v>
      </c>
      <c r="D65" s="32"/>
      <c r="E65" s="32"/>
      <c r="F65" s="32">
        <v>8102.7600000000011</v>
      </c>
      <c r="G65" s="32">
        <v>1661.81</v>
      </c>
      <c r="H65" s="32">
        <v>5000</v>
      </c>
      <c r="I65" s="32"/>
      <c r="J65" s="32"/>
      <c r="K65" s="46">
        <f>SUM(Tabla2[[#This Row],[01. Alcaldía]:[10. Servicios sociales]])</f>
        <v>16269.45</v>
      </c>
    </row>
    <row r="66" spans="1:11" x14ac:dyDescent="0.35">
      <c r="A66" s="36" t="s">
        <v>1753</v>
      </c>
      <c r="B66" s="32"/>
      <c r="C66" s="32"/>
      <c r="D66" s="32">
        <v>1936</v>
      </c>
      <c r="E66" s="32"/>
      <c r="F66" s="32"/>
      <c r="G66" s="32"/>
      <c r="H66" s="32"/>
      <c r="I66" s="32"/>
      <c r="J66" s="32"/>
      <c r="K66" s="46">
        <f>SUM(Tabla2[[#This Row],[01. Alcaldía]:[10. Servicios sociales]])</f>
        <v>1936</v>
      </c>
    </row>
    <row r="67" spans="1:11" x14ac:dyDescent="0.35">
      <c r="A67" s="36" t="s">
        <v>2329</v>
      </c>
      <c r="B67" s="32"/>
      <c r="C67" s="32"/>
      <c r="D67" s="32"/>
      <c r="E67" s="32"/>
      <c r="F67" s="32">
        <v>2198.1999999999998</v>
      </c>
      <c r="G67" s="32"/>
      <c r="H67" s="32"/>
      <c r="I67" s="32"/>
      <c r="J67" s="32"/>
      <c r="K67" s="46">
        <f>SUM(Tabla2[[#This Row],[01. Alcaldía]:[10. Servicios sociales]])</f>
        <v>2198.1999999999998</v>
      </c>
    </row>
    <row r="68" spans="1:11" x14ac:dyDescent="0.35">
      <c r="A68" s="36" t="s">
        <v>2314</v>
      </c>
      <c r="B68" s="32"/>
      <c r="C68" s="32"/>
      <c r="D68" s="32"/>
      <c r="E68" s="32"/>
      <c r="F68" s="32">
        <v>145.19999999999999</v>
      </c>
      <c r="G68" s="32"/>
      <c r="H68" s="32"/>
      <c r="I68" s="32"/>
      <c r="J68" s="32"/>
      <c r="K68" s="46">
        <f>SUM(Tabla2[[#This Row],[01. Alcaldía]:[10. Servicios sociales]])</f>
        <v>145.19999999999999</v>
      </c>
    </row>
    <row r="69" spans="1:11" x14ac:dyDescent="0.35">
      <c r="A69" s="36" t="s">
        <v>2163</v>
      </c>
      <c r="B69" s="32"/>
      <c r="C69" s="32"/>
      <c r="D69" s="32"/>
      <c r="E69" s="32"/>
      <c r="F69" s="32"/>
      <c r="G69" s="32"/>
      <c r="H69" s="32">
        <v>271</v>
      </c>
      <c r="I69" s="32"/>
      <c r="J69" s="32"/>
      <c r="K69" s="46">
        <f>SUM(Tabla2[[#This Row],[01. Alcaldía]:[10. Servicios sociales]])</f>
        <v>271</v>
      </c>
    </row>
    <row r="70" spans="1:11" x14ac:dyDescent="0.35">
      <c r="A70" s="36" t="s">
        <v>2327</v>
      </c>
      <c r="B70" s="32"/>
      <c r="C70" s="32"/>
      <c r="D70" s="32"/>
      <c r="E70" s="32"/>
      <c r="F70" s="32">
        <v>508.2</v>
      </c>
      <c r="G70" s="32"/>
      <c r="H70" s="32"/>
      <c r="I70" s="32"/>
      <c r="J70" s="32"/>
      <c r="K70" s="46">
        <f>SUM(Tabla2[[#This Row],[01. Alcaldía]:[10. Servicios sociales]])</f>
        <v>508.2</v>
      </c>
    </row>
    <row r="71" spans="1:11" x14ac:dyDescent="0.35">
      <c r="A71" s="36" t="s">
        <v>1708</v>
      </c>
      <c r="B71" s="32"/>
      <c r="C71" s="32"/>
      <c r="D71" s="32"/>
      <c r="E71" s="32"/>
      <c r="F71" s="32"/>
      <c r="G71" s="32"/>
      <c r="H71" s="32"/>
      <c r="I71" s="32">
        <v>10977.12</v>
      </c>
      <c r="J71" s="32"/>
      <c r="K71" s="46">
        <f>SUM(Tabla2[[#This Row],[01. Alcaldía]:[10. Servicios sociales]])</f>
        <v>10977.12</v>
      </c>
    </row>
    <row r="72" spans="1:11" x14ac:dyDescent="0.35">
      <c r="A72" s="36" t="s">
        <v>2218</v>
      </c>
      <c r="B72" s="32"/>
      <c r="C72" s="32"/>
      <c r="D72" s="32">
        <v>400</v>
      </c>
      <c r="E72" s="32"/>
      <c r="F72" s="32"/>
      <c r="G72" s="32"/>
      <c r="H72" s="32"/>
      <c r="I72" s="32"/>
      <c r="J72" s="32"/>
      <c r="K72" s="46">
        <f>SUM(Tabla2[[#This Row],[01. Alcaldía]:[10. Servicios sociales]])</f>
        <v>400</v>
      </c>
    </row>
    <row r="73" spans="1:11" x14ac:dyDescent="0.35">
      <c r="A73" s="36" t="s">
        <v>1719</v>
      </c>
      <c r="B73" s="32"/>
      <c r="C73" s="32"/>
      <c r="D73" s="32">
        <v>4426.3600000000006</v>
      </c>
      <c r="E73" s="32"/>
      <c r="F73" s="32"/>
      <c r="G73" s="32"/>
      <c r="H73" s="32"/>
      <c r="I73" s="32"/>
      <c r="J73" s="32"/>
      <c r="K73" s="46">
        <f>SUM(Tabla2[[#This Row],[01. Alcaldía]:[10. Servicios sociales]])</f>
        <v>4426.3600000000006</v>
      </c>
    </row>
    <row r="74" spans="1:11" x14ac:dyDescent="0.35">
      <c r="A74" s="36" t="s">
        <v>2092</v>
      </c>
      <c r="B74" s="32"/>
      <c r="C74" s="32"/>
      <c r="D74" s="32"/>
      <c r="E74" s="32"/>
      <c r="F74" s="32">
        <v>169.34</v>
      </c>
      <c r="G74" s="32"/>
      <c r="H74" s="32"/>
      <c r="I74" s="32"/>
      <c r="J74" s="32"/>
      <c r="K74" s="46">
        <f>SUM(Tabla2[[#This Row],[01. Alcaldía]:[10. Servicios sociales]])</f>
        <v>169.34</v>
      </c>
    </row>
    <row r="75" spans="1:11" x14ac:dyDescent="0.35">
      <c r="A75" s="36" t="s">
        <v>1806</v>
      </c>
      <c r="B75" s="32"/>
      <c r="C75" s="32"/>
      <c r="D75" s="32"/>
      <c r="E75" s="32"/>
      <c r="F75" s="32"/>
      <c r="G75" s="32">
        <v>5000</v>
      </c>
      <c r="H75" s="32"/>
      <c r="I75" s="32"/>
      <c r="J75" s="32"/>
      <c r="K75" s="46">
        <f>SUM(Tabla2[[#This Row],[01. Alcaldía]:[10. Servicios sociales]])</f>
        <v>5000</v>
      </c>
    </row>
    <row r="76" spans="1:11" x14ac:dyDescent="0.35">
      <c r="A76" s="36" t="s">
        <v>2038</v>
      </c>
      <c r="B76" s="32"/>
      <c r="C76" s="32"/>
      <c r="D76" s="32"/>
      <c r="E76" s="32"/>
      <c r="F76" s="32"/>
      <c r="G76" s="32"/>
      <c r="H76" s="32">
        <v>948.56</v>
      </c>
      <c r="I76" s="32"/>
      <c r="J76" s="32"/>
      <c r="K76" s="46">
        <f>SUM(Tabla2[[#This Row],[01. Alcaldía]:[10. Servicios sociales]])</f>
        <v>948.56</v>
      </c>
    </row>
    <row r="77" spans="1:11" x14ac:dyDescent="0.35">
      <c r="A77" s="36" t="s">
        <v>1742</v>
      </c>
      <c r="B77" s="32"/>
      <c r="C77" s="32"/>
      <c r="D77" s="32"/>
      <c r="E77" s="32">
        <v>7247.9</v>
      </c>
      <c r="F77" s="32"/>
      <c r="G77" s="32"/>
      <c r="H77" s="32"/>
      <c r="I77" s="32"/>
      <c r="J77" s="32"/>
      <c r="K77" s="46">
        <f>SUM(Tabla2[[#This Row],[01. Alcaldía]:[10. Servicios sociales]])</f>
        <v>7247.9</v>
      </c>
    </row>
    <row r="78" spans="1:11" x14ac:dyDescent="0.35">
      <c r="A78" s="36" t="s">
        <v>1750</v>
      </c>
      <c r="B78" s="32"/>
      <c r="C78" s="32"/>
      <c r="D78" s="32"/>
      <c r="E78" s="32"/>
      <c r="F78" s="32"/>
      <c r="G78" s="32">
        <v>710.76</v>
      </c>
      <c r="H78" s="32"/>
      <c r="I78" s="32"/>
      <c r="J78" s="32"/>
      <c r="K78" s="46">
        <f>SUM(Tabla2[[#This Row],[01. Alcaldía]:[10. Servicios sociales]])</f>
        <v>710.76</v>
      </c>
    </row>
    <row r="79" spans="1:11" x14ac:dyDescent="0.35">
      <c r="A79" s="36" t="s">
        <v>2117</v>
      </c>
      <c r="B79" s="32"/>
      <c r="C79" s="32"/>
      <c r="D79" s="32"/>
      <c r="E79" s="32">
        <v>1106.56</v>
      </c>
      <c r="F79" s="32"/>
      <c r="G79" s="32"/>
      <c r="H79" s="32"/>
      <c r="I79" s="32"/>
      <c r="J79" s="32"/>
      <c r="K79" s="46">
        <f>SUM(Tabla2[[#This Row],[01. Alcaldía]:[10. Servicios sociales]])</f>
        <v>1106.56</v>
      </c>
    </row>
    <row r="80" spans="1:11" x14ac:dyDescent="0.35">
      <c r="A80" s="36" t="s">
        <v>1695</v>
      </c>
      <c r="B80" s="32"/>
      <c r="C80" s="32"/>
      <c r="D80" s="32">
        <v>1816.0700000000002</v>
      </c>
      <c r="E80" s="32"/>
      <c r="F80" s="32"/>
      <c r="G80" s="32"/>
      <c r="H80" s="32"/>
      <c r="I80" s="32"/>
      <c r="J80" s="32"/>
      <c r="K80" s="46">
        <f>SUM(Tabla2[[#This Row],[01. Alcaldía]:[10. Servicios sociales]])</f>
        <v>1816.0700000000002</v>
      </c>
    </row>
    <row r="81" spans="1:11" x14ac:dyDescent="0.35">
      <c r="A81" s="36" t="s">
        <v>2047</v>
      </c>
      <c r="B81" s="32"/>
      <c r="C81" s="32"/>
      <c r="D81" s="32">
        <v>77.44</v>
      </c>
      <c r="E81" s="32"/>
      <c r="F81" s="32"/>
      <c r="G81" s="32"/>
      <c r="H81" s="32"/>
      <c r="I81" s="32"/>
      <c r="J81" s="32"/>
      <c r="K81" s="46">
        <f>SUM(Tabla2[[#This Row],[01. Alcaldía]:[10. Servicios sociales]])</f>
        <v>77.44</v>
      </c>
    </row>
    <row r="82" spans="1:11" x14ac:dyDescent="0.35">
      <c r="A82" s="36" t="s">
        <v>2125</v>
      </c>
      <c r="B82" s="32"/>
      <c r="C82" s="32"/>
      <c r="D82" s="32"/>
      <c r="E82" s="32"/>
      <c r="F82" s="32"/>
      <c r="G82" s="32"/>
      <c r="H82" s="32">
        <v>1897.76</v>
      </c>
      <c r="I82" s="32"/>
      <c r="J82" s="32"/>
      <c r="K82" s="46">
        <f>SUM(Tabla2[[#This Row],[01. Alcaldía]:[10. Servicios sociales]])</f>
        <v>1897.76</v>
      </c>
    </row>
    <row r="83" spans="1:11" x14ac:dyDescent="0.35">
      <c r="A83" s="36" t="s">
        <v>1701</v>
      </c>
      <c r="B83" s="32"/>
      <c r="C83" s="32"/>
      <c r="D83" s="32"/>
      <c r="E83" s="32"/>
      <c r="F83" s="32">
        <v>4329</v>
      </c>
      <c r="G83" s="32"/>
      <c r="H83" s="32"/>
      <c r="I83" s="32"/>
      <c r="J83" s="32"/>
      <c r="K83" s="46">
        <f>SUM(Tabla2[[#This Row],[01. Alcaldía]:[10. Servicios sociales]])</f>
        <v>4329</v>
      </c>
    </row>
    <row r="84" spans="1:11" x14ac:dyDescent="0.35">
      <c r="A84" s="36" t="s">
        <v>2274</v>
      </c>
      <c r="B84" s="32"/>
      <c r="C84" s="32"/>
      <c r="D84" s="32"/>
      <c r="E84" s="32"/>
      <c r="F84" s="32"/>
      <c r="G84" s="32">
        <v>934.12</v>
      </c>
      <c r="H84" s="32"/>
      <c r="I84" s="32"/>
      <c r="J84" s="32"/>
      <c r="K84" s="46">
        <f>SUM(Tabla2[[#This Row],[01. Alcaldía]:[10. Servicios sociales]])</f>
        <v>934.12</v>
      </c>
    </row>
    <row r="85" spans="1:11" x14ac:dyDescent="0.35">
      <c r="A85" s="36" t="s">
        <v>1779</v>
      </c>
      <c r="B85" s="32"/>
      <c r="C85" s="32"/>
      <c r="D85" s="32"/>
      <c r="E85" s="32"/>
      <c r="F85" s="32"/>
      <c r="G85" s="32">
        <v>16988.400000000001</v>
      </c>
      <c r="H85" s="32"/>
      <c r="I85" s="32"/>
      <c r="J85" s="32"/>
      <c r="K85" s="46">
        <f>SUM(Tabla2[[#This Row],[01. Alcaldía]:[10. Servicios sociales]])</f>
        <v>16988.400000000001</v>
      </c>
    </row>
    <row r="86" spans="1:11" x14ac:dyDescent="0.35">
      <c r="A86" s="36" t="s">
        <v>2227</v>
      </c>
      <c r="B86" s="32"/>
      <c r="C86" s="32"/>
      <c r="D86" s="32"/>
      <c r="E86" s="32"/>
      <c r="F86" s="32"/>
      <c r="G86" s="32"/>
      <c r="H86" s="32">
        <v>205.9</v>
      </c>
      <c r="I86" s="32"/>
      <c r="J86" s="32"/>
      <c r="K86" s="46">
        <f>SUM(Tabla2[[#This Row],[01. Alcaldía]:[10. Servicios sociales]])</f>
        <v>205.9</v>
      </c>
    </row>
    <row r="87" spans="1:11" x14ac:dyDescent="0.35">
      <c r="A87" s="36" t="s">
        <v>2224</v>
      </c>
      <c r="B87" s="32"/>
      <c r="C87" s="32"/>
      <c r="D87" s="32"/>
      <c r="E87" s="32"/>
      <c r="F87" s="32"/>
      <c r="G87" s="32"/>
      <c r="H87" s="32"/>
      <c r="I87" s="32"/>
      <c r="J87" s="32">
        <v>342.89</v>
      </c>
      <c r="K87" s="46">
        <f>SUM(Tabla2[[#This Row],[01. Alcaldía]:[10. Servicios sociales]])</f>
        <v>342.89</v>
      </c>
    </row>
    <row r="88" spans="1:11" x14ac:dyDescent="0.35">
      <c r="A88" s="36" t="s">
        <v>2193</v>
      </c>
      <c r="B88" s="32"/>
      <c r="C88" s="32"/>
      <c r="D88" s="32"/>
      <c r="E88" s="32">
        <v>1413.28</v>
      </c>
      <c r="F88" s="32"/>
      <c r="G88" s="32"/>
      <c r="H88" s="32"/>
      <c r="I88" s="32"/>
      <c r="J88" s="32"/>
      <c r="K88" s="46">
        <f>SUM(Tabla2[[#This Row],[01. Alcaldía]:[10. Servicios sociales]])</f>
        <v>1413.28</v>
      </c>
    </row>
    <row r="89" spans="1:11" x14ac:dyDescent="0.35">
      <c r="A89" s="36" t="s">
        <v>2234</v>
      </c>
      <c r="B89" s="32">
        <v>2964.5</v>
      </c>
      <c r="C89" s="32"/>
      <c r="D89" s="32"/>
      <c r="E89" s="32"/>
      <c r="F89" s="32"/>
      <c r="G89" s="32"/>
      <c r="H89" s="32"/>
      <c r="I89" s="32"/>
      <c r="J89" s="32"/>
      <c r="K89" s="46">
        <f>SUM(Tabla2[[#This Row],[01. Alcaldía]:[10. Servicios sociales]])</f>
        <v>2964.5</v>
      </c>
    </row>
    <row r="90" spans="1:11" x14ac:dyDescent="0.35">
      <c r="A90" s="36" t="s">
        <v>1829</v>
      </c>
      <c r="B90" s="32"/>
      <c r="C90" s="32"/>
      <c r="D90" s="32"/>
      <c r="E90" s="32"/>
      <c r="F90" s="32"/>
      <c r="G90" s="32"/>
      <c r="H90" s="32"/>
      <c r="I90" s="32"/>
      <c r="J90" s="32">
        <v>1953.36</v>
      </c>
      <c r="K90" s="46">
        <f>SUM(Tabla2[[#This Row],[01. Alcaldía]:[10. Servicios sociales]])</f>
        <v>1953.36</v>
      </c>
    </row>
    <row r="91" spans="1:11" x14ac:dyDescent="0.35">
      <c r="A91" s="36" t="s">
        <v>1789</v>
      </c>
      <c r="B91" s="32"/>
      <c r="C91" s="32"/>
      <c r="D91" s="32"/>
      <c r="E91" s="32"/>
      <c r="F91" s="32"/>
      <c r="G91" s="32"/>
      <c r="H91" s="32">
        <v>1135</v>
      </c>
      <c r="I91" s="32"/>
      <c r="J91" s="32"/>
      <c r="K91" s="46">
        <f>SUM(Tabla2[[#This Row],[01. Alcaldía]:[10. Servicios sociales]])</f>
        <v>1135</v>
      </c>
    </row>
    <row r="92" spans="1:11" x14ac:dyDescent="0.35">
      <c r="A92" s="36" t="s">
        <v>1759</v>
      </c>
      <c r="B92" s="32"/>
      <c r="C92" s="32"/>
      <c r="D92" s="32">
        <v>1270.5</v>
      </c>
      <c r="E92" s="32"/>
      <c r="F92" s="32">
        <v>181.5</v>
      </c>
      <c r="G92" s="32"/>
      <c r="H92" s="32"/>
      <c r="I92" s="32"/>
      <c r="J92" s="32"/>
      <c r="K92" s="46">
        <f>SUM(Tabla2[[#This Row],[01. Alcaldía]:[10. Servicios sociales]])</f>
        <v>1452</v>
      </c>
    </row>
    <row r="93" spans="1:11" x14ac:dyDescent="0.35">
      <c r="A93" s="36" t="s">
        <v>1711</v>
      </c>
      <c r="B93" s="32"/>
      <c r="C93" s="32"/>
      <c r="D93" s="32"/>
      <c r="E93" s="32"/>
      <c r="F93" s="32"/>
      <c r="G93" s="32"/>
      <c r="H93" s="32"/>
      <c r="I93" s="32">
        <v>2040.06</v>
      </c>
      <c r="J93" s="32"/>
      <c r="K93" s="46">
        <f>SUM(Tabla2[[#This Row],[01. Alcaldía]:[10. Servicios sociales]])</f>
        <v>2040.06</v>
      </c>
    </row>
    <row r="94" spans="1:11" x14ac:dyDescent="0.35">
      <c r="A94" s="36" t="s">
        <v>2194</v>
      </c>
      <c r="B94" s="32"/>
      <c r="C94" s="32"/>
      <c r="D94" s="32"/>
      <c r="E94" s="32">
        <v>3700</v>
      </c>
      <c r="F94" s="32"/>
      <c r="G94" s="32"/>
      <c r="H94" s="32"/>
      <c r="I94" s="32"/>
      <c r="J94" s="32"/>
      <c r="K94" s="46">
        <f>SUM(Tabla2[[#This Row],[01. Alcaldía]:[10. Servicios sociales]])</f>
        <v>3700</v>
      </c>
    </row>
    <row r="95" spans="1:11" x14ac:dyDescent="0.35">
      <c r="A95" s="36" t="s">
        <v>1811</v>
      </c>
      <c r="B95" s="32"/>
      <c r="C95" s="32"/>
      <c r="D95" s="32">
        <v>18147.580000000002</v>
      </c>
      <c r="E95" s="32"/>
      <c r="F95" s="32"/>
      <c r="G95" s="32"/>
      <c r="H95" s="32"/>
      <c r="I95" s="32"/>
      <c r="J95" s="32"/>
      <c r="K95" s="46">
        <f>SUM(Tabla2[[#This Row],[01. Alcaldía]:[10. Servicios sociales]])</f>
        <v>18147.580000000002</v>
      </c>
    </row>
    <row r="96" spans="1:11" x14ac:dyDescent="0.35">
      <c r="A96" s="36" t="s">
        <v>2126</v>
      </c>
      <c r="B96" s="32"/>
      <c r="C96" s="32"/>
      <c r="D96" s="32"/>
      <c r="E96" s="32">
        <v>23.14</v>
      </c>
      <c r="F96" s="32"/>
      <c r="G96" s="32"/>
      <c r="H96" s="32"/>
      <c r="I96" s="32"/>
      <c r="J96" s="32"/>
      <c r="K96" s="46">
        <f>SUM(Tabla2[[#This Row],[01. Alcaldía]:[10. Servicios sociales]])</f>
        <v>23.14</v>
      </c>
    </row>
    <row r="97" spans="1:11" x14ac:dyDescent="0.35">
      <c r="A97" s="36" t="s">
        <v>2149</v>
      </c>
      <c r="B97" s="32"/>
      <c r="C97" s="32"/>
      <c r="D97" s="32"/>
      <c r="E97" s="32"/>
      <c r="F97" s="32"/>
      <c r="G97" s="32"/>
      <c r="H97" s="32"/>
      <c r="I97" s="32">
        <v>6655</v>
      </c>
      <c r="J97" s="32"/>
      <c r="K97" s="46">
        <f>SUM(Tabla2[[#This Row],[01. Alcaldía]:[10. Servicios sociales]])</f>
        <v>6655</v>
      </c>
    </row>
    <row r="98" spans="1:11" x14ac:dyDescent="0.35">
      <c r="A98" s="36" t="s">
        <v>2201</v>
      </c>
      <c r="B98" s="32"/>
      <c r="C98" s="32"/>
      <c r="D98" s="32"/>
      <c r="E98" s="32"/>
      <c r="F98" s="32"/>
      <c r="G98" s="32"/>
      <c r="H98" s="32"/>
      <c r="I98" s="32"/>
      <c r="J98" s="32">
        <v>641.29999999999995</v>
      </c>
      <c r="K98" s="46">
        <f>SUM(Tabla2[[#This Row],[01. Alcaldía]:[10. Servicios sociales]])</f>
        <v>641.29999999999995</v>
      </c>
    </row>
    <row r="99" spans="1:11" x14ac:dyDescent="0.35">
      <c r="A99" s="36" t="s">
        <v>1786</v>
      </c>
      <c r="B99" s="32"/>
      <c r="C99" s="32"/>
      <c r="D99" s="32"/>
      <c r="E99" s="32"/>
      <c r="F99" s="32">
        <v>12523.5</v>
      </c>
      <c r="G99" s="32"/>
      <c r="H99" s="32"/>
      <c r="I99" s="32"/>
      <c r="J99" s="32"/>
      <c r="K99" s="46">
        <f>SUM(Tabla2[[#This Row],[01. Alcaldía]:[10. Servicios sociales]])</f>
        <v>12523.5</v>
      </c>
    </row>
    <row r="100" spans="1:11" ht="23" x14ac:dyDescent="0.35">
      <c r="A100" s="36" t="s">
        <v>2252</v>
      </c>
      <c r="B100" s="32"/>
      <c r="C100" s="32"/>
      <c r="D100" s="32"/>
      <c r="E100" s="32"/>
      <c r="F100" s="32"/>
      <c r="G100" s="32"/>
      <c r="H100" s="32"/>
      <c r="I100" s="32"/>
      <c r="J100" s="32">
        <v>13070.72</v>
      </c>
      <c r="K100" s="46">
        <f>SUM(Tabla2[[#This Row],[01. Alcaldía]:[10. Servicios sociales]])</f>
        <v>13070.72</v>
      </c>
    </row>
    <row r="101" spans="1:11" x14ac:dyDescent="0.35">
      <c r="A101" s="36" t="s">
        <v>1792</v>
      </c>
      <c r="B101" s="32"/>
      <c r="C101" s="32"/>
      <c r="D101" s="32"/>
      <c r="E101" s="32"/>
      <c r="F101" s="32"/>
      <c r="G101" s="32">
        <v>2750.2</v>
      </c>
      <c r="H101" s="32"/>
      <c r="I101" s="32"/>
      <c r="J101" s="32"/>
      <c r="K101" s="46">
        <f>SUM(Tabla2[[#This Row],[01. Alcaldía]:[10. Servicios sociales]])</f>
        <v>2750.2</v>
      </c>
    </row>
    <row r="102" spans="1:11" x14ac:dyDescent="0.35">
      <c r="A102" s="36" t="s">
        <v>1791</v>
      </c>
      <c r="B102" s="32"/>
      <c r="C102" s="32"/>
      <c r="D102" s="32"/>
      <c r="E102" s="32"/>
      <c r="F102" s="32"/>
      <c r="G102" s="32">
        <v>3630</v>
      </c>
      <c r="H102" s="32"/>
      <c r="I102" s="32"/>
      <c r="J102" s="32"/>
      <c r="K102" s="46">
        <f>SUM(Tabla2[[#This Row],[01. Alcaldía]:[10. Servicios sociales]])</f>
        <v>3630</v>
      </c>
    </row>
    <row r="103" spans="1:11" x14ac:dyDescent="0.35">
      <c r="A103" s="36" t="s">
        <v>1799</v>
      </c>
      <c r="B103" s="32"/>
      <c r="C103" s="32"/>
      <c r="D103" s="32"/>
      <c r="E103" s="32">
        <v>198</v>
      </c>
      <c r="F103" s="32">
        <v>7257.58</v>
      </c>
      <c r="G103" s="32"/>
      <c r="H103" s="32"/>
      <c r="I103" s="32"/>
      <c r="J103" s="32"/>
      <c r="K103" s="46">
        <f>SUM(Tabla2[[#This Row],[01. Alcaldía]:[10. Servicios sociales]])</f>
        <v>7455.58</v>
      </c>
    </row>
    <row r="104" spans="1:11" x14ac:dyDescent="0.35">
      <c r="A104" s="36" t="s">
        <v>2346</v>
      </c>
      <c r="B104" s="32"/>
      <c r="C104" s="32"/>
      <c r="D104" s="32"/>
      <c r="E104" s="32">
        <v>660</v>
      </c>
      <c r="F104" s="32"/>
      <c r="G104" s="32"/>
      <c r="H104" s="32"/>
      <c r="I104" s="32"/>
      <c r="J104" s="32"/>
      <c r="K104" s="46">
        <f>SUM(Tabla2[[#This Row],[01. Alcaldía]:[10. Servicios sociales]])</f>
        <v>660</v>
      </c>
    </row>
    <row r="105" spans="1:11" x14ac:dyDescent="0.35">
      <c r="A105" s="36" t="s">
        <v>1689</v>
      </c>
      <c r="B105" s="32"/>
      <c r="C105" s="32"/>
      <c r="D105" s="32">
        <v>605</v>
      </c>
      <c r="E105" s="32"/>
      <c r="F105" s="32"/>
      <c r="G105" s="32"/>
      <c r="H105" s="32"/>
      <c r="I105" s="32"/>
      <c r="J105" s="32"/>
      <c r="K105" s="46">
        <f>SUM(Tabla2[[#This Row],[01. Alcaldía]:[10. Servicios sociales]])</f>
        <v>605</v>
      </c>
    </row>
    <row r="106" spans="1:11" x14ac:dyDescent="0.35">
      <c r="A106" s="36" t="s">
        <v>1812</v>
      </c>
      <c r="B106" s="32"/>
      <c r="C106" s="32"/>
      <c r="D106" s="32">
        <v>21099.83</v>
      </c>
      <c r="E106" s="32"/>
      <c r="F106" s="32"/>
      <c r="G106" s="32"/>
      <c r="H106" s="32"/>
      <c r="I106" s="32"/>
      <c r="J106" s="32"/>
      <c r="K106" s="46">
        <f>SUM(Tabla2[[#This Row],[01. Alcaldía]:[10. Servicios sociales]])</f>
        <v>21099.83</v>
      </c>
    </row>
    <row r="107" spans="1:11" x14ac:dyDescent="0.35">
      <c r="A107" s="36" t="s">
        <v>1691</v>
      </c>
      <c r="B107" s="32"/>
      <c r="C107" s="32"/>
      <c r="D107" s="32">
        <v>44.79</v>
      </c>
      <c r="E107" s="32"/>
      <c r="F107" s="32"/>
      <c r="G107" s="32"/>
      <c r="H107" s="32"/>
      <c r="I107" s="32"/>
      <c r="J107" s="32"/>
      <c r="K107" s="46">
        <f>SUM(Tabla2[[#This Row],[01. Alcaldía]:[10. Servicios sociales]])</f>
        <v>44.79</v>
      </c>
    </row>
    <row r="108" spans="1:11" x14ac:dyDescent="0.35">
      <c r="A108" s="36" t="s">
        <v>1801</v>
      </c>
      <c r="B108" s="32"/>
      <c r="C108" s="32"/>
      <c r="D108" s="32"/>
      <c r="E108" s="32"/>
      <c r="F108" s="32"/>
      <c r="G108" s="32">
        <v>2000</v>
      </c>
      <c r="H108" s="32"/>
      <c r="I108" s="32"/>
      <c r="J108" s="32"/>
      <c r="K108" s="46">
        <f>SUM(Tabla2[[#This Row],[01. Alcaldía]:[10. Servicios sociales]])</f>
        <v>2000</v>
      </c>
    </row>
    <row r="109" spans="1:11" x14ac:dyDescent="0.35">
      <c r="A109" s="36" t="s">
        <v>2242</v>
      </c>
      <c r="B109" s="32"/>
      <c r="C109" s="32"/>
      <c r="D109" s="32"/>
      <c r="E109" s="32"/>
      <c r="F109" s="32"/>
      <c r="G109" s="32"/>
      <c r="H109" s="32"/>
      <c r="I109" s="32"/>
      <c r="J109" s="32">
        <v>133.41</v>
      </c>
      <c r="K109" s="46">
        <f>SUM(Tabla2[[#This Row],[01. Alcaldía]:[10. Servicios sociales]])</f>
        <v>133.41</v>
      </c>
    </row>
    <row r="110" spans="1:11" x14ac:dyDescent="0.35">
      <c r="A110" s="36" t="s">
        <v>1728</v>
      </c>
      <c r="B110" s="32"/>
      <c r="C110" s="32"/>
      <c r="D110" s="32">
        <v>2420</v>
      </c>
      <c r="E110" s="32"/>
      <c r="F110" s="32"/>
      <c r="G110" s="32"/>
      <c r="H110" s="32"/>
      <c r="I110" s="32"/>
      <c r="J110" s="32"/>
      <c r="K110" s="46">
        <f>SUM(Tabla2[[#This Row],[01. Alcaldía]:[10. Servicios sociales]])</f>
        <v>2420</v>
      </c>
    </row>
    <row r="111" spans="1:11" x14ac:dyDescent="0.35">
      <c r="A111" s="36" t="s">
        <v>2276</v>
      </c>
      <c r="B111" s="32"/>
      <c r="C111" s="32"/>
      <c r="D111" s="32"/>
      <c r="E111" s="32"/>
      <c r="F111" s="32"/>
      <c r="G111" s="32">
        <v>400.51</v>
      </c>
      <c r="H111" s="32"/>
      <c r="I111" s="32"/>
      <c r="J111" s="32"/>
      <c r="K111" s="46">
        <f>SUM(Tabla2[[#This Row],[01. Alcaldía]:[10. Servicios sociales]])</f>
        <v>400.51</v>
      </c>
    </row>
    <row r="112" spans="1:11" x14ac:dyDescent="0.35">
      <c r="A112" s="36" t="s">
        <v>1770</v>
      </c>
      <c r="B112" s="32"/>
      <c r="C112" s="32"/>
      <c r="D112" s="32">
        <v>1936</v>
      </c>
      <c r="E112" s="32"/>
      <c r="F112" s="32"/>
      <c r="G112" s="32"/>
      <c r="H112" s="32"/>
      <c r="I112" s="32"/>
      <c r="J112" s="32"/>
      <c r="K112" s="46">
        <f>SUM(Tabla2[[#This Row],[01. Alcaldía]:[10. Servicios sociales]])</f>
        <v>1936</v>
      </c>
    </row>
    <row r="113" spans="1:11" x14ac:dyDescent="0.35">
      <c r="A113" s="36" t="s">
        <v>2337</v>
      </c>
      <c r="B113" s="32"/>
      <c r="C113" s="32"/>
      <c r="D113" s="32">
        <v>330</v>
      </c>
      <c r="E113" s="32"/>
      <c r="F113" s="32"/>
      <c r="G113" s="32"/>
      <c r="H113" s="32"/>
      <c r="I113" s="32"/>
      <c r="J113" s="32"/>
      <c r="K113" s="46">
        <f>SUM(Tabla2[[#This Row],[01. Alcaldía]:[10. Servicios sociales]])</f>
        <v>330</v>
      </c>
    </row>
    <row r="114" spans="1:11" x14ac:dyDescent="0.35">
      <c r="A114" s="36" t="s">
        <v>1739</v>
      </c>
      <c r="B114" s="32"/>
      <c r="C114" s="32"/>
      <c r="D114" s="32">
        <v>2000</v>
      </c>
      <c r="E114" s="32"/>
      <c r="F114" s="32"/>
      <c r="G114" s="32"/>
      <c r="H114" s="32"/>
      <c r="I114" s="32"/>
      <c r="J114" s="32"/>
      <c r="K114" s="46">
        <f>SUM(Tabla2[[#This Row],[01. Alcaldía]:[10. Servicios sociales]])</f>
        <v>2000</v>
      </c>
    </row>
    <row r="115" spans="1:11" x14ac:dyDescent="0.35">
      <c r="A115" s="36" t="s">
        <v>1794</v>
      </c>
      <c r="B115" s="32">
        <v>1584</v>
      </c>
      <c r="C115" s="32"/>
      <c r="D115" s="32">
        <v>648.61</v>
      </c>
      <c r="E115" s="32"/>
      <c r="F115" s="32">
        <v>1085.8900000000001</v>
      </c>
      <c r="G115" s="32"/>
      <c r="H115" s="32"/>
      <c r="I115" s="32"/>
      <c r="J115" s="32"/>
      <c r="K115" s="46">
        <f>SUM(Tabla2[[#This Row],[01. Alcaldía]:[10. Servicios sociales]])</f>
        <v>3318.5</v>
      </c>
    </row>
    <row r="116" spans="1:11" x14ac:dyDescent="0.35">
      <c r="A116" s="36" t="s">
        <v>1720</v>
      </c>
      <c r="B116" s="32"/>
      <c r="C116" s="32"/>
      <c r="D116" s="32">
        <v>11712</v>
      </c>
      <c r="E116" s="32"/>
      <c r="F116" s="32"/>
      <c r="G116" s="32"/>
      <c r="H116" s="32"/>
      <c r="I116" s="32"/>
      <c r="J116" s="32"/>
      <c r="K116" s="46">
        <f>SUM(Tabla2[[#This Row],[01. Alcaldía]:[10. Servicios sociales]])</f>
        <v>11712</v>
      </c>
    </row>
    <row r="117" spans="1:11" x14ac:dyDescent="0.35">
      <c r="A117" s="36" t="s">
        <v>1784</v>
      </c>
      <c r="B117" s="32"/>
      <c r="C117" s="32">
        <v>1950.91</v>
      </c>
      <c r="D117" s="32"/>
      <c r="E117" s="32"/>
      <c r="F117" s="32"/>
      <c r="G117" s="32"/>
      <c r="H117" s="32"/>
      <c r="I117" s="32"/>
      <c r="J117" s="32"/>
      <c r="K117" s="46">
        <f>SUM(Tabla2[[#This Row],[01. Alcaldía]:[10. Servicios sociales]])</f>
        <v>1950.91</v>
      </c>
    </row>
    <row r="118" spans="1:11" x14ac:dyDescent="0.35">
      <c r="A118" s="36" t="s">
        <v>2079</v>
      </c>
      <c r="B118" s="32"/>
      <c r="C118" s="32"/>
      <c r="D118" s="32"/>
      <c r="E118" s="32"/>
      <c r="F118" s="32"/>
      <c r="G118" s="32">
        <v>1452</v>
      </c>
      <c r="H118" s="32"/>
      <c r="I118" s="32"/>
      <c r="J118" s="32"/>
      <c r="K118" s="46">
        <f>SUM(Tabla2[[#This Row],[01. Alcaldía]:[10. Servicios sociales]])</f>
        <v>1452</v>
      </c>
    </row>
    <row r="119" spans="1:11" x14ac:dyDescent="0.35">
      <c r="A119" s="36" t="s">
        <v>2170</v>
      </c>
      <c r="B119" s="32">
        <v>165.87</v>
      </c>
      <c r="C119" s="32"/>
      <c r="D119" s="32"/>
      <c r="E119" s="32"/>
      <c r="F119" s="32"/>
      <c r="G119" s="32"/>
      <c r="H119" s="32"/>
      <c r="I119" s="32"/>
      <c r="J119" s="32"/>
      <c r="K119" s="46">
        <f>SUM(Tabla2[[#This Row],[01. Alcaldía]:[10. Servicios sociales]])</f>
        <v>165.87</v>
      </c>
    </row>
    <row r="120" spans="1:11" x14ac:dyDescent="0.35">
      <c r="A120" s="36" t="s">
        <v>2263</v>
      </c>
      <c r="B120" s="32"/>
      <c r="C120" s="32"/>
      <c r="D120" s="32"/>
      <c r="E120" s="32"/>
      <c r="F120" s="32"/>
      <c r="G120" s="32">
        <v>127.95</v>
      </c>
      <c r="H120" s="32">
        <v>255.56</v>
      </c>
      <c r="I120" s="32"/>
      <c r="J120" s="32"/>
      <c r="K120" s="46">
        <f>SUM(Tabla2[[#This Row],[01. Alcaldía]:[10. Servicios sociales]])</f>
        <v>383.51</v>
      </c>
    </row>
    <row r="121" spans="1:11" x14ac:dyDescent="0.35">
      <c r="A121" s="36" t="s">
        <v>2226</v>
      </c>
      <c r="B121" s="32"/>
      <c r="C121" s="32"/>
      <c r="D121" s="32"/>
      <c r="E121" s="32"/>
      <c r="F121" s="32"/>
      <c r="G121" s="32">
        <v>7258.79</v>
      </c>
      <c r="H121" s="32"/>
      <c r="I121" s="32"/>
      <c r="J121" s="32"/>
      <c r="K121" s="46">
        <f>SUM(Tabla2[[#This Row],[01. Alcaldía]:[10. Servicios sociales]])</f>
        <v>7258.79</v>
      </c>
    </row>
    <row r="122" spans="1:11" x14ac:dyDescent="0.35">
      <c r="A122" s="36" t="s">
        <v>1890</v>
      </c>
      <c r="B122" s="32"/>
      <c r="C122" s="32"/>
      <c r="D122" s="32"/>
      <c r="E122" s="32"/>
      <c r="F122" s="32">
        <v>598.95000000000005</v>
      </c>
      <c r="G122" s="32"/>
      <c r="H122" s="32"/>
      <c r="I122" s="32"/>
      <c r="J122" s="32"/>
      <c r="K122" s="46">
        <f>SUM(Tabla2[[#This Row],[01. Alcaldía]:[10. Servicios sociales]])</f>
        <v>598.95000000000005</v>
      </c>
    </row>
    <row r="123" spans="1:11" x14ac:dyDescent="0.35">
      <c r="A123" s="36" t="s">
        <v>1831</v>
      </c>
      <c r="B123" s="32"/>
      <c r="C123" s="32"/>
      <c r="D123" s="32"/>
      <c r="E123" s="32"/>
      <c r="F123" s="32"/>
      <c r="G123" s="32">
        <v>211.75</v>
      </c>
      <c r="H123" s="32"/>
      <c r="I123" s="32"/>
      <c r="J123" s="32"/>
      <c r="K123" s="46">
        <f>SUM(Tabla2[[#This Row],[01. Alcaldía]:[10. Servicios sociales]])</f>
        <v>211.75</v>
      </c>
    </row>
    <row r="124" spans="1:11" x14ac:dyDescent="0.35">
      <c r="A124" s="36" t="s">
        <v>1777</v>
      </c>
      <c r="B124" s="32"/>
      <c r="C124" s="32"/>
      <c r="D124" s="32"/>
      <c r="E124" s="32"/>
      <c r="F124" s="32"/>
      <c r="G124" s="32"/>
      <c r="H124" s="32">
        <v>7122.35</v>
      </c>
      <c r="I124" s="32"/>
      <c r="J124" s="32"/>
      <c r="K124" s="46">
        <f>SUM(Tabla2[[#This Row],[01. Alcaldía]:[10. Servicios sociales]])</f>
        <v>7122.35</v>
      </c>
    </row>
    <row r="125" spans="1:11" x14ac:dyDescent="0.35">
      <c r="A125" s="36" t="s">
        <v>2310</v>
      </c>
      <c r="B125" s="32"/>
      <c r="C125" s="32"/>
      <c r="D125" s="32"/>
      <c r="E125" s="32"/>
      <c r="F125" s="32">
        <v>459.8</v>
      </c>
      <c r="G125" s="32"/>
      <c r="H125" s="32"/>
      <c r="I125" s="32"/>
      <c r="J125" s="32"/>
      <c r="K125" s="46">
        <f>SUM(Tabla2[[#This Row],[01. Alcaldía]:[10. Servicios sociales]])</f>
        <v>459.8</v>
      </c>
    </row>
    <row r="126" spans="1:11" x14ac:dyDescent="0.35">
      <c r="A126" s="36" t="s">
        <v>1693</v>
      </c>
      <c r="B126" s="32"/>
      <c r="C126" s="32"/>
      <c r="D126" s="32"/>
      <c r="E126" s="32"/>
      <c r="F126" s="32"/>
      <c r="G126" s="32">
        <v>4911.83</v>
      </c>
      <c r="H126" s="32"/>
      <c r="I126" s="32"/>
      <c r="J126" s="32"/>
      <c r="K126" s="46">
        <f>SUM(Tabla2[[#This Row],[01. Alcaldía]:[10. Servicios sociales]])</f>
        <v>4911.83</v>
      </c>
    </row>
    <row r="127" spans="1:11" x14ac:dyDescent="0.35">
      <c r="A127" s="36" t="s">
        <v>1727</v>
      </c>
      <c r="B127" s="32">
        <v>423.5</v>
      </c>
      <c r="C127" s="32"/>
      <c r="D127" s="32">
        <v>8751.93</v>
      </c>
      <c r="E127" s="32"/>
      <c r="F127" s="32">
        <v>326.70000000000005</v>
      </c>
      <c r="G127" s="32">
        <v>2263.91</v>
      </c>
      <c r="H127" s="32">
        <v>629.27</v>
      </c>
      <c r="I127" s="32"/>
      <c r="J127" s="32"/>
      <c r="K127" s="46">
        <f>SUM(Tabla2[[#This Row],[01. Alcaldía]:[10. Servicios sociales]])</f>
        <v>12395.310000000001</v>
      </c>
    </row>
    <row r="128" spans="1:11" x14ac:dyDescent="0.35">
      <c r="A128" s="36" t="s">
        <v>1815</v>
      </c>
      <c r="B128" s="32"/>
      <c r="C128" s="32"/>
      <c r="D128" s="32"/>
      <c r="E128" s="32"/>
      <c r="F128" s="32"/>
      <c r="G128" s="32">
        <v>13000</v>
      </c>
      <c r="H128" s="32"/>
      <c r="I128" s="32"/>
      <c r="J128" s="32"/>
      <c r="K128" s="46">
        <f>SUM(Tabla2[[#This Row],[01. Alcaldía]:[10. Servicios sociales]])</f>
        <v>13000</v>
      </c>
    </row>
    <row r="129" spans="1:11" x14ac:dyDescent="0.35">
      <c r="A129" s="36" t="s">
        <v>1709</v>
      </c>
      <c r="B129" s="32"/>
      <c r="C129" s="32"/>
      <c r="D129" s="32"/>
      <c r="E129" s="32"/>
      <c r="F129" s="32"/>
      <c r="G129" s="32">
        <v>4996.16</v>
      </c>
      <c r="H129" s="32">
        <v>6466.56</v>
      </c>
      <c r="I129" s="32">
        <v>506.06</v>
      </c>
      <c r="J129" s="32">
        <v>1514.14</v>
      </c>
      <c r="K129" s="46">
        <f>SUM(Tabla2[[#This Row],[01. Alcaldía]:[10. Servicios sociales]])</f>
        <v>13482.92</v>
      </c>
    </row>
    <row r="130" spans="1:11" x14ac:dyDescent="0.35">
      <c r="A130" s="36" t="s">
        <v>1800</v>
      </c>
      <c r="B130" s="32"/>
      <c r="C130" s="32"/>
      <c r="D130" s="32"/>
      <c r="E130" s="32"/>
      <c r="F130" s="32">
        <v>6490</v>
      </c>
      <c r="G130" s="32"/>
      <c r="H130" s="32"/>
      <c r="I130" s="32"/>
      <c r="J130" s="32"/>
      <c r="K130" s="46">
        <f>SUM(Tabla2[[#This Row],[01. Alcaldía]:[10. Servicios sociales]])</f>
        <v>6490</v>
      </c>
    </row>
    <row r="131" spans="1:11" x14ac:dyDescent="0.35">
      <c r="A131" s="36" t="s">
        <v>1847</v>
      </c>
      <c r="B131" s="32"/>
      <c r="C131" s="32"/>
      <c r="D131" s="32"/>
      <c r="E131" s="32"/>
      <c r="F131" s="32"/>
      <c r="G131" s="32"/>
      <c r="H131" s="32">
        <v>603.14</v>
      </c>
      <c r="I131" s="32"/>
      <c r="J131" s="32"/>
      <c r="K131" s="46">
        <f>SUM(Tabla2[[#This Row],[01. Alcaldía]:[10. Servicios sociales]])</f>
        <v>603.14</v>
      </c>
    </row>
    <row r="132" spans="1:11" x14ac:dyDescent="0.35">
      <c r="A132" s="36" t="s">
        <v>2107</v>
      </c>
      <c r="B132" s="32"/>
      <c r="C132" s="32"/>
      <c r="D132" s="32"/>
      <c r="E132" s="32"/>
      <c r="F132" s="32"/>
      <c r="G132" s="32"/>
      <c r="H132" s="32"/>
      <c r="I132" s="32"/>
      <c r="J132" s="32">
        <v>130.68</v>
      </c>
      <c r="K132" s="46">
        <f>SUM(Tabla2[[#This Row],[01. Alcaldía]:[10. Servicios sociales]])</f>
        <v>130.68</v>
      </c>
    </row>
    <row r="133" spans="1:11" x14ac:dyDescent="0.35">
      <c r="A133" s="36" t="s">
        <v>2098</v>
      </c>
      <c r="B133" s="32">
        <v>2904</v>
      </c>
      <c r="C133" s="32"/>
      <c r="D133" s="32"/>
      <c r="E133" s="32"/>
      <c r="F133" s="32"/>
      <c r="G133" s="32"/>
      <c r="H133" s="32"/>
      <c r="I133" s="32"/>
      <c r="J133" s="32"/>
      <c r="K133" s="46">
        <f>SUM(Tabla2[[#This Row],[01. Alcaldía]:[10. Servicios sociales]])</f>
        <v>2904</v>
      </c>
    </row>
    <row r="134" spans="1:11" x14ac:dyDescent="0.35">
      <c r="A134" s="36" t="s">
        <v>2325</v>
      </c>
      <c r="B134" s="32"/>
      <c r="C134" s="32"/>
      <c r="D134" s="32">
        <v>440</v>
      </c>
      <c r="E134" s="32"/>
      <c r="F134" s="32"/>
      <c r="G134" s="32"/>
      <c r="H134" s="32"/>
      <c r="I134" s="32"/>
      <c r="J134" s="32"/>
      <c r="K134" s="46">
        <f>SUM(Tabla2[[#This Row],[01. Alcaldía]:[10. Servicios sociales]])</f>
        <v>440</v>
      </c>
    </row>
    <row r="135" spans="1:11" x14ac:dyDescent="0.35">
      <c r="A135" s="36" t="s">
        <v>2102</v>
      </c>
      <c r="B135" s="32"/>
      <c r="C135" s="32"/>
      <c r="D135" s="32"/>
      <c r="E135" s="32"/>
      <c r="F135" s="32"/>
      <c r="G135" s="32"/>
      <c r="H135" s="32">
        <v>100.43</v>
      </c>
      <c r="I135" s="32"/>
      <c r="J135" s="32"/>
      <c r="K135" s="46">
        <f>SUM(Tabla2[[#This Row],[01. Alcaldía]:[10. Servicios sociales]])</f>
        <v>100.43</v>
      </c>
    </row>
    <row r="136" spans="1:11" x14ac:dyDescent="0.35">
      <c r="A136" s="36" t="s">
        <v>2290</v>
      </c>
      <c r="B136" s="32"/>
      <c r="C136" s="32"/>
      <c r="D136" s="32">
        <v>575</v>
      </c>
      <c r="E136" s="32"/>
      <c r="F136" s="32"/>
      <c r="G136" s="32"/>
      <c r="H136" s="32"/>
      <c r="I136" s="32"/>
      <c r="J136" s="32"/>
      <c r="K136" s="46">
        <f>SUM(Tabla2[[#This Row],[01. Alcaldía]:[10. Servicios sociales]])</f>
        <v>575</v>
      </c>
    </row>
    <row r="137" spans="1:11" x14ac:dyDescent="0.35">
      <c r="A137" s="36" t="s">
        <v>1785</v>
      </c>
      <c r="B137" s="32"/>
      <c r="C137" s="32"/>
      <c r="D137" s="32"/>
      <c r="E137" s="32"/>
      <c r="F137" s="32">
        <v>15593.5</v>
      </c>
      <c r="G137" s="32"/>
      <c r="H137" s="32"/>
      <c r="I137" s="32"/>
      <c r="J137" s="32"/>
      <c r="K137" s="46">
        <f>SUM(Tabla2[[#This Row],[01. Alcaldía]:[10. Servicios sociales]])</f>
        <v>15593.5</v>
      </c>
    </row>
    <row r="138" spans="1:11" x14ac:dyDescent="0.35">
      <c r="A138" s="36" t="s">
        <v>1787</v>
      </c>
      <c r="B138" s="32">
        <v>2772</v>
      </c>
      <c r="C138" s="32"/>
      <c r="D138" s="32"/>
      <c r="E138" s="32"/>
      <c r="F138" s="32"/>
      <c r="G138" s="32">
        <v>924</v>
      </c>
      <c r="H138" s="32"/>
      <c r="I138" s="32"/>
      <c r="J138" s="32"/>
      <c r="K138" s="46">
        <f>SUM(Tabla2[[#This Row],[01. Alcaldía]:[10. Servicios sociales]])</f>
        <v>3696</v>
      </c>
    </row>
    <row r="139" spans="1:11" x14ac:dyDescent="0.35">
      <c r="A139" s="36" t="s">
        <v>1756</v>
      </c>
      <c r="B139" s="32"/>
      <c r="C139" s="32"/>
      <c r="D139" s="32"/>
      <c r="E139" s="32"/>
      <c r="F139" s="32"/>
      <c r="G139" s="32">
        <v>309.76</v>
      </c>
      <c r="H139" s="32"/>
      <c r="I139" s="32"/>
      <c r="J139" s="32"/>
      <c r="K139" s="46">
        <f>SUM(Tabla2[[#This Row],[01. Alcaldía]:[10. Servicios sociales]])</f>
        <v>309.76</v>
      </c>
    </row>
    <row r="140" spans="1:11" x14ac:dyDescent="0.35">
      <c r="A140" s="36" t="s">
        <v>1732</v>
      </c>
      <c r="B140" s="32"/>
      <c r="C140" s="32"/>
      <c r="D140" s="32">
        <v>1452</v>
      </c>
      <c r="E140" s="32"/>
      <c r="F140" s="32"/>
      <c r="G140" s="32"/>
      <c r="H140" s="32"/>
      <c r="I140" s="32"/>
      <c r="J140" s="32"/>
      <c r="K140" s="46">
        <f>SUM(Tabla2[[#This Row],[01. Alcaldía]:[10. Servicios sociales]])</f>
        <v>1452</v>
      </c>
    </row>
    <row r="141" spans="1:11" x14ac:dyDescent="0.35">
      <c r="A141" s="36" t="s">
        <v>2293</v>
      </c>
      <c r="B141" s="32"/>
      <c r="C141" s="32"/>
      <c r="D141" s="32"/>
      <c r="E141" s="32"/>
      <c r="F141" s="32"/>
      <c r="G141" s="32">
        <v>20</v>
      </c>
      <c r="H141" s="32"/>
      <c r="I141" s="32"/>
      <c r="J141" s="32"/>
      <c r="K141" s="46">
        <f>SUM(Tabla2[[#This Row],[01. Alcaldía]:[10. Servicios sociales]])</f>
        <v>20</v>
      </c>
    </row>
    <row r="142" spans="1:11" ht="23" x14ac:dyDescent="0.35">
      <c r="A142" s="36" t="s">
        <v>2239</v>
      </c>
      <c r="B142" s="32"/>
      <c r="C142" s="32"/>
      <c r="D142" s="32">
        <v>600</v>
      </c>
      <c r="E142" s="32"/>
      <c r="F142" s="32"/>
      <c r="G142" s="32"/>
      <c r="H142" s="32"/>
      <c r="I142" s="32"/>
      <c r="J142" s="32"/>
      <c r="K142" s="46">
        <f>SUM(Tabla2[[#This Row],[01. Alcaldía]:[10. Servicios sociales]])</f>
        <v>600</v>
      </c>
    </row>
    <row r="143" spans="1:11" x14ac:dyDescent="0.35">
      <c r="A143" s="36" t="s">
        <v>2297</v>
      </c>
      <c r="B143" s="32"/>
      <c r="C143" s="32"/>
      <c r="D143" s="32"/>
      <c r="E143" s="32"/>
      <c r="F143" s="32"/>
      <c r="G143" s="32"/>
      <c r="H143" s="32">
        <v>180</v>
      </c>
      <c r="I143" s="32"/>
      <c r="J143" s="32"/>
      <c r="K143" s="46">
        <f>SUM(Tabla2[[#This Row],[01. Alcaldía]:[10. Servicios sociales]])</f>
        <v>180</v>
      </c>
    </row>
    <row r="144" spans="1:11" x14ac:dyDescent="0.35">
      <c r="A144" s="36" t="s">
        <v>1962</v>
      </c>
      <c r="B144" s="32"/>
      <c r="C144" s="32"/>
      <c r="D144" s="32"/>
      <c r="E144" s="32"/>
      <c r="F144" s="32"/>
      <c r="G144" s="32"/>
      <c r="H144" s="32"/>
      <c r="I144" s="32"/>
      <c r="J144" s="32">
        <v>160.93</v>
      </c>
      <c r="K144" s="46">
        <f>SUM(Tabla2[[#This Row],[01. Alcaldía]:[10. Servicios sociales]])</f>
        <v>160.93</v>
      </c>
    </row>
    <row r="145" spans="1:11" x14ac:dyDescent="0.35">
      <c r="A145" s="36" t="s">
        <v>1762</v>
      </c>
      <c r="B145" s="32"/>
      <c r="C145" s="32"/>
      <c r="D145" s="32">
        <v>1343.1</v>
      </c>
      <c r="E145" s="32"/>
      <c r="F145" s="32"/>
      <c r="G145" s="32"/>
      <c r="H145" s="32"/>
      <c r="I145" s="32"/>
      <c r="J145" s="32"/>
      <c r="K145" s="46">
        <f>SUM(Tabla2[[#This Row],[01. Alcaldía]:[10. Servicios sociales]])</f>
        <v>1343.1</v>
      </c>
    </row>
    <row r="146" spans="1:11" x14ac:dyDescent="0.35">
      <c r="A146" s="36" t="s">
        <v>2131</v>
      </c>
      <c r="B146" s="32"/>
      <c r="C146" s="32"/>
      <c r="D146" s="32"/>
      <c r="E146" s="32"/>
      <c r="F146" s="32"/>
      <c r="G146" s="32">
        <v>1754.5</v>
      </c>
      <c r="H146" s="32"/>
      <c r="I146" s="32"/>
      <c r="J146" s="32"/>
      <c r="K146" s="46">
        <f>SUM(Tabla2[[#This Row],[01. Alcaldía]:[10. Servicios sociales]])</f>
        <v>1754.5</v>
      </c>
    </row>
    <row r="147" spans="1:11" x14ac:dyDescent="0.35">
      <c r="A147" s="36" t="s">
        <v>2154</v>
      </c>
      <c r="B147" s="32"/>
      <c r="C147" s="32"/>
      <c r="D147" s="32"/>
      <c r="E147" s="32"/>
      <c r="F147" s="32"/>
      <c r="G147" s="32">
        <v>4907.76</v>
      </c>
      <c r="H147" s="32"/>
      <c r="I147" s="32"/>
      <c r="J147" s="32"/>
      <c r="K147" s="46">
        <f>SUM(Tabla2[[#This Row],[01. Alcaldía]:[10. Servicios sociales]])</f>
        <v>4907.76</v>
      </c>
    </row>
    <row r="148" spans="1:11" x14ac:dyDescent="0.35">
      <c r="A148" s="36" t="s">
        <v>2155</v>
      </c>
      <c r="B148" s="32"/>
      <c r="C148" s="32"/>
      <c r="D148" s="32"/>
      <c r="E148" s="32"/>
      <c r="F148" s="32"/>
      <c r="G148" s="32">
        <v>580.79999999999995</v>
      </c>
      <c r="H148" s="32"/>
      <c r="I148" s="32"/>
      <c r="J148" s="32"/>
      <c r="K148" s="46">
        <f>SUM(Tabla2[[#This Row],[01. Alcaldía]:[10. Servicios sociales]])</f>
        <v>580.79999999999995</v>
      </c>
    </row>
    <row r="149" spans="1:11" x14ac:dyDescent="0.35">
      <c r="A149" s="36" t="s">
        <v>1810</v>
      </c>
      <c r="B149" s="32"/>
      <c r="C149" s="32"/>
      <c r="D149" s="32">
        <v>1452</v>
      </c>
      <c r="E149" s="32"/>
      <c r="F149" s="32"/>
      <c r="G149" s="32"/>
      <c r="H149" s="32"/>
      <c r="I149" s="32"/>
      <c r="J149" s="32"/>
      <c r="K149" s="46">
        <f>SUM(Tabla2[[#This Row],[01. Alcaldía]:[10. Servicios sociales]])</f>
        <v>1452</v>
      </c>
    </row>
    <row r="150" spans="1:11" x14ac:dyDescent="0.35">
      <c r="A150" s="36" t="s">
        <v>1754</v>
      </c>
      <c r="B150" s="32"/>
      <c r="C150" s="32"/>
      <c r="D150" s="32"/>
      <c r="E150" s="32"/>
      <c r="F150" s="32">
        <v>3870</v>
      </c>
      <c r="G150" s="32"/>
      <c r="H150" s="32"/>
      <c r="I150" s="32"/>
      <c r="J150" s="32"/>
      <c r="K150" s="46">
        <f>SUM(Tabla2[[#This Row],[01. Alcaldía]:[10. Servicios sociales]])</f>
        <v>3870</v>
      </c>
    </row>
    <row r="151" spans="1:11" x14ac:dyDescent="0.35">
      <c r="A151" s="36" t="s">
        <v>1741</v>
      </c>
      <c r="B151" s="32"/>
      <c r="C151" s="32"/>
      <c r="D151" s="32">
        <v>3388</v>
      </c>
      <c r="E151" s="32"/>
      <c r="F151" s="32"/>
      <c r="G151" s="32"/>
      <c r="H151" s="32"/>
      <c r="I151" s="32"/>
      <c r="J151" s="32"/>
      <c r="K151" s="46">
        <f>SUM(Tabla2[[#This Row],[01. Alcaldía]:[10. Servicios sociales]])</f>
        <v>3388</v>
      </c>
    </row>
    <row r="152" spans="1:11" x14ac:dyDescent="0.35">
      <c r="A152" s="36" t="s">
        <v>1755</v>
      </c>
      <c r="B152" s="32"/>
      <c r="C152" s="32"/>
      <c r="D152" s="32"/>
      <c r="E152" s="32"/>
      <c r="F152" s="32">
        <v>5800</v>
      </c>
      <c r="G152" s="32"/>
      <c r="H152" s="32"/>
      <c r="I152" s="32"/>
      <c r="J152" s="32"/>
      <c r="K152" s="46">
        <f>SUM(Tabla2[[#This Row],[01. Alcaldía]:[10. Servicios sociales]])</f>
        <v>5800</v>
      </c>
    </row>
    <row r="153" spans="1:11" x14ac:dyDescent="0.35">
      <c r="A153" s="36" t="s">
        <v>2178</v>
      </c>
      <c r="B153" s="32"/>
      <c r="C153" s="32"/>
      <c r="D153" s="32"/>
      <c r="E153" s="32"/>
      <c r="F153" s="32"/>
      <c r="G153" s="32"/>
      <c r="H153" s="32">
        <v>45.28</v>
      </c>
      <c r="I153" s="32"/>
      <c r="J153" s="32"/>
      <c r="K153" s="46">
        <f>SUM(Tabla2[[#This Row],[01. Alcaldía]:[10. Servicios sociales]])</f>
        <v>45.28</v>
      </c>
    </row>
    <row r="154" spans="1:11" x14ac:dyDescent="0.35">
      <c r="A154" s="36" t="s">
        <v>1738</v>
      </c>
      <c r="B154" s="32"/>
      <c r="C154" s="32"/>
      <c r="D154" s="32">
        <v>1936</v>
      </c>
      <c r="E154" s="32"/>
      <c r="F154" s="32"/>
      <c r="G154" s="32"/>
      <c r="H154" s="32"/>
      <c r="I154" s="32"/>
      <c r="J154" s="32"/>
      <c r="K154" s="46">
        <f>SUM(Tabla2[[#This Row],[01. Alcaldía]:[10. Servicios sociales]])</f>
        <v>1936</v>
      </c>
    </row>
    <row r="155" spans="1:11" x14ac:dyDescent="0.35">
      <c r="A155" s="36" t="s">
        <v>1772</v>
      </c>
      <c r="B155" s="32"/>
      <c r="C155" s="32"/>
      <c r="D155" s="32"/>
      <c r="E155" s="32"/>
      <c r="F155" s="32">
        <v>5600</v>
      </c>
      <c r="G155" s="32"/>
      <c r="H155" s="32"/>
      <c r="I155" s="32"/>
      <c r="J155" s="32"/>
      <c r="K155" s="46">
        <f>SUM(Tabla2[[#This Row],[01. Alcaldía]:[10. Servicios sociales]])</f>
        <v>5600</v>
      </c>
    </row>
    <row r="156" spans="1:11" x14ac:dyDescent="0.35">
      <c r="A156" s="36" t="s">
        <v>2213</v>
      </c>
      <c r="B156" s="32"/>
      <c r="C156" s="32"/>
      <c r="D156" s="32"/>
      <c r="E156" s="32"/>
      <c r="F156" s="32"/>
      <c r="G156" s="32"/>
      <c r="H156" s="32"/>
      <c r="I156" s="32"/>
      <c r="J156" s="32">
        <v>62</v>
      </c>
      <c r="K156" s="46">
        <f>SUM(Tabla2[[#This Row],[01. Alcaldía]:[10. Servicios sociales]])</f>
        <v>62</v>
      </c>
    </row>
    <row r="157" spans="1:11" x14ac:dyDescent="0.35">
      <c r="A157" s="36" t="s">
        <v>2240</v>
      </c>
      <c r="B157" s="32"/>
      <c r="C157" s="32"/>
      <c r="D157" s="32">
        <v>450</v>
      </c>
      <c r="E157" s="32"/>
      <c r="F157" s="32"/>
      <c r="G157" s="32"/>
      <c r="H157" s="32"/>
      <c r="I157" s="32"/>
      <c r="J157" s="32"/>
      <c r="K157" s="46">
        <f>SUM(Tabla2[[#This Row],[01. Alcaldía]:[10. Servicios sociales]])</f>
        <v>450</v>
      </c>
    </row>
    <row r="158" spans="1:11" x14ac:dyDescent="0.35">
      <c r="A158" s="36" t="s">
        <v>2212</v>
      </c>
      <c r="B158" s="32">
        <v>3773.26</v>
      </c>
      <c r="C158" s="32"/>
      <c r="D158" s="32"/>
      <c r="E158" s="32"/>
      <c r="F158" s="32"/>
      <c r="G158" s="32"/>
      <c r="H158" s="32"/>
      <c r="I158" s="32"/>
      <c r="J158" s="32"/>
      <c r="K158" s="46">
        <f>SUM(Tabla2[[#This Row],[01. Alcaldía]:[10. Servicios sociales]])</f>
        <v>3773.26</v>
      </c>
    </row>
    <row r="159" spans="1:11" x14ac:dyDescent="0.35">
      <c r="A159" s="36" t="s">
        <v>1889</v>
      </c>
      <c r="B159" s="32"/>
      <c r="C159" s="32">
        <v>588.19000000000005</v>
      </c>
      <c r="D159" s="32"/>
      <c r="E159" s="32"/>
      <c r="F159" s="32"/>
      <c r="G159" s="32"/>
      <c r="H159" s="32"/>
      <c r="I159" s="32"/>
      <c r="J159" s="32"/>
      <c r="K159" s="46">
        <f>SUM(Tabla2[[#This Row],[01. Alcaldía]:[10. Servicios sociales]])</f>
        <v>588.19000000000005</v>
      </c>
    </row>
    <row r="160" spans="1:11" x14ac:dyDescent="0.35">
      <c r="A160" s="36" t="s">
        <v>1685</v>
      </c>
      <c r="B160" s="32"/>
      <c r="C160" s="32"/>
      <c r="D160" s="32"/>
      <c r="E160" s="32"/>
      <c r="F160" s="32"/>
      <c r="G160" s="32"/>
      <c r="H160" s="32"/>
      <c r="I160" s="32"/>
      <c r="J160" s="32">
        <v>2720</v>
      </c>
      <c r="K160" s="46">
        <f>SUM(Tabla2[[#This Row],[01. Alcaldía]:[10. Servicios sociales]])</f>
        <v>2720</v>
      </c>
    </row>
    <row r="161" spans="1:11" x14ac:dyDescent="0.35">
      <c r="A161" s="36" t="s">
        <v>1820</v>
      </c>
      <c r="B161" s="32"/>
      <c r="C161" s="32"/>
      <c r="D161" s="32"/>
      <c r="E161" s="32"/>
      <c r="F161" s="32"/>
      <c r="G161" s="32">
        <v>16700</v>
      </c>
      <c r="H161" s="32"/>
      <c r="I161" s="32"/>
      <c r="J161" s="32"/>
      <c r="K161" s="46">
        <f>SUM(Tabla2[[#This Row],[01. Alcaldía]:[10. Servicios sociales]])</f>
        <v>16700</v>
      </c>
    </row>
    <row r="162" spans="1:11" x14ac:dyDescent="0.35">
      <c r="A162" s="36" t="s">
        <v>1736</v>
      </c>
      <c r="B162" s="32"/>
      <c r="C162" s="32"/>
      <c r="D162" s="32">
        <v>2200</v>
      </c>
      <c r="E162" s="32"/>
      <c r="F162" s="32"/>
      <c r="G162" s="32"/>
      <c r="H162" s="32"/>
      <c r="I162" s="32"/>
      <c r="J162" s="32"/>
      <c r="K162" s="46">
        <f>SUM(Tabla2[[#This Row],[01. Alcaldía]:[10. Servicios sociales]])</f>
        <v>2200</v>
      </c>
    </row>
    <row r="163" spans="1:11" x14ac:dyDescent="0.35">
      <c r="A163" s="36" t="s">
        <v>2182</v>
      </c>
      <c r="B163" s="32"/>
      <c r="C163" s="32"/>
      <c r="D163" s="32"/>
      <c r="E163" s="32"/>
      <c r="F163" s="32">
        <v>4070.11</v>
      </c>
      <c r="G163" s="32"/>
      <c r="H163" s="32"/>
      <c r="I163" s="32"/>
      <c r="J163" s="32"/>
      <c r="K163" s="46">
        <f>SUM(Tabla2[[#This Row],[01. Alcaldía]:[10. Servicios sociales]])</f>
        <v>4070.11</v>
      </c>
    </row>
    <row r="164" spans="1:11" x14ac:dyDescent="0.35">
      <c r="A164" s="36" t="s">
        <v>2081</v>
      </c>
      <c r="B164" s="32"/>
      <c r="C164" s="32"/>
      <c r="D164" s="32">
        <v>447.7</v>
      </c>
      <c r="E164" s="32"/>
      <c r="F164" s="32"/>
      <c r="G164" s="32"/>
      <c r="H164" s="32"/>
      <c r="I164" s="32"/>
      <c r="J164" s="32"/>
      <c r="K164" s="46">
        <f>SUM(Tabla2[[#This Row],[01. Alcaldía]:[10. Servicios sociales]])</f>
        <v>447.7</v>
      </c>
    </row>
    <row r="165" spans="1:11" x14ac:dyDescent="0.35">
      <c r="A165" s="36" t="s">
        <v>2093</v>
      </c>
      <c r="B165" s="32"/>
      <c r="C165" s="32"/>
      <c r="D165" s="32"/>
      <c r="E165" s="32"/>
      <c r="F165" s="32">
        <v>605</v>
      </c>
      <c r="G165" s="32"/>
      <c r="H165" s="32"/>
      <c r="I165" s="32"/>
      <c r="J165" s="32"/>
      <c r="K165" s="46">
        <f>SUM(Tabla2[[#This Row],[01. Alcaldía]:[10. Servicios sociales]])</f>
        <v>605</v>
      </c>
    </row>
    <row r="166" spans="1:11" x14ac:dyDescent="0.35">
      <c r="A166" s="36" t="s">
        <v>1737</v>
      </c>
      <c r="B166" s="32"/>
      <c r="C166" s="32"/>
      <c r="D166" s="32">
        <v>637.97</v>
      </c>
      <c r="E166" s="32"/>
      <c r="F166" s="32"/>
      <c r="G166" s="32">
        <v>2589.94</v>
      </c>
      <c r="H166" s="32">
        <v>2020.46</v>
      </c>
      <c r="I166" s="32"/>
      <c r="J166" s="32"/>
      <c r="K166" s="46">
        <f>SUM(Tabla2[[#This Row],[01. Alcaldía]:[10. Servicios sociales]])</f>
        <v>5248.37</v>
      </c>
    </row>
    <row r="167" spans="1:11" x14ac:dyDescent="0.35">
      <c r="A167" s="36" t="s">
        <v>1825</v>
      </c>
      <c r="B167" s="32"/>
      <c r="C167" s="32"/>
      <c r="D167" s="32"/>
      <c r="E167" s="32">
        <v>551.76</v>
      </c>
      <c r="F167" s="32"/>
      <c r="G167" s="32"/>
      <c r="H167" s="32"/>
      <c r="I167" s="32"/>
      <c r="J167" s="32"/>
      <c r="K167" s="46">
        <f>SUM(Tabla2[[#This Row],[01. Alcaldía]:[10. Servicios sociales]])</f>
        <v>551.76</v>
      </c>
    </row>
    <row r="168" spans="1:11" x14ac:dyDescent="0.35">
      <c r="A168" s="36" t="s">
        <v>1803</v>
      </c>
      <c r="B168" s="32"/>
      <c r="C168" s="32"/>
      <c r="D168" s="32"/>
      <c r="E168" s="32"/>
      <c r="F168" s="32"/>
      <c r="G168" s="32">
        <v>4000</v>
      </c>
      <c r="H168" s="32"/>
      <c r="I168" s="32"/>
      <c r="J168" s="32"/>
      <c r="K168" s="46">
        <f>SUM(Tabla2[[#This Row],[01. Alcaldía]:[10. Servicios sociales]])</f>
        <v>4000</v>
      </c>
    </row>
    <row r="169" spans="1:11" x14ac:dyDescent="0.35">
      <c r="A169" s="36" t="s">
        <v>1781</v>
      </c>
      <c r="B169" s="32"/>
      <c r="C169" s="32"/>
      <c r="D169" s="32"/>
      <c r="E169" s="32">
        <v>5100</v>
      </c>
      <c r="F169" s="32"/>
      <c r="G169" s="32"/>
      <c r="H169" s="32"/>
      <c r="I169" s="32"/>
      <c r="J169" s="32"/>
      <c r="K169" s="46">
        <f>SUM(Tabla2[[#This Row],[01. Alcaldía]:[10. Servicios sociales]])</f>
        <v>5100</v>
      </c>
    </row>
    <row r="170" spans="1:11" x14ac:dyDescent="0.35">
      <c r="A170" s="36" t="s">
        <v>2065</v>
      </c>
      <c r="B170" s="32">
        <v>120</v>
      </c>
      <c r="C170" s="32"/>
      <c r="D170" s="32"/>
      <c r="E170" s="32"/>
      <c r="F170" s="32"/>
      <c r="G170" s="32"/>
      <c r="H170" s="32"/>
      <c r="I170" s="32"/>
      <c r="J170" s="32"/>
      <c r="K170" s="46">
        <f>SUM(Tabla2[[#This Row],[01. Alcaldía]:[10. Servicios sociales]])</f>
        <v>120</v>
      </c>
    </row>
    <row r="171" spans="1:11" x14ac:dyDescent="0.35">
      <c r="A171" s="36" t="s">
        <v>2089</v>
      </c>
      <c r="B171" s="32"/>
      <c r="C171" s="32"/>
      <c r="D171" s="32"/>
      <c r="E171" s="32"/>
      <c r="F171" s="32"/>
      <c r="G171" s="32">
        <v>317.02</v>
      </c>
      <c r="H171" s="32">
        <v>1068.43</v>
      </c>
      <c r="I171" s="32"/>
      <c r="J171" s="32"/>
      <c r="K171" s="46">
        <f>SUM(Tabla2[[#This Row],[01. Alcaldía]:[10. Servicios sociales]])</f>
        <v>1385.45</v>
      </c>
    </row>
    <row r="172" spans="1:11" x14ac:dyDescent="0.35">
      <c r="A172" s="36" t="s">
        <v>1734</v>
      </c>
      <c r="B172" s="32"/>
      <c r="C172" s="32"/>
      <c r="D172" s="32">
        <v>3448.5</v>
      </c>
      <c r="E172" s="32"/>
      <c r="F172" s="32"/>
      <c r="G172" s="32"/>
      <c r="H172" s="32"/>
      <c r="I172" s="32"/>
      <c r="J172" s="32"/>
      <c r="K172" s="46">
        <f>SUM(Tabla2[[#This Row],[01. Alcaldía]:[10. Servicios sociales]])</f>
        <v>3448.5</v>
      </c>
    </row>
    <row r="173" spans="1:11" x14ac:dyDescent="0.35">
      <c r="A173" s="36" t="s">
        <v>2088</v>
      </c>
      <c r="B173" s="32"/>
      <c r="C173" s="32"/>
      <c r="D173" s="32"/>
      <c r="E173" s="32"/>
      <c r="F173" s="32"/>
      <c r="G173" s="32">
        <v>222.18</v>
      </c>
      <c r="H173" s="32"/>
      <c r="I173" s="32"/>
      <c r="J173" s="32"/>
      <c r="K173" s="46">
        <f>SUM(Tabla2[[#This Row],[01. Alcaldía]:[10. Servicios sociales]])</f>
        <v>222.18</v>
      </c>
    </row>
    <row r="174" spans="1:11" x14ac:dyDescent="0.35">
      <c r="A174" s="36" t="s">
        <v>1692</v>
      </c>
      <c r="B174" s="32"/>
      <c r="C174" s="32"/>
      <c r="D174" s="32"/>
      <c r="E174" s="32"/>
      <c r="F174" s="32">
        <v>3448.5</v>
      </c>
      <c r="G174" s="32"/>
      <c r="H174" s="32"/>
      <c r="I174" s="32"/>
      <c r="J174" s="32"/>
      <c r="K174" s="46">
        <f>SUM(Tabla2[[#This Row],[01. Alcaldía]:[10. Servicios sociales]])</f>
        <v>3448.5</v>
      </c>
    </row>
    <row r="175" spans="1:11" x14ac:dyDescent="0.35">
      <c r="A175" s="36" t="s">
        <v>2128</v>
      </c>
      <c r="B175" s="32"/>
      <c r="C175" s="32"/>
      <c r="D175" s="32"/>
      <c r="E175" s="32"/>
      <c r="F175" s="32"/>
      <c r="G175" s="32">
        <v>363.5</v>
      </c>
      <c r="H175" s="32"/>
      <c r="I175" s="32"/>
      <c r="J175" s="32"/>
      <c r="K175" s="46">
        <f>SUM(Tabla2[[#This Row],[01. Alcaldía]:[10. Servicios sociales]])</f>
        <v>363.5</v>
      </c>
    </row>
    <row r="176" spans="1:11" x14ac:dyDescent="0.35">
      <c r="A176" s="36" t="s">
        <v>2273</v>
      </c>
      <c r="B176" s="32"/>
      <c r="C176" s="32"/>
      <c r="D176" s="32"/>
      <c r="E176" s="32"/>
      <c r="F176" s="32"/>
      <c r="G176" s="32"/>
      <c r="H176" s="32">
        <v>131.94999999999999</v>
      </c>
      <c r="I176" s="32"/>
      <c r="J176" s="32"/>
      <c r="K176" s="46">
        <f>SUM(Tabla2[[#This Row],[01. Alcaldía]:[10. Servicios sociales]])</f>
        <v>131.94999999999999</v>
      </c>
    </row>
    <row r="177" spans="1:11" x14ac:dyDescent="0.35">
      <c r="A177" s="36" t="s">
        <v>2228</v>
      </c>
      <c r="B177" s="32">
        <v>677.6</v>
      </c>
      <c r="C177" s="32"/>
      <c r="D177" s="32"/>
      <c r="E177" s="32"/>
      <c r="F177" s="32"/>
      <c r="G177" s="32"/>
      <c r="H177" s="32"/>
      <c r="I177" s="32"/>
      <c r="J177" s="32"/>
      <c r="K177" s="46">
        <f>SUM(Tabla2[[#This Row],[01. Alcaldía]:[10. Servicios sociales]])</f>
        <v>677.6</v>
      </c>
    </row>
    <row r="178" spans="1:11" x14ac:dyDescent="0.35">
      <c r="A178" s="36" t="s">
        <v>2269</v>
      </c>
      <c r="B178" s="32"/>
      <c r="C178" s="32"/>
      <c r="D178" s="32"/>
      <c r="E178" s="32"/>
      <c r="F178" s="32"/>
      <c r="G178" s="32">
        <v>64.13</v>
      </c>
      <c r="H178" s="32"/>
      <c r="I178" s="32"/>
      <c r="J178" s="32"/>
      <c r="K178" s="46">
        <f>SUM(Tabla2[[#This Row],[01. Alcaldía]:[10. Servicios sociales]])</f>
        <v>64.13</v>
      </c>
    </row>
    <row r="179" spans="1:11" x14ac:dyDescent="0.35">
      <c r="A179" s="36" t="s">
        <v>2219</v>
      </c>
      <c r="B179" s="32"/>
      <c r="C179" s="32"/>
      <c r="D179" s="32">
        <v>484</v>
      </c>
      <c r="E179" s="32"/>
      <c r="F179" s="32"/>
      <c r="G179" s="32"/>
      <c r="H179" s="32"/>
      <c r="I179" s="32"/>
      <c r="J179" s="32"/>
      <c r="K179" s="46">
        <f>SUM(Tabla2[[#This Row],[01. Alcaldía]:[10. Servicios sociales]])</f>
        <v>484</v>
      </c>
    </row>
    <row r="180" spans="1:11" x14ac:dyDescent="0.35">
      <c r="A180" s="36" t="s">
        <v>2188</v>
      </c>
      <c r="B180" s="32"/>
      <c r="C180" s="32"/>
      <c r="D180" s="32"/>
      <c r="E180" s="32"/>
      <c r="F180" s="32"/>
      <c r="G180" s="32">
        <v>207.28</v>
      </c>
      <c r="H180" s="32"/>
      <c r="I180" s="32"/>
      <c r="J180" s="32"/>
      <c r="K180" s="46">
        <f>SUM(Tabla2[[#This Row],[01. Alcaldía]:[10. Servicios sociales]])</f>
        <v>207.28</v>
      </c>
    </row>
    <row r="181" spans="1:11" x14ac:dyDescent="0.35">
      <c r="A181" s="36" t="s">
        <v>2173</v>
      </c>
      <c r="B181" s="32"/>
      <c r="C181" s="32"/>
      <c r="D181" s="32"/>
      <c r="E181" s="32"/>
      <c r="F181" s="32">
        <v>477.95</v>
      </c>
      <c r="G181" s="32"/>
      <c r="H181" s="32"/>
      <c r="I181" s="32"/>
      <c r="J181" s="32"/>
      <c r="K181" s="46">
        <f>SUM(Tabla2[[#This Row],[01. Alcaldía]:[10. Servicios sociales]])</f>
        <v>477.95</v>
      </c>
    </row>
    <row r="182" spans="1:11" x14ac:dyDescent="0.35">
      <c r="A182" s="36" t="s">
        <v>2264</v>
      </c>
      <c r="B182" s="32"/>
      <c r="C182" s="32"/>
      <c r="D182" s="32"/>
      <c r="E182" s="32"/>
      <c r="F182" s="32"/>
      <c r="G182" s="32">
        <v>133.1</v>
      </c>
      <c r="H182" s="32"/>
      <c r="I182" s="32"/>
      <c r="J182" s="32"/>
      <c r="K182" s="46">
        <f>SUM(Tabla2[[#This Row],[01. Alcaldía]:[10. Servicios sociales]])</f>
        <v>133.1</v>
      </c>
    </row>
    <row r="183" spans="1:11" x14ac:dyDescent="0.35">
      <c r="A183" s="36" t="s">
        <v>2197</v>
      </c>
      <c r="B183" s="32"/>
      <c r="C183" s="32"/>
      <c r="D183" s="32"/>
      <c r="E183" s="32"/>
      <c r="F183" s="32">
        <v>692.12</v>
      </c>
      <c r="G183" s="32"/>
      <c r="H183" s="32"/>
      <c r="I183" s="32"/>
      <c r="J183" s="32"/>
      <c r="K183" s="46">
        <f>SUM(Tabla2[[#This Row],[01. Alcaldía]:[10. Servicios sociales]])</f>
        <v>692.12</v>
      </c>
    </row>
    <row r="184" spans="1:11" x14ac:dyDescent="0.35">
      <c r="A184" s="36" t="s">
        <v>2308</v>
      </c>
      <c r="B184" s="32"/>
      <c r="C184" s="32"/>
      <c r="D184" s="32"/>
      <c r="E184" s="32"/>
      <c r="F184" s="32"/>
      <c r="G184" s="32"/>
      <c r="H184" s="32">
        <v>139.99</v>
      </c>
      <c r="I184" s="32"/>
      <c r="J184" s="32"/>
      <c r="K184" s="46">
        <f>SUM(Tabla2[[#This Row],[01. Alcaldía]:[10. Servicios sociales]])</f>
        <v>139.99</v>
      </c>
    </row>
    <row r="185" spans="1:11" x14ac:dyDescent="0.35">
      <c r="A185" s="36" t="s">
        <v>1758</v>
      </c>
      <c r="B185" s="32"/>
      <c r="C185" s="32"/>
      <c r="D185" s="32"/>
      <c r="E185" s="32"/>
      <c r="F185" s="32"/>
      <c r="G185" s="32"/>
      <c r="H185" s="32"/>
      <c r="I185" s="32">
        <v>464.64</v>
      </c>
      <c r="J185" s="32"/>
      <c r="K185" s="46">
        <f>SUM(Tabla2[[#This Row],[01. Alcaldía]:[10. Servicios sociales]])</f>
        <v>464.64</v>
      </c>
    </row>
    <row r="186" spans="1:11" x14ac:dyDescent="0.35">
      <c r="A186" s="36" t="s">
        <v>1751</v>
      </c>
      <c r="B186" s="32"/>
      <c r="C186" s="32"/>
      <c r="D186" s="32"/>
      <c r="E186" s="32"/>
      <c r="F186" s="32"/>
      <c r="G186" s="32">
        <v>1408.54</v>
      </c>
      <c r="H186" s="32"/>
      <c r="I186" s="32"/>
      <c r="J186" s="32"/>
      <c r="K186" s="46">
        <f>SUM(Tabla2[[#This Row],[01. Alcaldía]:[10. Servicios sociales]])</f>
        <v>1408.54</v>
      </c>
    </row>
    <row r="187" spans="1:11" x14ac:dyDescent="0.35">
      <c r="A187" s="36" t="s">
        <v>2231</v>
      </c>
      <c r="B187" s="32"/>
      <c r="C187" s="32"/>
      <c r="D187" s="32">
        <v>44.77</v>
      </c>
      <c r="E187" s="32"/>
      <c r="F187" s="32"/>
      <c r="G187" s="32"/>
      <c r="H187" s="32"/>
      <c r="I187" s="32"/>
      <c r="J187" s="32"/>
      <c r="K187" s="46">
        <f>SUM(Tabla2[[#This Row],[01. Alcaldía]:[10. Servicios sociales]])</f>
        <v>44.77</v>
      </c>
    </row>
    <row r="188" spans="1:11" x14ac:dyDescent="0.35">
      <c r="A188" s="36" t="s">
        <v>2091</v>
      </c>
      <c r="B188" s="32"/>
      <c r="C188" s="32"/>
      <c r="D188" s="32"/>
      <c r="E188" s="32"/>
      <c r="F188" s="32"/>
      <c r="G188" s="32"/>
      <c r="H188" s="32">
        <v>198.83</v>
      </c>
      <c r="I188" s="32"/>
      <c r="J188" s="32"/>
      <c r="K188" s="46">
        <f>SUM(Tabla2[[#This Row],[01. Alcaldía]:[10. Servicios sociales]])</f>
        <v>198.83</v>
      </c>
    </row>
    <row r="189" spans="1:11" x14ac:dyDescent="0.35">
      <c r="A189" s="36" t="s">
        <v>1768</v>
      </c>
      <c r="B189" s="32"/>
      <c r="C189" s="32">
        <v>49.91</v>
      </c>
      <c r="D189" s="32"/>
      <c r="E189" s="32"/>
      <c r="F189" s="32"/>
      <c r="G189" s="32"/>
      <c r="H189" s="32"/>
      <c r="I189" s="32"/>
      <c r="J189" s="32"/>
      <c r="K189" s="46">
        <f>SUM(Tabla2[[#This Row],[01. Alcaldía]:[10. Servicios sociales]])</f>
        <v>49.91</v>
      </c>
    </row>
    <row r="190" spans="1:11" x14ac:dyDescent="0.35">
      <c r="A190" s="36" t="s">
        <v>2097</v>
      </c>
      <c r="B190" s="32"/>
      <c r="C190" s="32">
        <v>63.29</v>
      </c>
      <c r="D190" s="32"/>
      <c r="E190" s="32"/>
      <c r="F190" s="32"/>
      <c r="G190" s="32"/>
      <c r="H190" s="32"/>
      <c r="I190" s="32"/>
      <c r="J190" s="32"/>
      <c r="K190" s="46">
        <f>SUM(Tabla2[[#This Row],[01. Alcaldía]:[10. Servicios sociales]])</f>
        <v>63.29</v>
      </c>
    </row>
    <row r="191" spans="1:11" x14ac:dyDescent="0.35">
      <c r="A191" s="36" t="s">
        <v>1715</v>
      </c>
      <c r="B191" s="32"/>
      <c r="C191" s="32"/>
      <c r="D191" s="32"/>
      <c r="E191" s="32">
        <v>4770</v>
      </c>
      <c r="F191" s="32">
        <v>40.659999999999997</v>
      </c>
      <c r="G191" s="32"/>
      <c r="H191" s="32"/>
      <c r="I191" s="32"/>
      <c r="J191" s="32"/>
      <c r="K191" s="46">
        <f>SUM(Tabla2[[#This Row],[01. Alcaldía]:[10. Servicios sociales]])</f>
        <v>4810.66</v>
      </c>
    </row>
    <row r="192" spans="1:11" x14ac:dyDescent="0.35">
      <c r="A192" s="36" t="s">
        <v>1924</v>
      </c>
      <c r="B192" s="32"/>
      <c r="C192" s="32"/>
      <c r="D192" s="32"/>
      <c r="E192" s="32"/>
      <c r="F192" s="32">
        <v>18022.95</v>
      </c>
      <c r="G192" s="32"/>
      <c r="H192" s="32"/>
      <c r="I192" s="32"/>
      <c r="J192" s="32"/>
      <c r="K192" s="46">
        <f>SUM(Tabla2[[#This Row],[01. Alcaldía]:[10. Servicios sociales]])</f>
        <v>18022.95</v>
      </c>
    </row>
    <row r="193" spans="1:11" x14ac:dyDescent="0.35">
      <c r="A193" s="36" t="s">
        <v>2271</v>
      </c>
      <c r="B193" s="32"/>
      <c r="C193" s="32"/>
      <c r="D193" s="32"/>
      <c r="E193" s="32"/>
      <c r="F193" s="32"/>
      <c r="G193" s="32"/>
      <c r="H193" s="32"/>
      <c r="I193" s="32"/>
      <c r="J193" s="32">
        <v>745.14</v>
      </c>
      <c r="K193" s="46">
        <f>SUM(Tabla2[[#This Row],[01. Alcaldía]:[10. Servicios sociales]])</f>
        <v>745.14</v>
      </c>
    </row>
    <row r="194" spans="1:11" x14ac:dyDescent="0.35">
      <c r="A194" s="36" t="s">
        <v>1769</v>
      </c>
      <c r="B194" s="32"/>
      <c r="C194" s="32"/>
      <c r="D194" s="32"/>
      <c r="E194" s="32"/>
      <c r="F194" s="32"/>
      <c r="G194" s="32">
        <v>742</v>
      </c>
      <c r="H194" s="32"/>
      <c r="I194" s="32"/>
      <c r="J194" s="32"/>
      <c r="K194" s="46">
        <f>SUM(Tabla2[[#This Row],[01. Alcaldía]:[10. Servicios sociales]])</f>
        <v>742</v>
      </c>
    </row>
    <row r="195" spans="1:11" x14ac:dyDescent="0.35">
      <c r="A195" s="36" t="s">
        <v>1712</v>
      </c>
      <c r="B195" s="32"/>
      <c r="C195" s="32"/>
      <c r="D195" s="32"/>
      <c r="E195" s="32"/>
      <c r="F195" s="32"/>
      <c r="G195" s="32"/>
      <c r="H195" s="32"/>
      <c r="I195" s="32"/>
      <c r="J195" s="32">
        <v>14625.61</v>
      </c>
      <c r="K195" s="46">
        <f>SUM(Tabla2[[#This Row],[01. Alcaldía]:[10. Servicios sociales]])</f>
        <v>14625.61</v>
      </c>
    </row>
    <row r="196" spans="1:11" x14ac:dyDescent="0.35">
      <c r="A196" s="36" t="s">
        <v>1783</v>
      </c>
      <c r="B196" s="32"/>
      <c r="C196" s="32"/>
      <c r="D196" s="32"/>
      <c r="E196" s="32"/>
      <c r="F196" s="32">
        <v>2471</v>
      </c>
      <c r="G196" s="32"/>
      <c r="H196" s="32"/>
      <c r="I196" s="32"/>
      <c r="J196" s="32"/>
      <c r="K196" s="46">
        <f>SUM(Tabla2[[#This Row],[01. Alcaldía]:[10. Servicios sociales]])</f>
        <v>2471</v>
      </c>
    </row>
    <row r="197" spans="1:11" x14ac:dyDescent="0.35">
      <c r="A197" s="36" t="s">
        <v>1975</v>
      </c>
      <c r="B197" s="32"/>
      <c r="C197" s="32"/>
      <c r="D197" s="32"/>
      <c r="E197" s="32"/>
      <c r="F197" s="32"/>
      <c r="G197" s="32">
        <v>324.02999999999997</v>
      </c>
      <c r="H197" s="32"/>
      <c r="I197" s="32"/>
      <c r="J197" s="32"/>
      <c r="K197" s="46">
        <f>SUM(Tabla2[[#This Row],[01. Alcaldía]:[10. Servicios sociales]])</f>
        <v>324.02999999999997</v>
      </c>
    </row>
    <row r="198" spans="1:11" x14ac:dyDescent="0.35">
      <c r="A198" s="36" t="s">
        <v>1809</v>
      </c>
      <c r="B198" s="32"/>
      <c r="C198" s="32"/>
      <c r="D198" s="32"/>
      <c r="E198" s="32"/>
      <c r="F198" s="32"/>
      <c r="G198" s="32">
        <v>9090.1200000000008</v>
      </c>
      <c r="H198" s="32"/>
      <c r="I198" s="32"/>
      <c r="J198" s="32">
        <v>804.65</v>
      </c>
      <c r="K198" s="46">
        <f>SUM(Tabla2[[#This Row],[01. Alcaldía]:[10. Servicios sociales]])</f>
        <v>9894.77</v>
      </c>
    </row>
    <row r="199" spans="1:11" x14ac:dyDescent="0.35">
      <c r="A199" s="36" t="s">
        <v>1684</v>
      </c>
      <c r="B199" s="32">
        <v>51.42</v>
      </c>
      <c r="C199" s="32"/>
      <c r="D199" s="32"/>
      <c r="E199" s="32"/>
      <c r="F199" s="32"/>
      <c r="G199" s="32"/>
      <c r="H199" s="32"/>
      <c r="I199" s="32"/>
      <c r="J199" s="32"/>
      <c r="K199" s="46">
        <f>SUM(Tabla2[[#This Row],[01. Alcaldía]:[10. Servicios sociales]])</f>
        <v>51.42</v>
      </c>
    </row>
    <row r="200" spans="1:11" x14ac:dyDescent="0.35">
      <c r="A200" s="36" t="s">
        <v>2141</v>
      </c>
      <c r="B200" s="32"/>
      <c r="C200" s="32"/>
      <c r="D200" s="32"/>
      <c r="E200" s="32"/>
      <c r="F200" s="32"/>
      <c r="G200" s="32">
        <v>453.75</v>
      </c>
      <c r="H200" s="32"/>
      <c r="I200" s="32"/>
      <c r="J200" s="32"/>
      <c r="K200" s="46">
        <f>SUM(Tabla2[[#This Row],[01. Alcaldía]:[10. Servicios sociales]])</f>
        <v>453.75</v>
      </c>
    </row>
    <row r="201" spans="1:11" x14ac:dyDescent="0.35">
      <c r="A201" s="36" t="s">
        <v>1747</v>
      </c>
      <c r="B201" s="32"/>
      <c r="C201" s="32"/>
      <c r="D201" s="32"/>
      <c r="E201" s="32">
        <v>11349.8</v>
      </c>
      <c r="F201" s="32"/>
      <c r="G201" s="32"/>
      <c r="H201" s="32"/>
      <c r="I201" s="32"/>
      <c r="J201" s="32"/>
      <c r="K201" s="46">
        <f>SUM(Tabla2[[#This Row],[01. Alcaldía]:[10. Servicios sociales]])</f>
        <v>11349.8</v>
      </c>
    </row>
    <row r="202" spans="1:11" x14ac:dyDescent="0.35">
      <c r="A202" s="36" t="s">
        <v>2232</v>
      </c>
      <c r="B202" s="32"/>
      <c r="C202" s="32"/>
      <c r="D202" s="32">
        <v>766.01</v>
      </c>
      <c r="E202" s="32"/>
      <c r="F202" s="32"/>
      <c r="G202" s="32"/>
      <c r="H202" s="32"/>
      <c r="I202" s="32"/>
      <c r="J202" s="32"/>
      <c r="K202" s="46">
        <f>SUM(Tabla2[[#This Row],[01. Alcaldía]:[10. Servicios sociales]])</f>
        <v>766.01</v>
      </c>
    </row>
    <row r="203" spans="1:11" x14ac:dyDescent="0.35">
      <c r="A203" s="36" t="s">
        <v>2335</v>
      </c>
      <c r="B203" s="32"/>
      <c r="C203" s="32"/>
      <c r="D203" s="32">
        <v>363</v>
      </c>
      <c r="E203" s="32"/>
      <c r="F203" s="32"/>
      <c r="G203" s="32"/>
      <c r="H203" s="32"/>
      <c r="I203" s="32"/>
      <c r="J203" s="32"/>
      <c r="K203" s="46">
        <f>SUM(Tabla2[[#This Row],[01. Alcaldía]:[10. Servicios sociales]])</f>
        <v>363</v>
      </c>
    </row>
    <row r="204" spans="1:11" x14ac:dyDescent="0.35">
      <c r="A204" s="36" t="s">
        <v>1805</v>
      </c>
      <c r="B204" s="32"/>
      <c r="C204" s="32"/>
      <c r="D204" s="32"/>
      <c r="E204" s="32"/>
      <c r="F204" s="32"/>
      <c r="G204" s="32">
        <v>6000</v>
      </c>
      <c r="H204" s="32"/>
      <c r="I204" s="32"/>
      <c r="J204" s="32"/>
      <c r="K204" s="46">
        <f>SUM(Tabla2[[#This Row],[01. Alcaldía]:[10. Servicios sociales]])</f>
        <v>6000</v>
      </c>
    </row>
    <row r="205" spans="1:11" x14ac:dyDescent="0.35">
      <c r="A205" s="36" t="s">
        <v>2187</v>
      </c>
      <c r="B205" s="32"/>
      <c r="C205" s="32"/>
      <c r="D205" s="32"/>
      <c r="E205" s="32"/>
      <c r="F205" s="32">
        <v>66.34</v>
      </c>
      <c r="G205" s="32"/>
      <c r="H205" s="32"/>
      <c r="I205" s="32"/>
      <c r="J205" s="32"/>
      <c r="K205" s="46">
        <f>SUM(Tabla2[[#This Row],[01. Alcaldía]:[10. Servicios sociales]])</f>
        <v>66.34</v>
      </c>
    </row>
    <row r="206" spans="1:11" x14ac:dyDescent="0.35">
      <c r="A206" s="36" t="s">
        <v>1706</v>
      </c>
      <c r="B206" s="32"/>
      <c r="C206" s="32"/>
      <c r="D206" s="32"/>
      <c r="E206" s="32"/>
      <c r="F206" s="32">
        <v>14520</v>
      </c>
      <c r="G206" s="32"/>
      <c r="H206" s="32"/>
      <c r="I206" s="32"/>
      <c r="J206" s="32"/>
      <c r="K206" s="46">
        <f>SUM(Tabla2[[#This Row],[01. Alcaldía]:[10. Servicios sociales]])</f>
        <v>14520</v>
      </c>
    </row>
    <row r="207" spans="1:11" x14ac:dyDescent="0.35">
      <c r="A207" s="36" t="s">
        <v>1716</v>
      </c>
      <c r="B207" s="32"/>
      <c r="C207" s="32"/>
      <c r="D207" s="32">
        <v>1965.04</v>
      </c>
      <c r="E207" s="32"/>
      <c r="F207" s="32"/>
      <c r="G207" s="32">
        <v>3507</v>
      </c>
      <c r="H207" s="32"/>
      <c r="I207" s="32"/>
      <c r="J207" s="32">
        <v>2685.3500000000004</v>
      </c>
      <c r="K207" s="46">
        <f>SUM(Tabla2[[#This Row],[01. Alcaldía]:[10. Servicios sociales]])</f>
        <v>8157.39</v>
      </c>
    </row>
    <row r="208" spans="1:11" x14ac:dyDescent="0.35">
      <c r="A208" s="36" t="s">
        <v>1880</v>
      </c>
      <c r="B208" s="32"/>
      <c r="C208" s="32"/>
      <c r="D208" s="32"/>
      <c r="E208" s="32"/>
      <c r="F208" s="32"/>
      <c r="G208" s="32"/>
      <c r="H208" s="32"/>
      <c r="I208" s="32">
        <v>257.62</v>
      </c>
      <c r="J208" s="32"/>
      <c r="K208" s="46">
        <f>SUM(Tabla2[[#This Row],[01. Alcaldía]:[10. Servicios sociales]])</f>
        <v>257.62</v>
      </c>
    </row>
    <row r="209" spans="1:11" x14ac:dyDescent="0.35">
      <c r="A209" s="36" t="s">
        <v>2245</v>
      </c>
      <c r="B209" s="32"/>
      <c r="C209" s="32"/>
      <c r="D209" s="32"/>
      <c r="E209" s="32"/>
      <c r="F209" s="32"/>
      <c r="G209" s="32"/>
      <c r="H209" s="32">
        <v>574.16999999999996</v>
      </c>
      <c r="I209" s="32"/>
      <c r="J209" s="32"/>
      <c r="K209" s="46">
        <f>SUM(Tabla2[[#This Row],[01. Alcaldía]:[10. Servicios sociales]])</f>
        <v>574.16999999999996</v>
      </c>
    </row>
    <row r="210" spans="1:11" x14ac:dyDescent="0.35">
      <c r="A210" s="36" t="s">
        <v>1710</v>
      </c>
      <c r="B210" s="32"/>
      <c r="C210" s="32"/>
      <c r="D210" s="32"/>
      <c r="E210" s="32">
        <v>871.2</v>
      </c>
      <c r="F210" s="32"/>
      <c r="G210" s="32"/>
      <c r="H210" s="32"/>
      <c r="I210" s="32"/>
      <c r="J210" s="32"/>
      <c r="K210" s="46">
        <f>SUM(Tabla2[[#This Row],[01. Alcaldía]:[10. Servicios sociales]])</f>
        <v>871.2</v>
      </c>
    </row>
    <row r="211" spans="1:11" x14ac:dyDescent="0.35">
      <c r="A211" s="36" t="s">
        <v>1824</v>
      </c>
      <c r="B211" s="32"/>
      <c r="C211" s="32"/>
      <c r="D211" s="32"/>
      <c r="E211" s="32">
        <v>3000</v>
      </c>
      <c r="F211" s="32"/>
      <c r="G211" s="32"/>
      <c r="H211" s="32"/>
      <c r="I211" s="32"/>
      <c r="J211" s="32"/>
      <c r="K211" s="46">
        <f>SUM(Tabla2[[#This Row],[01. Alcaldía]:[10. Servicios sociales]])</f>
        <v>3000</v>
      </c>
    </row>
    <row r="212" spans="1:11" x14ac:dyDescent="0.35">
      <c r="A212" s="36" t="s">
        <v>2191</v>
      </c>
      <c r="B212" s="32"/>
      <c r="C212" s="32"/>
      <c r="D212" s="32"/>
      <c r="E212" s="32"/>
      <c r="F212" s="32"/>
      <c r="G212" s="32"/>
      <c r="H212" s="32">
        <v>582.4</v>
      </c>
      <c r="I212" s="32"/>
      <c r="J212" s="32"/>
      <c r="K212" s="46">
        <f>SUM(Tabla2[[#This Row],[01. Alcaldía]:[10. Servicios sociales]])</f>
        <v>582.4</v>
      </c>
    </row>
    <row r="213" spans="1:11" x14ac:dyDescent="0.35">
      <c r="A213" s="36" t="s">
        <v>2085</v>
      </c>
      <c r="B213" s="32"/>
      <c r="C213" s="32"/>
      <c r="D213" s="32"/>
      <c r="E213" s="32"/>
      <c r="F213" s="32"/>
      <c r="G213" s="32"/>
      <c r="H213" s="32">
        <v>3539.25</v>
      </c>
      <c r="I213" s="32"/>
      <c r="J213" s="32"/>
      <c r="K213" s="46">
        <f>SUM(Tabla2[[#This Row],[01. Alcaldía]:[10. Servicios sociales]])</f>
        <v>3539.25</v>
      </c>
    </row>
    <row r="214" spans="1:11" x14ac:dyDescent="0.35">
      <c r="A214" s="36" t="s">
        <v>2090</v>
      </c>
      <c r="B214" s="32"/>
      <c r="C214" s="32"/>
      <c r="D214" s="32"/>
      <c r="E214" s="32"/>
      <c r="F214" s="32"/>
      <c r="G214" s="32">
        <v>334.96</v>
      </c>
      <c r="H214" s="32">
        <v>44.21</v>
      </c>
      <c r="I214" s="32"/>
      <c r="J214" s="32"/>
      <c r="K214" s="46">
        <f>SUM(Tabla2[[#This Row],[01. Alcaldía]:[10. Servicios sociales]])</f>
        <v>379.16999999999996</v>
      </c>
    </row>
    <row r="215" spans="1:11" x14ac:dyDescent="0.35">
      <c r="A215" s="36" t="s">
        <v>1822</v>
      </c>
      <c r="B215" s="32"/>
      <c r="C215" s="32"/>
      <c r="D215" s="32">
        <v>1200</v>
      </c>
      <c r="E215" s="32"/>
      <c r="F215" s="32"/>
      <c r="G215" s="32"/>
      <c r="H215" s="32"/>
      <c r="I215" s="32"/>
      <c r="J215" s="32"/>
      <c r="K215" s="46">
        <f>SUM(Tabla2[[#This Row],[01. Alcaldía]:[10. Servicios sociales]])</f>
        <v>1200</v>
      </c>
    </row>
    <row r="216" spans="1:11" x14ac:dyDescent="0.35">
      <c r="A216" s="36" t="s">
        <v>2283</v>
      </c>
      <c r="B216" s="32"/>
      <c r="C216" s="32"/>
      <c r="D216" s="32"/>
      <c r="E216" s="32"/>
      <c r="F216" s="32"/>
      <c r="G216" s="32"/>
      <c r="H216" s="32">
        <v>59.66</v>
      </c>
      <c r="I216" s="32"/>
      <c r="J216" s="32">
        <v>59.66</v>
      </c>
      <c r="K216" s="46">
        <f>SUM(Tabla2[[#This Row],[01. Alcaldía]:[10. Servicios sociales]])</f>
        <v>119.32</v>
      </c>
    </row>
    <row r="217" spans="1:11" x14ac:dyDescent="0.35">
      <c r="A217" s="36" t="s">
        <v>2278</v>
      </c>
      <c r="B217" s="32"/>
      <c r="C217" s="32"/>
      <c r="D217" s="32"/>
      <c r="E217" s="32"/>
      <c r="F217" s="32"/>
      <c r="G217" s="32">
        <v>133.1</v>
      </c>
      <c r="H217" s="32"/>
      <c r="I217" s="32"/>
      <c r="J217" s="32"/>
      <c r="K217" s="46">
        <f>SUM(Tabla2[[#This Row],[01. Alcaldía]:[10. Servicios sociales]])</f>
        <v>133.1</v>
      </c>
    </row>
    <row r="218" spans="1:11" x14ac:dyDescent="0.35">
      <c r="A218" s="36" t="s">
        <v>2153</v>
      </c>
      <c r="B218" s="32"/>
      <c r="C218" s="32"/>
      <c r="D218" s="32"/>
      <c r="E218" s="32"/>
      <c r="F218" s="32"/>
      <c r="G218" s="32"/>
      <c r="H218" s="32"/>
      <c r="I218" s="32"/>
      <c r="J218" s="32">
        <v>295.63</v>
      </c>
      <c r="K218" s="46">
        <f>SUM(Tabla2[[#This Row],[01. Alcaldía]:[10. Servicios sociales]])</f>
        <v>295.63</v>
      </c>
    </row>
    <row r="219" spans="1:11" x14ac:dyDescent="0.35">
      <c r="A219" s="36" t="s">
        <v>2084</v>
      </c>
      <c r="B219" s="32"/>
      <c r="C219" s="32"/>
      <c r="D219" s="32"/>
      <c r="E219" s="32"/>
      <c r="F219" s="32"/>
      <c r="G219" s="32">
        <v>1815</v>
      </c>
      <c r="H219" s="32"/>
      <c r="I219" s="32"/>
      <c r="J219" s="32"/>
      <c r="K219" s="46">
        <f>SUM(Tabla2[[#This Row],[01. Alcaldía]:[10. Servicios sociales]])</f>
        <v>1815</v>
      </c>
    </row>
    <row r="220" spans="1:11" x14ac:dyDescent="0.35">
      <c r="A220" s="36" t="s">
        <v>1896</v>
      </c>
      <c r="B220" s="32"/>
      <c r="C220" s="32"/>
      <c r="D220" s="32"/>
      <c r="E220" s="32"/>
      <c r="F220" s="32">
        <v>53.8</v>
      </c>
      <c r="G220" s="32"/>
      <c r="H220" s="32"/>
      <c r="I220" s="32"/>
      <c r="J220" s="32"/>
      <c r="K220" s="46">
        <f>SUM(Tabla2[[#This Row],[01. Alcaldía]:[10. Servicios sociales]])</f>
        <v>53.8</v>
      </c>
    </row>
    <row r="221" spans="1:11" x14ac:dyDescent="0.35">
      <c r="A221" s="36" t="s">
        <v>2344</v>
      </c>
      <c r="B221" s="32"/>
      <c r="C221" s="32"/>
      <c r="D221" s="32"/>
      <c r="E221" s="32"/>
      <c r="F221" s="32"/>
      <c r="G221" s="32"/>
      <c r="H221" s="32">
        <v>612</v>
      </c>
      <c r="I221" s="32"/>
      <c r="J221" s="32"/>
      <c r="K221" s="46">
        <f>SUM(Tabla2[[#This Row],[01. Alcaldía]:[10. Servicios sociales]])</f>
        <v>612</v>
      </c>
    </row>
    <row r="222" spans="1:11" x14ac:dyDescent="0.35">
      <c r="A222" s="36" t="s">
        <v>2306</v>
      </c>
      <c r="B222" s="32"/>
      <c r="C222" s="32"/>
      <c r="D222" s="32"/>
      <c r="E222" s="32"/>
      <c r="F222" s="32"/>
      <c r="G222" s="32"/>
      <c r="H222" s="32">
        <v>35.01</v>
      </c>
      <c r="I222" s="32"/>
      <c r="J222" s="32"/>
      <c r="K222" s="46">
        <f>SUM(Tabla2[[#This Row],[01. Alcaldía]:[10. Servicios sociales]])</f>
        <v>35.01</v>
      </c>
    </row>
    <row r="223" spans="1:11" x14ac:dyDescent="0.35">
      <c r="A223" s="36" t="s">
        <v>2171</v>
      </c>
      <c r="B223" s="32">
        <v>605</v>
      </c>
      <c r="C223" s="32"/>
      <c r="D223" s="32"/>
      <c r="E223" s="32"/>
      <c r="F223" s="32"/>
      <c r="G223" s="32"/>
      <c r="H223" s="32"/>
      <c r="I223" s="32"/>
      <c r="J223" s="32"/>
      <c r="K223" s="46">
        <f>SUM(Tabla2[[#This Row],[01. Alcaldía]:[10. Servicios sociales]])</f>
        <v>605</v>
      </c>
    </row>
    <row r="224" spans="1:11" x14ac:dyDescent="0.35">
      <c r="A224" s="36" t="s">
        <v>2204</v>
      </c>
      <c r="B224" s="32"/>
      <c r="C224" s="32"/>
      <c r="D224" s="32"/>
      <c r="E224" s="32"/>
      <c r="F224" s="32"/>
      <c r="G224" s="32"/>
      <c r="H224" s="32"/>
      <c r="I224" s="32"/>
      <c r="J224" s="32">
        <v>707.4</v>
      </c>
      <c r="K224" s="46">
        <f>SUM(Tabla2[[#This Row],[01. Alcaldía]:[10. Servicios sociales]])</f>
        <v>707.4</v>
      </c>
    </row>
    <row r="225" spans="1:11" x14ac:dyDescent="0.35">
      <c r="A225" s="41" t="s">
        <v>2291</v>
      </c>
      <c r="B225" s="42"/>
      <c r="C225" s="42"/>
      <c r="D225" s="42">
        <v>356.5</v>
      </c>
      <c r="E225" s="42"/>
      <c r="F225" s="42"/>
      <c r="G225" s="42"/>
      <c r="H225" s="42"/>
      <c r="I225" s="42"/>
      <c r="J225" s="42"/>
      <c r="K225" s="46">
        <f>SUM(Tabla2[[#This Row],[01. Alcaldía]:[10. Servicios sociales]])</f>
        <v>356.5</v>
      </c>
    </row>
    <row r="226" spans="1:11" s="45" customFormat="1" x14ac:dyDescent="0.35">
      <c r="A226" s="43" t="s">
        <v>2562</v>
      </c>
      <c r="B226" s="44">
        <f>SUBTOTAL(109,Tabla2[01. Alcaldía])</f>
        <v>30782.979999999996</v>
      </c>
      <c r="C226" s="44">
        <f>SUBTOTAL(109,Tabla2[02. Urbanismo, infraestructura y vivienda])</f>
        <v>7235.55</v>
      </c>
      <c r="D226" s="44">
        <f>SUBTOTAL(109,Tabla2[03. Participación ciudadana, juventud y deportes])</f>
        <v>128672.41999999998</v>
      </c>
      <c r="E226" s="44">
        <f>SUBTOTAL(109,Tabla2[04. Hacienda, función pública y promoción económica])</f>
        <v>44789.209999999992</v>
      </c>
      <c r="F226" s="44">
        <f>SUBTOTAL(109,Tabla2[06. Educación, infancia e igualdad])</f>
        <v>158038.51999999996</v>
      </c>
      <c r="G226" s="44">
        <f>SUBTOTAL(109,Tabla2[07. Medio Ambiente sostenibilidad])</f>
        <v>145184.67000000001</v>
      </c>
      <c r="H226" s="44">
        <f>SUBTOTAL(109,Tabla2[08. Seguridad y movilidad])</f>
        <v>48681.91</v>
      </c>
      <c r="I226" s="44">
        <f>SUBTOTAL(109,Tabla2[09. Cultura y turismo])</f>
        <v>21180.620000000003</v>
      </c>
      <c r="J226" s="44">
        <f>SUBTOTAL(109,Tabla2[10. Servicios sociales])</f>
        <v>55340.759999999995</v>
      </c>
      <c r="K226" s="44">
        <f>SUBTOTAL(109,Tabla2[Total general])</f>
        <v>639906.64</v>
      </c>
    </row>
  </sheetData>
  <pageMargins left="0.31496062992125984" right="0.31496062992125984" top="0.74803149606299213" bottom="0.55118110236220474" header="0.31496062992125984" footer="0.31496062992125984"/>
  <pageSetup paperSize="9" orientation="landscape" horizontalDpi="0" verticalDpi="0" r:id="rId1"/>
  <headerFooter>
    <oddHeader>&amp;C&amp;"-,Negrita"&amp;14&amp;UCONTRATACION MENOR DE SERVICIOS POR PROVEEDORES Y AREAS AYUNTAMIENTO DE VALLADOLID - PRIMER TRIMESTRE</oddHeader>
    <oddFooter>&amp;R&amp;P /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4"/>
  <sheetViews>
    <sheetView topLeftCell="A19" workbookViewId="0">
      <selection activeCell="K166" sqref="K166"/>
    </sheetView>
  </sheetViews>
  <sheetFormatPr baseColWidth="10" defaultRowHeight="14.5" x14ac:dyDescent="0.35"/>
  <cols>
    <col min="1" max="1" width="42.36328125" style="35" customWidth="1"/>
    <col min="2" max="2" width="9.81640625" style="35" customWidth="1"/>
    <col min="3" max="3" width="10.36328125" style="35" customWidth="1"/>
    <col min="4" max="4" width="9.453125" style="35" customWidth="1"/>
    <col min="5" max="5" width="10.36328125" style="35" customWidth="1"/>
    <col min="6" max="6" width="10" style="35" customWidth="1"/>
    <col min="7" max="7" width="9.81640625" style="35" customWidth="1"/>
    <col min="8" max="8" width="9.1796875" style="35" customWidth="1"/>
    <col min="9" max="9" width="8.81640625" style="35" customWidth="1"/>
    <col min="10" max="10" width="9.6328125" style="35" customWidth="1"/>
    <col min="11" max="11" width="9.54296875" style="45" customWidth="1"/>
    <col min="12" max="16384" width="10.90625" style="35"/>
  </cols>
  <sheetData>
    <row r="1" spans="1:11" s="40" customFormat="1" ht="57.5" x14ac:dyDescent="0.35">
      <c r="A1" s="37" t="s">
        <v>2564</v>
      </c>
      <c r="B1" s="38" t="s">
        <v>2349</v>
      </c>
      <c r="C1" s="38" t="s">
        <v>2351</v>
      </c>
      <c r="D1" s="38" t="s">
        <v>2353</v>
      </c>
      <c r="E1" s="38" t="s">
        <v>2355</v>
      </c>
      <c r="F1" s="38" t="s">
        <v>2357</v>
      </c>
      <c r="G1" s="38" t="s">
        <v>2359</v>
      </c>
      <c r="H1" s="38" t="s">
        <v>2361</v>
      </c>
      <c r="I1" s="38" t="s">
        <v>2363</v>
      </c>
      <c r="J1" s="38" t="s">
        <v>2365</v>
      </c>
      <c r="K1" s="39" t="s">
        <v>2558</v>
      </c>
    </row>
    <row r="2" spans="1:11" x14ac:dyDescent="0.35">
      <c r="A2" s="36" t="s">
        <v>2296</v>
      </c>
      <c r="B2" s="32"/>
      <c r="C2" s="32"/>
      <c r="D2" s="32">
        <v>272.25</v>
      </c>
      <c r="E2" s="32"/>
      <c r="F2" s="32"/>
      <c r="G2" s="32"/>
      <c r="H2" s="32"/>
      <c r="I2" s="32"/>
      <c r="J2" s="32"/>
      <c r="K2" s="46">
        <f>SUM(Tabla4[[#This Row],[01. Alcaldía]:[10. Servicios sociales]])</f>
        <v>272.25</v>
      </c>
    </row>
    <row r="3" spans="1:11" x14ac:dyDescent="0.35">
      <c r="A3" s="36" t="s">
        <v>1707</v>
      </c>
      <c r="B3" s="32"/>
      <c r="C3" s="32">
        <v>4835.3999999999996</v>
      </c>
      <c r="D3" s="32"/>
      <c r="E3" s="32"/>
      <c r="F3" s="32"/>
      <c r="G3" s="32"/>
      <c r="H3" s="32"/>
      <c r="I3" s="32"/>
      <c r="J3" s="32"/>
      <c r="K3" s="46">
        <f>SUM(Tabla4[[#This Row],[01. Alcaldía]:[10. Servicios sociales]])</f>
        <v>4835.3999999999996</v>
      </c>
    </row>
    <row r="4" spans="1:11" x14ac:dyDescent="0.35">
      <c r="A4" s="36" t="s">
        <v>1723</v>
      </c>
      <c r="B4" s="32">
        <v>9275.67</v>
      </c>
      <c r="C4" s="32"/>
      <c r="D4" s="32"/>
      <c r="E4" s="32"/>
      <c r="F4" s="32"/>
      <c r="G4" s="32"/>
      <c r="H4" s="32"/>
      <c r="I4" s="32"/>
      <c r="J4" s="32"/>
      <c r="K4" s="46">
        <f>SUM(Tabla4[[#This Row],[01. Alcaldía]:[10. Servicios sociales]])</f>
        <v>9275.67</v>
      </c>
    </row>
    <row r="5" spans="1:11" x14ac:dyDescent="0.35">
      <c r="A5" s="36" t="s">
        <v>1722</v>
      </c>
      <c r="B5" s="32">
        <v>10645.48</v>
      </c>
      <c r="C5" s="32"/>
      <c r="D5" s="32"/>
      <c r="E5" s="32"/>
      <c r="F5" s="32"/>
      <c r="G5" s="32"/>
      <c r="H5" s="32"/>
      <c r="I5" s="32"/>
      <c r="J5" s="32"/>
      <c r="K5" s="46">
        <f>SUM(Tabla4[[#This Row],[01. Alcaldía]:[10. Servicios sociales]])</f>
        <v>10645.48</v>
      </c>
    </row>
    <row r="6" spans="1:11" x14ac:dyDescent="0.35">
      <c r="A6" s="36" t="s">
        <v>2068</v>
      </c>
      <c r="B6" s="32"/>
      <c r="C6" s="32"/>
      <c r="D6" s="32"/>
      <c r="E6" s="32"/>
      <c r="F6" s="32"/>
      <c r="G6" s="32">
        <v>726</v>
      </c>
      <c r="H6" s="32"/>
      <c r="I6" s="32"/>
      <c r="J6" s="32"/>
      <c r="K6" s="46">
        <f>SUM(Tabla4[[#This Row],[01. Alcaldía]:[10. Servicios sociales]])</f>
        <v>726</v>
      </c>
    </row>
    <row r="7" spans="1:11" x14ac:dyDescent="0.35">
      <c r="A7" s="36" t="s">
        <v>1788</v>
      </c>
      <c r="B7" s="32"/>
      <c r="C7" s="32"/>
      <c r="D7" s="32"/>
      <c r="E7" s="32">
        <v>39.81</v>
      </c>
      <c r="F7" s="32"/>
      <c r="G7" s="32"/>
      <c r="H7" s="32"/>
      <c r="I7" s="32"/>
      <c r="J7" s="32"/>
      <c r="K7" s="46">
        <f>SUM(Tabla4[[#This Row],[01. Alcaldía]:[10. Servicios sociales]])</f>
        <v>39.81</v>
      </c>
    </row>
    <row r="8" spans="1:11" x14ac:dyDescent="0.35">
      <c r="A8" s="36" t="s">
        <v>2158</v>
      </c>
      <c r="B8" s="32"/>
      <c r="C8" s="32"/>
      <c r="D8" s="32"/>
      <c r="E8" s="32"/>
      <c r="F8" s="32"/>
      <c r="G8" s="32">
        <v>169.4</v>
      </c>
      <c r="H8" s="32"/>
      <c r="I8" s="32"/>
      <c r="J8" s="32"/>
      <c r="K8" s="46">
        <f>SUM(Tabla4[[#This Row],[01. Alcaldía]:[10. Servicios sociales]])</f>
        <v>169.4</v>
      </c>
    </row>
    <row r="9" spans="1:11" x14ac:dyDescent="0.35">
      <c r="A9" s="36" t="s">
        <v>2175</v>
      </c>
      <c r="B9" s="32"/>
      <c r="C9" s="32"/>
      <c r="D9" s="32">
        <v>69.66</v>
      </c>
      <c r="E9" s="32"/>
      <c r="F9" s="32">
        <v>503.13</v>
      </c>
      <c r="G9" s="32"/>
      <c r="H9" s="32"/>
      <c r="I9" s="32"/>
      <c r="J9" s="32">
        <v>86.04</v>
      </c>
      <c r="K9" s="46">
        <f>SUM(Tabla4[[#This Row],[01. Alcaldía]:[10. Servicios sociales]])</f>
        <v>658.82999999999993</v>
      </c>
    </row>
    <row r="10" spans="1:11" x14ac:dyDescent="0.35">
      <c r="A10" s="36" t="s">
        <v>2281</v>
      </c>
      <c r="B10" s="32"/>
      <c r="C10" s="32"/>
      <c r="D10" s="32"/>
      <c r="E10" s="32"/>
      <c r="F10" s="32"/>
      <c r="G10" s="32">
        <v>136.25</v>
      </c>
      <c r="H10" s="32"/>
      <c r="I10" s="32"/>
      <c r="J10" s="32"/>
      <c r="K10" s="46">
        <f>SUM(Tabla4[[#This Row],[01. Alcaldía]:[10. Servicios sociales]])</f>
        <v>136.25</v>
      </c>
    </row>
    <row r="11" spans="1:11" x14ac:dyDescent="0.35">
      <c r="A11" s="36" t="s">
        <v>2262</v>
      </c>
      <c r="B11" s="32"/>
      <c r="C11" s="32">
        <v>86.59</v>
      </c>
      <c r="D11" s="32"/>
      <c r="E11" s="32"/>
      <c r="F11" s="32"/>
      <c r="G11" s="32"/>
      <c r="H11" s="32"/>
      <c r="I11" s="32"/>
      <c r="J11" s="32"/>
      <c r="K11" s="46">
        <f>SUM(Tabla4[[#This Row],[01. Alcaldía]:[10. Servicios sociales]])</f>
        <v>86.59</v>
      </c>
    </row>
    <row r="12" spans="1:11" x14ac:dyDescent="0.35">
      <c r="A12" s="36" t="s">
        <v>2246</v>
      </c>
      <c r="B12" s="32"/>
      <c r="C12" s="32"/>
      <c r="D12" s="32"/>
      <c r="E12" s="32"/>
      <c r="F12" s="32"/>
      <c r="G12" s="32"/>
      <c r="H12" s="32">
        <v>340.01</v>
      </c>
      <c r="I12" s="32"/>
      <c r="J12" s="32"/>
      <c r="K12" s="46">
        <f>SUM(Tabla4[[#This Row],[01. Alcaldía]:[10. Servicios sociales]])</f>
        <v>340.01</v>
      </c>
    </row>
    <row r="13" spans="1:11" x14ac:dyDescent="0.35">
      <c r="A13" s="36" t="s">
        <v>2176</v>
      </c>
      <c r="B13" s="32">
        <v>343.89</v>
      </c>
      <c r="C13" s="32"/>
      <c r="D13" s="32"/>
      <c r="E13" s="32"/>
      <c r="F13" s="32"/>
      <c r="G13" s="32"/>
      <c r="H13" s="32"/>
      <c r="I13" s="32"/>
      <c r="J13" s="32"/>
      <c r="K13" s="46">
        <f>SUM(Tabla4[[#This Row],[01. Alcaldía]:[10. Servicios sociales]])</f>
        <v>343.89</v>
      </c>
    </row>
    <row r="14" spans="1:11" x14ac:dyDescent="0.35">
      <c r="A14" s="36" t="s">
        <v>2207</v>
      </c>
      <c r="B14" s="32"/>
      <c r="C14" s="32"/>
      <c r="D14" s="32"/>
      <c r="E14" s="32"/>
      <c r="F14" s="32">
        <v>120.02</v>
      </c>
      <c r="G14" s="32"/>
      <c r="H14" s="32"/>
      <c r="I14" s="32"/>
      <c r="J14" s="32"/>
      <c r="K14" s="46">
        <f>SUM(Tabla4[[#This Row],[01. Alcaldía]:[10. Servicios sociales]])</f>
        <v>120.02</v>
      </c>
    </row>
    <row r="15" spans="1:11" ht="23" x14ac:dyDescent="0.35">
      <c r="A15" s="36" t="s">
        <v>2078</v>
      </c>
      <c r="B15" s="32"/>
      <c r="C15" s="32"/>
      <c r="D15" s="32"/>
      <c r="E15" s="32"/>
      <c r="F15" s="32">
        <v>306</v>
      </c>
      <c r="G15" s="32"/>
      <c r="H15" s="32"/>
      <c r="I15" s="32"/>
      <c r="J15" s="32"/>
      <c r="K15" s="46">
        <f>SUM(Tabla4[[#This Row],[01. Alcaldía]:[10. Servicios sociales]])</f>
        <v>306</v>
      </c>
    </row>
    <row r="16" spans="1:11" x14ac:dyDescent="0.35">
      <c r="A16" s="36" t="s">
        <v>2267</v>
      </c>
      <c r="B16" s="32"/>
      <c r="C16" s="32"/>
      <c r="D16" s="32"/>
      <c r="E16" s="32"/>
      <c r="F16" s="32">
        <v>205.7</v>
      </c>
      <c r="G16" s="32"/>
      <c r="H16" s="32"/>
      <c r="I16" s="32"/>
      <c r="J16" s="32"/>
      <c r="K16" s="46">
        <f>SUM(Tabla4[[#This Row],[01. Alcaldía]:[10. Servicios sociales]])</f>
        <v>205.7</v>
      </c>
    </row>
    <row r="17" spans="1:11" x14ac:dyDescent="0.35">
      <c r="A17" s="36" t="s">
        <v>2210</v>
      </c>
      <c r="B17" s="32"/>
      <c r="C17" s="32"/>
      <c r="D17" s="32"/>
      <c r="E17" s="32"/>
      <c r="F17" s="32">
        <v>330</v>
      </c>
      <c r="G17" s="32"/>
      <c r="H17" s="32"/>
      <c r="I17" s="32"/>
      <c r="J17" s="32"/>
      <c r="K17" s="46">
        <f>SUM(Tabla4[[#This Row],[01. Alcaldía]:[10. Servicios sociales]])</f>
        <v>330</v>
      </c>
    </row>
    <row r="18" spans="1:11" x14ac:dyDescent="0.35">
      <c r="A18" s="36" t="s">
        <v>1775</v>
      </c>
      <c r="B18" s="32"/>
      <c r="C18" s="32"/>
      <c r="D18" s="32"/>
      <c r="E18" s="32"/>
      <c r="F18" s="32">
        <v>4113</v>
      </c>
      <c r="G18" s="32"/>
      <c r="H18" s="32"/>
      <c r="I18" s="32"/>
      <c r="J18" s="32"/>
      <c r="K18" s="46">
        <f>SUM(Tabla4[[#This Row],[01. Alcaldía]:[10. Servicios sociales]])</f>
        <v>4113</v>
      </c>
    </row>
    <row r="19" spans="1:11" x14ac:dyDescent="0.35">
      <c r="A19" s="36" t="s">
        <v>2223</v>
      </c>
      <c r="B19" s="32"/>
      <c r="C19" s="32"/>
      <c r="D19" s="32"/>
      <c r="E19" s="32"/>
      <c r="F19" s="32"/>
      <c r="G19" s="32"/>
      <c r="H19" s="32"/>
      <c r="I19" s="32"/>
      <c r="J19" s="32">
        <v>222.64</v>
      </c>
      <c r="K19" s="46">
        <f>SUM(Tabla4[[#This Row],[01. Alcaldía]:[10. Servicios sociales]])</f>
        <v>222.64</v>
      </c>
    </row>
    <row r="20" spans="1:11" x14ac:dyDescent="0.35">
      <c r="A20" s="36" t="s">
        <v>2342</v>
      </c>
      <c r="B20" s="32"/>
      <c r="C20" s="32"/>
      <c r="D20" s="32"/>
      <c r="E20" s="32">
        <v>2049.0100000000002</v>
      </c>
      <c r="F20" s="32"/>
      <c r="G20" s="32"/>
      <c r="H20" s="32"/>
      <c r="I20" s="32"/>
      <c r="J20" s="32"/>
      <c r="K20" s="46">
        <f>SUM(Tabla4[[#This Row],[01. Alcaldía]:[10. Servicios sociales]])</f>
        <v>2049.0100000000002</v>
      </c>
    </row>
    <row r="21" spans="1:11" x14ac:dyDescent="0.35">
      <c r="A21" s="36" t="s">
        <v>2221</v>
      </c>
      <c r="B21" s="32"/>
      <c r="C21" s="32"/>
      <c r="D21" s="32"/>
      <c r="E21" s="32"/>
      <c r="F21" s="32">
        <v>159.66</v>
      </c>
      <c r="G21" s="32"/>
      <c r="H21" s="32"/>
      <c r="I21" s="32"/>
      <c r="J21" s="32">
        <v>1263.5</v>
      </c>
      <c r="K21" s="46">
        <f>SUM(Tabla4[[#This Row],[01. Alcaldía]:[10. Servicios sociales]])</f>
        <v>1423.16</v>
      </c>
    </row>
    <row r="22" spans="1:11" x14ac:dyDescent="0.35">
      <c r="A22" s="36" t="s">
        <v>2279</v>
      </c>
      <c r="B22" s="32"/>
      <c r="C22" s="32"/>
      <c r="D22" s="32">
        <v>653.4</v>
      </c>
      <c r="E22" s="32"/>
      <c r="F22" s="32"/>
      <c r="G22" s="32"/>
      <c r="H22" s="32"/>
      <c r="I22" s="32"/>
      <c r="J22" s="32"/>
      <c r="K22" s="46">
        <f>SUM(Tabla4[[#This Row],[01. Alcaldía]:[10. Servicios sociales]])</f>
        <v>653.4</v>
      </c>
    </row>
    <row r="23" spans="1:11" x14ac:dyDescent="0.35">
      <c r="A23" s="36" t="s">
        <v>2294</v>
      </c>
      <c r="B23" s="32"/>
      <c r="C23" s="32"/>
      <c r="D23" s="32"/>
      <c r="E23" s="32"/>
      <c r="F23" s="32"/>
      <c r="G23" s="32"/>
      <c r="H23" s="32">
        <v>309.5</v>
      </c>
      <c r="I23" s="32"/>
      <c r="J23" s="32"/>
      <c r="K23" s="46">
        <f>SUM(Tabla4[[#This Row],[01. Alcaldía]:[10. Servicios sociales]])</f>
        <v>309.5</v>
      </c>
    </row>
    <row r="24" spans="1:11" x14ac:dyDescent="0.35">
      <c r="A24" s="36" t="s">
        <v>2258</v>
      </c>
      <c r="B24" s="32"/>
      <c r="C24" s="32">
        <v>1101.0999999999999</v>
      </c>
      <c r="D24" s="32"/>
      <c r="E24" s="32"/>
      <c r="F24" s="32"/>
      <c r="G24" s="32"/>
      <c r="H24" s="32"/>
      <c r="I24" s="32"/>
      <c r="J24" s="32"/>
      <c r="K24" s="46">
        <f>SUM(Tabla4[[#This Row],[01. Alcaldía]:[10. Servicios sociales]])</f>
        <v>1101.0999999999999</v>
      </c>
    </row>
    <row r="25" spans="1:11" x14ac:dyDescent="0.35">
      <c r="A25" s="36" t="s">
        <v>2060</v>
      </c>
      <c r="B25" s="32"/>
      <c r="C25" s="32"/>
      <c r="D25" s="32"/>
      <c r="E25" s="32"/>
      <c r="F25" s="32">
        <v>9.26</v>
      </c>
      <c r="G25" s="32"/>
      <c r="H25" s="32"/>
      <c r="I25" s="32"/>
      <c r="J25" s="32">
        <v>43.17</v>
      </c>
      <c r="K25" s="46">
        <f>SUM(Tabla4[[#This Row],[01. Alcaldía]:[10. Servicios sociales]])</f>
        <v>52.43</v>
      </c>
    </row>
    <row r="26" spans="1:11" x14ac:dyDescent="0.35">
      <c r="A26" s="36" t="s">
        <v>1796</v>
      </c>
      <c r="B26" s="32"/>
      <c r="C26" s="32">
        <v>37.75</v>
      </c>
      <c r="D26" s="32">
        <v>262.57</v>
      </c>
      <c r="E26" s="32">
        <v>55.49</v>
      </c>
      <c r="F26" s="32"/>
      <c r="G26" s="32"/>
      <c r="H26" s="32"/>
      <c r="I26" s="32"/>
      <c r="J26" s="32">
        <v>2.5299999999999998</v>
      </c>
      <c r="K26" s="46">
        <f>SUM(Tabla4[[#This Row],[01. Alcaldía]:[10. Servicios sociales]])</f>
        <v>358.34</v>
      </c>
    </row>
    <row r="27" spans="1:11" x14ac:dyDescent="0.35">
      <c r="A27" s="36" t="s">
        <v>2180</v>
      </c>
      <c r="B27" s="32"/>
      <c r="C27" s="32"/>
      <c r="D27" s="32"/>
      <c r="E27" s="32">
        <v>765.01</v>
      </c>
      <c r="F27" s="32"/>
      <c r="G27" s="32"/>
      <c r="H27" s="32"/>
      <c r="I27" s="32"/>
      <c r="J27" s="32"/>
      <c r="K27" s="46">
        <f>SUM(Tabla4[[#This Row],[01. Alcaldía]:[10. Servicios sociales]])</f>
        <v>765.01</v>
      </c>
    </row>
    <row r="28" spans="1:11" x14ac:dyDescent="0.35">
      <c r="A28" s="36" t="s">
        <v>1780</v>
      </c>
      <c r="B28" s="32"/>
      <c r="C28" s="32"/>
      <c r="D28" s="32"/>
      <c r="E28" s="32"/>
      <c r="F28" s="32"/>
      <c r="G28" s="32">
        <v>12000</v>
      </c>
      <c r="H28" s="32"/>
      <c r="I28" s="32"/>
      <c r="J28" s="32"/>
      <c r="K28" s="46">
        <f>SUM(Tabla4[[#This Row],[01. Alcaldía]:[10. Servicios sociales]])</f>
        <v>12000</v>
      </c>
    </row>
    <row r="29" spans="1:11" x14ac:dyDescent="0.35">
      <c r="A29" s="36" t="s">
        <v>2229</v>
      </c>
      <c r="B29" s="32">
        <v>470.87</v>
      </c>
      <c r="C29" s="32"/>
      <c r="D29" s="32"/>
      <c r="E29" s="32"/>
      <c r="F29" s="32"/>
      <c r="G29" s="32"/>
      <c r="H29" s="32"/>
      <c r="I29" s="32"/>
      <c r="J29" s="32"/>
      <c r="K29" s="46">
        <f>SUM(Tabla4[[#This Row],[01. Alcaldía]:[10. Servicios sociales]])</f>
        <v>470.87</v>
      </c>
    </row>
    <row r="30" spans="1:11" x14ac:dyDescent="0.35">
      <c r="A30" s="36" t="s">
        <v>2275</v>
      </c>
      <c r="B30" s="32"/>
      <c r="C30" s="32"/>
      <c r="D30" s="32"/>
      <c r="E30" s="32">
        <v>33.869999999999997</v>
      </c>
      <c r="F30" s="32"/>
      <c r="G30" s="32"/>
      <c r="H30" s="32"/>
      <c r="I30" s="32"/>
      <c r="J30" s="32"/>
      <c r="K30" s="46">
        <f>SUM(Tabla4[[#This Row],[01. Alcaldía]:[10. Servicios sociales]])</f>
        <v>33.869999999999997</v>
      </c>
    </row>
    <row r="31" spans="1:11" x14ac:dyDescent="0.35">
      <c r="A31" s="36" t="s">
        <v>2320</v>
      </c>
      <c r="B31" s="32"/>
      <c r="C31" s="32"/>
      <c r="D31" s="32">
        <v>272.7</v>
      </c>
      <c r="E31" s="32"/>
      <c r="F31" s="32"/>
      <c r="G31" s="32"/>
      <c r="H31" s="32"/>
      <c r="I31" s="32"/>
      <c r="J31" s="32"/>
      <c r="K31" s="46">
        <f>SUM(Tabla4[[#This Row],[01. Alcaldía]:[10. Servicios sociales]])</f>
        <v>272.7</v>
      </c>
    </row>
    <row r="32" spans="1:11" x14ac:dyDescent="0.35">
      <c r="A32" s="36" t="s">
        <v>2101</v>
      </c>
      <c r="B32" s="32"/>
      <c r="C32" s="32"/>
      <c r="D32" s="32"/>
      <c r="E32" s="32"/>
      <c r="F32" s="32">
        <v>136.58000000000001</v>
      </c>
      <c r="G32" s="32"/>
      <c r="H32" s="32"/>
      <c r="I32" s="32"/>
      <c r="J32" s="32"/>
      <c r="K32" s="46">
        <f>SUM(Tabla4[[#This Row],[01. Alcaldía]:[10. Servicios sociales]])</f>
        <v>136.58000000000001</v>
      </c>
    </row>
    <row r="33" spans="1:11" x14ac:dyDescent="0.35">
      <c r="A33" s="36" t="s">
        <v>2058</v>
      </c>
      <c r="B33" s="32"/>
      <c r="C33" s="32"/>
      <c r="D33" s="32"/>
      <c r="E33" s="32"/>
      <c r="F33" s="32">
        <v>97.7</v>
      </c>
      <c r="G33" s="32"/>
      <c r="H33" s="32"/>
      <c r="I33" s="32"/>
      <c r="J33" s="32"/>
      <c r="K33" s="46">
        <f>SUM(Tabla4[[#This Row],[01. Alcaldía]:[10. Servicios sociales]])</f>
        <v>97.7</v>
      </c>
    </row>
    <row r="34" spans="1:11" x14ac:dyDescent="0.35">
      <c r="A34" s="36" t="s">
        <v>2076</v>
      </c>
      <c r="B34" s="32"/>
      <c r="C34" s="32"/>
      <c r="D34" s="32"/>
      <c r="E34" s="32"/>
      <c r="F34" s="32">
        <v>750</v>
      </c>
      <c r="G34" s="32"/>
      <c r="H34" s="32"/>
      <c r="I34" s="32"/>
      <c r="J34" s="32"/>
      <c r="K34" s="46">
        <f>SUM(Tabla4[[#This Row],[01. Alcaldía]:[10. Servicios sociales]])</f>
        <v>750</v>
      </c>
    </row>
    <row r="35" spans="1:11" x14ac:dyDescent="0.35">
      <c r="A35" s="36" t="s">
        <v>2146</v>
      </c>
      <c r="B35" s="32"/>
      <c r="C35" s="32"/>
      <c r="D35" s="32"/>
      <c r="E35" s="32"/>
      <c r="F35" s="32"/>
      <c r="G35" s="32">
        <v>1071.9000000000001</v>
      </c>
      <c r="H35" s="32"/>
      <c r="I35" s="32"/>
      <c r="J35" s="32"/>
      <c r="K35" s="46">
        <f>SUM(Tabla4[[#This Row],[01. Alcaldía]:[10. Servicios sociales]])</f>
        <v>1071.9000000000001</v>
      </c>
    </row>
    <row r="36" spans="1:11" ht="23" x14ac:dyDescent="0.35">
      <c r="A36" s="36" t="s">
        <v>2063</v>
      </c>
      <c r="B36" s="32">
        <v>740</v>
      </c>
      <c r="C36" s="32"/>
      <c r="D36" s="32"/>
      <c r="E36" s="32"/>
      <c r="F36" s="32"/>
      <c r="G36" s="32"/>
      <c r="H36" s="32"/>
      <c r="I36" s="32"/>
      <c r="J36" s="32"/>
      <c r="K36" s="46">
        <f>SUM(Tabla4[[#This Row],[01. Alcaldía]:[10. Servicios sociales]])</f>
        <v>740</v>
      </c>
    </row>
    <row r="37" spans="1:11" x14ac:dyDescent="0.35">
      <c r="A37" s="36" t="s">
        <v>1763</v>
      </c>
      <c r="B37" s="32"/>
      <c r="C37" s="32"/>
      <c r="D37" s="32"/>
      <c r="E37" s="32"/>
      <c r="F37" s="32"/>
      <c r="G37" s="32">
        <v>2000</v>
      </c>
      <c r="H37" s="32"/>
      <c r="I37" s="32"/>
      <c r="J37" s="32"/>
      <c r="K37" s="46">
        <f>SUM(Tabla4[[#This Row],[01. Alcaldía]:[10. Servicios sociales]])</f>
        <v>2000</v>
      </c>
    </row>
    <row r="38" spans="1:11" x14ac:dyDescent="0.35">
      <c r="A38" s="36" t="s">
        <v>1947</v>
      </c>
      <c r="B38" s="32">
        <v>140.84</v>
      </c>
      <c r="C38" s="32"/>
      <c r="D38" s="32"/>
      <c r="E38" s="32"/>
      <c r="F38" s="32"/>
      <c r="G38" s="32"/>
      <c r="H38" s="32"/>
      <c r="I38" s="32"/>
      <c r="J38" s="32"/>
      <c r="K38" s="46">
        <f>SUM(Tabla4[[#This Row],[01. Alcaldía]:[10. Servicios sociales]])</f>
        <v>140.84</v>
      </c>
    </row>
    <row r="39" spans="1:11" x14ac:dyDescent="0.35">
      <c r="A39" s="36" t="s">
        <v>1846</v>
      </c>
      <c r="B39" s="32"/>
      <c r="C39" s="32"/>
      <c r="D39" s="32"/>
      <c r="E39" s="32"/>
      <c r="F39" s="32"/>
      <c r="G39" s="32"/>
      <c r="H39" s="32">
        <v>40.61</v>
      </c>
      <c r="I39" s="32"/>
      <c r="J39" s="32">
        <v>2076.36</v>
      </c>
      <c r="K39" s="46">
        <f>SUM(Tabla4[[#This Row],[01. Alcaldía]:[10. Servicios sociales]])</f>
        <v>2116.9700000000003</v>
      </c>
    </row>
    <row r="40" spans="1:11" x14ac:dyDescent="0.35">
      <c r="A40" s="36" t="s">
        <v>1714</v>
      </c>
      <c r="B40" s="32">
        <v>4351.9399999999996</v>
      </c>
      <c r="C40" s="32">
        <v>577.20000000000005</v>
      </c>
      <c r="D40" s="32"/>
      <c r="E40" s="32"/>
      <c r="F40" s="32"/>
      <c r="G40" s="32"/>
      <c r="H40" s="32"/>
      <c r="I40" s="32"/>
      <c r="J40" s="32"/>
      <c r="K40" s="46">
        <f>SUM(Tabla4[[#This Row],[01. Alcaldía]:[10. Servicios sociales]])</f>
        <v>4929.1399999999994</v>
      </c>
    </row>
    <row r="41" spans="1:11" x14ac:dyDescent="0.35">
      <c r="A41" s="36" t="s">
        <v>1807</v>
      </c>
      <c r="B41" s="32"/>
      <c r="C41" s="32"/>
      <c r="D41" s="32"/>
      <c r="E41" s="32"/>
      <c r="F41" s="32"/>
      <c r="G41" s="32">
        <v>7500</v>
      </c>
      <c r="H41" s="32"/>
      <c r="I41" s="32"/>
      <c r="J41" s="32"/>
      <c r="K41" s="46">
        <f>SUM(Tabla4[[#This Row],[01. Alcaldía]:[10. Servicios sociales]])</f>
        <v>7500</v>
      </c>
    </row>
    <row r="42" spans="1:11" x14ac:dyDescent="0.35">
      <c r="A42" s="36" t="s">
        <v>2185</v>
      </c>
      <c r="B42" s="32"/>
      <c r="C42" s="32"/>
      <c r="D42" s="32"/>
      <c r="E42" s="32"/>
      <c r="F42" s="32"/>
      <c r="G42" s="32">
        <v>121</v>
      </c>
      <c r="H42" s="32"/>
      <c r="I42" s="32"/>
      <c r="J42" s="32"/>
      <c r="K42" s="46">
        <f>SUM(Tabla4[[#This Row],[01. Alcaldía]:[10. Servicios sociales]])</f>
        <v>121</v>
      </c>
    </row>
    <row r="43" spans="1:11" x14ac:dyDescent="0.35">
      <c r="A43" s="36" t="s">
        <v>1864</v>
      </c>
      <c r="B43" s="32"/>
      <c r="C43" s="32"/>
      <c r="D43" s="32"/>
      <c r="E43" s="32"/>
      <c r="F43" s="32"/>
      <c r="G43" s="32"/>
      <c r="H43" s="32">
        <v>232.2</v>
      </c>
      <c r="I43" s="32"/>
      <c r="J43" s="32"/>
      <c r="K43" s="46">
        <f>SUM(Tabla4[[#This Row],[01. Alcaldía]:[10. Servicios sociales]])</f>
        <v>232.2</v>
      </c>
    </row>
    <row r="44" spans="1:11" x14ac:dyDescent="0.35">
      <c r="A44" s="36" t="s">
        <v>1778</v>
      </c>
      <c r="B44" s="32"/>
      <c r="C44" s="32">
        <v>1936</v>
      </c>
      <c r="D44" s="32"/>
      <c r="E44" s="32"/>
      <c r="F44" s="32">
        <v>2173.63</v>
      </c>
      <c r="G44" s="32"/>
      <c r="H44" s="32"/>
      <c r="I44" s="32"/>
      <c r="J44" s="32"/>
      <c r="K44" s="46">
        <f>SUM(Tabla4[[#This Row],[01. Alcaldía]:[10. Servicios sociales]])</f>
        <v>4109.63</v>
      </c>
    </row>
    <row r="45" spans="1:11" x14ac:dyDescent="0.35">
      <c r="A45" s="36" t="s">
        <v>2072</v>
      </c>
      <c r="B45" s="32"/>
      <c r="C45" s="32"/>
      <c r="D45" s="32"/>
      <c r="E45" s="32"/>
      <c r="F45" s="32">
        <v>3145.52</v>
      </c>
      <c r="G45" s="32"/>
      <c r="H45" s="32"/>
      <c r="I45" s="32"/>
      <c r="J45" s="32"/>
      <c r="K45" s="46">
        <f>SUM(Tabla4[[#This Row],[01. Alcaldía]:[10. Servicios sociales]])</f>
        <v>3145.52</v>
      </c>
    </row>
    <row r="46" spans="1:11" x14ac:dyDescent="0.35">
      <c r="A46" s="36" t="s">
        <v>2077</v>
      </c>
      <c r="B46" s="32"/>
      <c r="C46" s="32"/>
      <c r="D46" s="32"/>
      <c r="E46" s="32"/>
      <c r="F46" s="32">
        <v>340</v>
      </c>
      <c r="G46" s="32"/>
      <c r="H46" s="32"/>
      <c r="I46" s="32"/>
      <c r="J46" s="32"/>
      <c r="K46" s="46">
        <f>SUM(Tabla4[[#This Row],[01. Alcaldía]:[10. Servicios sociales]])</f>
        <v>340</v>
      </c>
    </row>
    <row r="47" spans="1:11" x14ac:dyDescent="0.35">
      <c r="A47" s="36" t="s">
        <v>1746</v>
      </c>
      <c r="B47" s="32"/>
      <c r="C47" s="32"/>
      <c r="D47" s="32">
        <v>4600</v>
      </c>
      <c r="E47" s="32"/>
      <c r="F47" s="32">
        <v>7000</v>
      </c>
      <c r="G47" s="32"/>
      <c r="H47" s="32"/>
      <c r="I47" s="32"/>
      <c r="J47" s="32"/>
      <c r="K47" s="46">
        <f>SUM(Tabla4[[#This Row],[01. Alcaldía]:[10. Servicios sociales]])</f>
        <v>11600</v>
      </c>
    </row>
    <row r="48" spans="1:11" x14ac:dyDescent="0.35">
      <c r="A48" s="36" t="s">
        <v>1766</v>
      </c>
      <c r="B48" s="32"/>
      <c r="C48" s="32"/>
      <c r="D48" s="32">
        <v>473.26</v>
      </c>
      <c r="E48" s="32">
        <v>347.12</v>
      </c>
      <c r="F48" s="32">
        <v>2124.56</v>
      </c>
      <c r="G48" s="32"/>
      <c r="H48" s="32">
        <v>156.82</v>
      </c>
      <c r="I48" s="32">
        <v>1267.1300000000001</v>
      </c>
      <c r="J48" s="32">
        <v>2004.12</v>
      </c>
      <c r="K48" s="46">
        <f>SUM(Tabla4[[#This Row],[01. Alcaldía]:[10. Servicios sociales]])</f>
        <v>6373.01</v>
      </c>
    </row>
    <row r="49" spans="1:11" x14ac:dyDescent="0.35">
      <c r="A49" s="36" t="s">
        <v>2200</v>
      </c>
      <c r="B49" s="32"/>
      <c r="C49" s="32"/>
      <c r="D49" s="32"/>
      <c r="E49" s="32"/>
      <c r="F49" s="32"/>
      <c r="G49" s="32"/>
      <c r="H49" s="32"/>
      <c r="I49" s="32"/>
      <c r="J49" s="32">
        <v>22.91</v>
      </c>
      <c r="K49" s="46">
        <f>SUM(Tabla4[[#This Row],[01. Alcaldía]:[10. Servicios sociales]])</f>
        <v>22.91</v>
      </c>
    </row>
    <row r="50" spans="1:11" x14ac:dyDescent="0.35">
      <c r="A50" s="36" t="s">
        <v>2247</v>
      </c>
      <c r="B50" s="32"/>
      <c r="C50" s="32"/>
      <c r="D50" s="32"/>
      <c r="E50" s="32"/>
      <c r="F50" s="32"/>
      <c r="G50" s="32"/>
      <c r="H50" s="32">
        <v>231.35</v>
      </c>
      <c r="I50" s="32"/>
      <c r="J50" s="32"/>
      <c r="K50" s="46">
        <f>SUM(Tabla4[[#This Row],[01. Alcaldía]:[10. Servicios sociales]])</f>
        <v>231.35</v>
      </c>
    </row>
    <row r="51" spans="1:11" x14ac:dyDescent="0.35">
      <c r="A51" s="36" t="s">
        <v>2038</v>
      </c>
      <c r="B51" s="32"/>
      <c r="C51" s="32"/>
      <c r="D51" s="32"/>
      <c r="E51" s="32"/>
      <c r="F51" s="32"/>
      <c r="G51" s="32"/>
      <c r="H51" s="32">
        <v>468.09</v>
      </c>
      <c r="I51" s="32"/>
      <c r="J51" s="32"/>
      <c r="K51" s="46">
        <f>SUM(Tabla4[[#This Row],[01. Alcaldía]:[10. Servicios sociales]])</f>
        <v>468.09</v>
      </c>
    </row>
    <row r="52" spans="1:11" x14ac:dyDescent="0.35">
      <c r="A52" s="36" t="s">
        <v>2318</v>
      </c>
      <c r="B52" s="32"/>
      <c r="C52" s="32"/>
      <c r="D52" s="32"/>
      <c r="E52" s="32"/>
      <c r="F52" s="32">
        <v>4973.1000000000004</v>
      </c>
      <c r="G52" s="32"/>
      <c r="H52" s="32"/>
      <c r="I52" s="32"/>
      <c r="J52" s="32"/>
      <c r="K52" s="46">
        <f>SUM(Tabla4[[#This Row],[01. Alcaldía]:[10. Servicios sociales]])</f>
        <v>4973.1000000000004</v>
      </c>
    </row>
    <row r="53" spans="1:11" x14ac:dyDescent="0.35">
      <c r="A53" s="36" t="s">
        <v>2203</v>
      </c>
      <c r="B53" s="32"/>
      <c r="C53" s="32"/>
      <c r="D53" s="32"/>
      <c r="E53" s="32"/>
      <c r="F53" s="32">
        <v>180</v>
      </c>
      <c r="G53" s="32"/>
      <c r="H53" s="32"/>
      <c r="I53" s="32"/>
      <c r="J53" s="32"/>
      <c r="K53" s="46">
        <f>SUM(Tabla4[[#This Row],[01. Alcaldía]:[10. Servicios sociales]])</f>
        <v>180</v>
      </c>
    </row>
    <row r="54" spans="1:11" x14ac:dyDescent="0.35">
      <c r="A54" s="36" t="s">
        <v>2168</v>
      </c>
      <c r="B54" s="32"/>
      <c r="C54" s="32"/>
      <c r="D54" s="32"/>
      <c r="E54" s="32"/>
      <c r="F54" s="32">
        <v>154.01</v>
      </c>
      <c r="G54" s="32"/>
      <c r="H54" s="32"/>
      <c r="I54" s="32"/>
      <c r="J54" s="32"/>
      <c r="K54" s="46">
        <f>SUM(Tabla4[[#This Row],[01. Alcaldía]:[10. Servicios sociales]])</f>
        <v>154.01</v>
      </c>
    </row>
    <row r="55" spans="1:11" x14ac:dyDescent="0.35">
      <c r="A55" s="36" t="s">
        <v>2167</v>
      </c>
      <c r="B55" s="32"/>
      <c r="C55" s="32"/>
      <c r="D55" s="32"/>
      <c r="E55" s="32"/>
      <c r="F55" s="32">
        <v>98.09</v>
      </c>
      <c r="G55" s="32"/>
      <c r="H55" s="32"/>
      <c r="I55" s="32"/>
      <c r="J55" s="32"/>
      <c r="K55" s="46">
        <f>SUM(Tabla4[[#This Row],[01. Alcaldía]:[10. Servicios sociales]])</f>
        <v>98.09</v>
      </c>
    </row>
    <row r="56" spans="1:11" x14ac:dyDescent="0.35">
      <c r="A56" s="36" t="s">
        <v>2166</v>
      </c>
      <c r="B56" s="32"/>
      <c r="C56" s="32"/>
      <c r="D56" s="32"/>
      <c r="E56" s="32"/>
      <c r="F56" s="32">
        <v>3850</v>
      </c>
      <c r="G56" s="32"/>
      <c r="H56" s="32"/>
      <c r="I56" s="32"/>
      <c r="J56" s="32"/>
      <c r="K56" s="46">
        <f>SUM(Tabla4[[#This Row],[01. Alcaldía]:[10. Servicios sociales]])</f>
        <v>3850</v>
      </c>
    </row>
    <row r="57" spans="1:11" x14ac:dyDescent="0.35">
      <c r="A57" s="36" t="s">
        <v>1795</v>
      </c>
      <c r="B57" s="32">
        <v>23086.31</v>
      </c>
      <c r="C57" s="32"/>
      <c r="D57" s="32"/>
      <c r="E57" s="32"/>
      <c r="F57" s="32"/>
      <c r="G57" s="32"/>
      <c r="H57" s="32"/>
      <c r="I57" s="32"/>
      <c r="J57" s="32"/>
      <c r="K57" s="46">
        <f>SUM(Tabla4[[#This Row],[01. Alcaldía]:[10. Servicios sociales]])</f>
        <v>23086.31</v>
      </c>
    </row>
    <row r="58" spans="1:11" x14ac:dyDescent="0.35">
      <c r="A58" s="36" t="s">
        <v>2202</v>
      </c>
      <c r="B58" s="32"/>
      <c r="C58" s="32"/>
      <c r="D58" s="32"/>
      <c r="E58" s="32"/>
      <c r="F58" s="32">
        <v>97.09</v>
      </c>
      <c r="G58" s="32"/>
      <c r="H58" s="32"/>
      <c r="I58" s="32"/>
      <c r="J58" s="32"/>
      <c r="K58" s="46">
        <f>SUM(Tabla4[[#This Row],[01. Alcaldía]:[10. Servicios sociales]])</f>
        <v>97.09</v>
      </c>
    </row>
    <row r="59" spans="1:11" x14ac:dyDescent="0.35">
      <c r="A59" s="36" t="s">
        <v>2075</v>
      </c>
      <c r="B59" s="32"/>
      <c r="C59" s="32"/>
      <c r="D59" s="32"/>
      <c r="E59" s="32"/>
      <c r="F59" s="32">
        <v>140</v>
      </c>
      <c r="G59" s="32"/>
      <c r="H59" s="32"/>
      <c r="I59" s="32"/>
      <c r="J59" s="32"/>
      <c r="K59" s="46">
        <f>SUM(Tabla4[[#This Row],[01. Alcaldía]:[10. Servicios sociales]])</f>
        <v>140</v>
      </c>
    </row>
    <row r="60" spans="1:11" x14ac:dyDescent="0.35">
      <c r="A60" s="36" t="s">
        <v>2110</v>
      </c>
      <c r="B60" s="32"/>
      <c r="C60" s="32"/>
      <c r="D60" s="32"/>
      <c r="E60" s="32"/>
      <c r="F60" s="32"/>
      <c r="G60" s="32"/>
      <c r="H60" s="32"/>
      <c r="I60" s="32"/>
      <c r="J60" s="32">
        <v>153.94</v>
      </c>
      <c r="K60" s="46">
        <f>SUM(Tabla4[[#This Row],[01. Alcaldía]:[10. Servicios sociales]])</f>
        <v>153.94</v>
      </c>
    </row>
    <row r="61" spans="1:11" x14ac:dyDescent="0.35">
      <c r="A61" s="36" t="s">
        <v>1832</v>
      </c>
      <c r="B61" s="32"/>
      <c r="C61" s="32"/>
      <c r="D61" s="32">
        <v>498</v>
      </c>
      <c r="E61" s="32"/>
      <c r="F61" s="32"/>
      <c r="G61" s="32"/>
      <c r="H61" s="32"/>
      <c r="I61" s="32"/>
      <c r="J61" s="32"/>
      <c r="K61" s="46">
        <f>SUM(Tabla4[[#This Row],[01. Alcaldía]:[10. Servicios sociales]])</f>
        <v>498</v>
      </c>
    </row>
    <row r="62" spans="1:11" x14ac:dyDescent="0.35">
      <c r="A62" s="36" t="s">
        <v>1725</v>
      </c>
      <c r="B62" s="32">
        <v>9792</v>
      </c>
      <c r="C62" s="32"/>
      <c r="D62" s="32"/>
      <c r="E62" s="32">
        <v>576</v>
      </c>
      <c r="F62" s="32">
        <v>6542.16</v>
      </c>
      <c r="G62" s="32"/>
      <c r="H62" s="32"/>
      <c r="I62" s="32"/>
      <c r="J62" s="32">
        <v>31525</v>
      </c>
      <c r="K62" s="46">
        <f>SUM(Tabla4[[#This Row],[01. Alcaldía]:[10. Servicios sociales]])</f>
        <v>48435.16</v>
      </c>
    </row>
    <row r="63" spans="1:11" x14ac:dyDescent="0.35">
      <c r="A63" s="36" t="s">
        <v>2192</v>
      </c>
      <c r="B63" s="32"/>
      <c r="C63" s="32">
        <v>57.430000000000007</v>
      </c>
      <c r="D63" s="32"/>
      <c r="E63" s="32"/>
      <c r="F63" s="32"/>
      <c r="G63" s="32"/>
      <c r="H63" s="32">
        <v>194.04</v>
      </c>
      <c r="I63" s="32"/>
      <c r="J63" s="32">
        <v>4.25</v>
      </c>
      <c r="K63" s="46">
        <f>SUM(Tabla4[[#This Row],[01. Alcaldía]:[10. Servicios sociales]])</f>
        <v>255.72</v>
      </c>
    </row>
    <row r="64" spans="1:11" x14ac:dyDescent="0.35">
      <c r="A64" s="36" t="s">
        <v>1813</v>
      </c>
      <c r="B64" s="32"/>
      <c r="C64" s="32"/>
      <c r="D64" s="32"/>
      <c r="E64" s="32"/>
      <c r="F64" s="32"/>
      <c r="G64" s="32">
        <v>5000</v>
      </c>
      <c r="H64" s="32"/>
      <c r="I64" s="32"/>
      <c r="J64" s="32"/>
      <c r="K64" s="46">
        <f>SUM(Tabla4[[#This Row],[01. Alcaldía]:[10. Servicios sociales]])</f>
        <v>5000</v>
      </c>
    </row>
    <row r="65" spans="1:11" x14ac:dyDescent="0.35">
      <c r="A65" s="36" t="s">
        <v>2224</v>
      </c>
      <c r="B65" s="32"/>
      <c r="C65" s="32"/>
      <c r="D65" s="32"/>
      <c r="E65" s="32"/>
      <c r="F65" s="32"/>
      <c r="G65" s="32"/>
      <c r="H65" s="32"/>
      <c r="I65" s="32"/>
      <c r="J65" s="32">
        <v>77.680000000000007</v>
      </c>
      <c r="K65" s="46">
        <f>SUM(Tabla4[[#This Row],[01. Alcaldía]:[10. Servicios sociales]])</f>
        <v>77.680000000000007</v>
      </c>
    </row>
    <row r="66" spans="1:11" x14ac:dyDescent="0.35">
      <c r="A66" s="36" t="s">
        <v>2159</v>
      </c>
      <c r="B66" s="32"/>
      <c r="C66" s="32"/>
      <c r="D66" s="32"/>
      <c r="E66" s="32"/>
      <c r="F66" s="32"/>
      <c r="G66" s="32">
        <v>26.89</v>
      </c>
      <c r="H66" s="32"/>
      <c r="I66" s="32"/>
      <c r="J66" s="32"/>
      <c r="K66" s="46">
        <f>SUM(Tabla4[[#This Row],[01. Alcaldía]:[10. Servicios sociales]])</f>
        <v>26.89</v>
      </c>
    </row>
    <row r="67" spans="1:11" x14ac:dyDescent="0.35">
      <c r="A67" s="36" t="s">
        <v>2160</v>
      </c>
      <c r="B67" s="32"/>
      <c r="C67" s="32"/>
      <c r="D67" s="32"/>
      <c r="E67" s="32"/>
      <c r="F67" s="32"/>
      <c r="G67" s="32">
        <v>3702.6</v>
      </c>
      <c r="H67" s="32"/>
      <c r="I67" s="32"/>
      <c r="J67" s="32"/>
      <c r="K67" s="46">
        <f>SUM(Tabla4[[#This Row],[01. Alcaldía]:[10. Servicios sociales]])</f>
        <v>3702.6</v>
      </c>
    </row>
    <row r="68" spans="1:11" x14ac:dyDescent="0.35">
      <c r="A68" s="36" t="s">
        <v>1721</v>
      </c>
      <c r="B68" s="32">
        <v>16509.96</v>
      </c>
      <c r="C68" s="32"/>
      <c r="D68" s="32"/>
      <c r="E68" s="32"/>
      <c r="F68" s="32"/>
      <c r="G68" s="32"/>
      <c r="H68" s="32"/>
      <c r="I68" s="32"/>
      <c r="J68" s="32"/>
      <c r="K68" s="46">
        <f>SUM(Tabla4[[#This Row],[01. Alcaldía]:[10. Servicios sociales]])</f>
        <v>16509.96</v>
      </c>
    </row>
    <row r="69" spans="1:11" x14ac:dyDescent="0.35">
      <c r="A69" s="36" t="s">
        <v>2067</v>
      </c>
      <c r="B69" s="32"/>
      <c r="C69" s="32">
        <v>161.22</v>
      </c>
      <c r="D69" s="32"/>
      <c r="E69" s="32">
        <v>59.24</v>
      </c>
      <c r="F69" s="32">
        <v>1309.01</v>
      </c>
      <c r="G69" s="32">
        <v>59.24</v>
      </c>
      <c r="H69" s="32"/>
      <c r="I69" s="32"/>
      <c r="J69" s="32"/>
      <c r="K69" s="46">
        <f>SUM(Tabla4[[#This Row],[01. Alcaldía]:[10. Servicios sociales]])</f>
        <v>1588.71</v>
      </c>
    </row>
    <row r="70" spans="1:11" x14ac:dyDescent="0.35">
      <c r="A70" s="36" t="s">
        <v>2150</v>
      </c>
      <c r="B70" s="32"/>
      <c r="C70" s="32">
        <v>294.3</v>
      </c>
      <c r="D70" s="32"/>
      <c r="E70" s="32"/>
      <c r="F70" s="32"/>
      <c r="G70" s="32"/>
      <c r="H70" s="32"/>
      <c r="I70" s="32"/>
      <c r="J70" s="32"/>
      <c r="K70" s="46">
        <f>SUM(Tabla4[[#This Row],[01. Alcaldía]:[10. Servicios sociales]])</f>
        <v>294.3</v>
      </c>
    </row>
    <row r="71" spans="1:11" x14ac:dyDescent="0.35">
      <c r="A71" s="36" t="s">
        <v>2134</v>
      </c>
      <c r="B71" s="32"/>
      <c r="C71" s="32"/>
      <c r="D71" s="32"/>
      <c r="E71" s="32"/>
      <c r="F71" s="32"/>
      <c r="G71" s="32">
        <v>1052.7</v>
      </c>
      <c r="H71" s="32"/>
      <c r="I71" s="32"/>
      <c r="J71" s="32"/>
      <c r="K71" s="46">
        <f>SUM(Tabla4[[#This Row],[01. Alcaldía]:[10. Servicios sociales]])</f>
        <v>1052.7</v>
      </c>
    </row>
    <row r="72" spans="1:11" x14ac:dyDescent="0.35">
      <c r="A72" s="36" t="s">
        <v>2126</v>
      </c>
      <c r="B72" s="32"/>
      <c r="C72" s="32"/>
      <c r="D72" s="32"/>
      <c r="E72" s="32"/>
      <c r="F72" s="32">
        <v>118.77</v>
      </c>
      <c r="G72" s="32"/>
      <c r="H72" s="32"/>
      <c r="I72" s="32">
        <v>69.8</v>
      </c>
      <c r="J72" s="32">
        <v>38.28</v>
      </c>
      <c r="K72" s="46">
        <f>SUM(Tabla4[[#This Row],[01. Alcaldía]:[10. Servicios sociales]])</f>
        <v>226.85</v>
      </c>
    </row>
    <row r="73" spans="1:11" x14ac:dyDescent="0.35">
      <c r="A73" s="36" t="s">
        <v>2057</v>
      </c>
      <c r="B73" s="32"/>
      <c r="C73" s="32">
        <v>77.52</v>
      </c>
      <c r="D73" s="32"/>
      <c r="E73" s="32"/>
      <c r="F73" s="32">
        <v>1145.02</v>
      </c>
      <c r="G73" s="32"/>
      <c r="H73" s="32"/>
      <c r="I73" s="32"/>
      <c r="J73" s="32"/>
      <c r="K73" s="46">
        <f>SUM(Tabla4[[#This Row],[01. Alcaldía]:[10. Servicios sociales]])</f>
        <v>1222.54</v>
      </c>
    </row>
    <row r="74" spans="1:11" x14ac:dyDescent="0.35">
      <c r="A74" s="36" t="s">
        <v>2099</v>
      </c>
      <c r="B74" s="32">
        <v>374.83</v>
      </c>
      <c r="C74" s="32"/>
      <c r="D74" s="32"/>
      <c r="E74" s="32"/>
      <c r="F74" s="32"/>
      <c r="G74" s="32"/>
      <c r="H74" s="32"/>
      <c r="I74" s="32"/>
      <c r="J74" s="32"/>
      <c r="K74" s="46">
        <f>SUM(Tabla4[[#This Row],[01. Alcaldía]:[10. Servicios sociales]])</f>
        <v>374.83</v>
      </c>
    </row>
    <row r="75" spans="1:11" x14ac:dyDescent="0.35">
      <c r="A75" s="36" t="s">
        <v>2304</v>
      </c>
      <c r="B75" s="32"/>
      <c r="C75" s="32"/>
      <c r="D75" s="32"/>
      <c r="E75" s="32"/>
      <c r="F75" s="32"/>
      <c r="G75" s="32"/>
      <c r="H75" s="32">
        <v>3146</v>
      </c>
      <c r="I75" s="32"/>
      <c r="J75" s="32"/>
      <c r="K75" s="46">
        <f>SUM(Tabla4[[#This Row],[01. Alcaldía]:[10. Servicios sociales]])</f>
        <v>3146</v>
      </c>
    </row>
    <row r="76" spans="1:11" x14ac:dyDescent="0.35">
      <c r="A76" s="36" t="s">
        <v>2208</v>
      </c>
      <c r="B76" s="32"/>
      <c r="C76" s="32"/>
      <c r="D76" s="32"/>
      <c r="E76" s="32"/>
      <c r="F76" s="32">
        <v>58.83</v>
      </c>
      <c r="G76" s="32"/>
      <c r="H76" s="32"/>
      <c r="I76" s="32"/>
      <c r="J76" s="32"/>
      <c r="K76" s="46">
        <f>SUM(Tabla4[[#This Row],[01. Alcaldía]:[10. Servicios sociales]])</f>
        <v>58.83</v>
      </c>
    </row>
    <row r="77" spans="1:11" x14ac:dyDescent="0.35">
      <c r="A77" s="36" t="s">
        <v>2209</v>
      </c>
      <c r="B77" s="32"/>
      <c r="C77" s="32"/>
      <c r="D77" s="32"/>
      <c r="E77" s="32"/>
      <c r="F77" s="32">
        <v>264.01</v>
      </c>
      <c r="G77" s="32"/>
      <c r="H77" s="32"/>
      <c r="I77" s="32"/>
      <c r="J77" s="32"/>
      <c r="K77" s="46">
        <f>SUM(Tabla4[[#This Row],[01. Alcaldía]:[10. Servicios sociales]])</f>
        <v>264.01</v>
      </c>
    </row>
    <row r="78" spans="1:11" x14ac:dyDescent="0.35">
      <c r="A78" s="36" t="s">
        <v>1799</v>
      </c>
      <c r="B78" s="32">
        <v>792</v>
      </c>
      <c r="C78" s="32"/>
      <c r="D78" s="32"/>
      <c r="E78" s="32"/>
      <c r="F78" s="32"/>
      <c r="G78" s="32"/>
      <c r="H78" s="32"/>
      <c r="I78" s="32"/>
      <c r="J78" s="32"/>
      <c r="K78" s="46">
        <f>SUM(Tabla4[[#This Row],[01. Alcaldía]:[10. Servicios sociales]])</f>
        <v>792</v>
      </c>
    </row>
    <row r="79" spans="1:11" x14ac:dyDescent="0.35">
      <c r="A79" s="36" t="s">
        <v>2254</v>
      </c>
      <c r="B79" s="32"/>
      <c r="C79" s="32">
        <v>272.25</v>
      </c>
      <c r="D79" s="32"/>
      <c r="E79" s="32"/>
      <c r="F79" s="32"/>
      <c r="G79" s="32"/>
      <c r="H79" s="32"/>
      <c r="I79" s="32"/>
      <c r="J79" s="32"/>
      <c r="K79" s="46">
        <f>SUM(Tabla4[[#This Row],[01. Alcaldía]:[10. Servicios sociales]])</f>
        <v>272.25</v>
      </c>
    </row>
    <row r="80" spans="1:11" x14ac:dyDescent="0.35">
      <c r="A80" s="36" t="s">
        <v>1774</v>
      </c>
      <c r="B80" s="32"/>
      <c r="C80" s="32"/>
      <c r="D80" s="32"/>
      <c r="E80" s="32"/>
      <c r="F80" s="32"/>
      <c r="G80" s="32">
        <v>7260</v>
      </c>
      <c r="H80" s="32"/>
      <c r="I80" s="32"/>
      <c r="J80" s="32"/>
      <c r="K80" s="46">
        <f>SUM(Tabla4[[#This Row],[01. Alcaldía]:[10. Servicios sociales]])</f>
        <v>7260</v>
      </c>
    </row>
    <row r="81" spans="1:11" x14ac:dyDescent="0.35">
      <c r="A81" s="36" t="s">
        <v>1814</v>
      </c>
      <c r="B81" s="32"/>
      <c r="C81" s="32"/>
      <c r="D81" s="32"/>
      <c r="E81" s="32"/>
      <c r="F81" s="32"/>
      <c r="G81" s="32">
        <v>5000</v>
      </c>
      <c r="H81" s="32"/>
      <c r="I81" s="32"/>
      <c r="J81" s="32"/>
      <c r="K81" s="46">
        <f>SUM(Tabla4[[#This Row],[01. Alcaldía]:[10. Servicios sociales]])</f>
        <v>5000</v>
      </c>
    </row>
    <row r="82" spans="1:11" x14ac:dyDescent="0.35">
      <c r="A82" s="36" t="s">
        <v>2177</v>
      </c>
      <c r="B82" s="32"/>
      <c r="C82" s="32"/>
      <c r="D82" s="32"/>
      <c r="E82" s="32"/>
      <c r="F82" s="32"/>
      <c r="G82" s="32"/>
      <c r="H82" s="32">
        <v>1931.16</v>
      </c>
      <c r="I82" s="32"/>
      <c r="J82" s="32"/>
      <c r="K82" s="46">
        <f>SUM(Tabla4[[#This Row],[01. Alcaldía]:[10. Servicios sociales]])</f>
        <v>1931.16</v>
      </c>
    </row>
    <row r="83" spans="1:11" x14ac:dyDescent="0.35">
      <c r="A83" s="36" t="s">
        <v>2316</v>
      </c>
      <c r="B83" s="32"/>
      <c r="C83" s="32"/>
      <c r="D83" s="32"/>
      <c r="E83" s="32"/>
      <c r="F83" s="32"/>
      <c r="G83" s="32"/>
      <c r="H83" s="32">
        <v>560.23</v>
      </c>
      <c r="I83" s="32"/>
      <c r="J83" s="32"/>
      <c r="K83" s="46">
        <f>SUM(Tabla4[[#This Row],[01. Alcaldía]:[10. Servicios sociales]])</f>
        <v>560.23</v>
      </c>
    </row>
    <row r="84" spans="1:11" x14ac:dyDescent="0.35">
      <c r="A84" s="36" t="s">
        <v>2303</v>
      </c>
      <c r="B84" s="32"/>
      <c r="C84" s="32"/>
      <c r="D84" s="32"/>
      <c r="E84" s="32"/>
      <c r="F84" s="32"/>
      <c r="G84" s="32"/>
      <c r="H84" s="32"/>
      <c r="I84" s="32"/>
      <c r="J84" s="32">
        <v>152.46</v>
      </c>
      <c r="K84" s="46">
        <f>SUM(Tabla4[[#This Row],[01. Alcaldía]:[10. Servicios sociales]])</f>
        <v>152.46</v>
      </c>
    </row>
    <row r="85" spans="1:11" x14ac:dyDescent="0.35">
      <c r="A85" s="36" t="s">
        <v>2309</v>
      </c>
      <c r="B85" s="32"/>
      <c r="C85" s="32"/>
      <c r="D85" s="32"/>
      <c r="E85" s="32">
        <v>871.2</v>
      </c>
      <c r="F85" s="32"/>
      <c r="G85" s="32"/>
      <c r="H85" s="32">
        <v>200</v>
      </c>
      <c r="I85" s="32"/>
      <c r="J85" s="32"/>
      <c r="K85" s="46">
        <f>SUM(Tabla4[[#This Row],[01. Alcaldía]:[10. Servicios sociales]])</f>
        <v>1071.2</v>
      </c>
    </row>
    <row r="86" spans="1:11" x14ac:dyDescent="0.35">
      <c r="A86" s="36" t="s">
        <v>1868</v>
      </c>
      <c r="B86" s="32"/>
      <c r="C86" s="32">
        <v>5.61</v>
      </c>
      <c r="D86" s="32"/>
      <c r="E86" s="32"/>
      <c r="F86" s="32"/>
      <c r="G86" s="32"/>
      <c r="H86" s="32"/>
      <c r="I86" s="32"/>
      <c r="J86" s="32"/>
      <c r="K86" s="46">
        <f>SUM(Tabla4[[#This Row],[01. Alcaldía]:[10. Servicios sociales]])</f>
        <v>5.61</v>
      </c>
    </row>
    <row r="87" spans="1:11" x14ac:dyDescent="0.35">
      <c r="A87" s="36" t="s">
        <v>2073</v>
      </c>
      <c r="B87" s="32"/>
      <c r="C87" s="32"/>
      <c r="D87" s="32"/>
      <c r="E87" s="32"/>
      <c r="F87" s="32">
        <v>199.1</v>
      </c>
      <c r="G87" s="32"/>
      <c r="H87" s="32"/>
      <c r="I87" s="32"/>
      <c r="J87" s="32"/>
      <c r="K87" s="46">
        <f>SUM(Tabla4[[#This Row],[01. Alcaldía]:[10. Servicios sociales]])</f>
        <v>199.1</v>
      </c>
    </row>
    <row r="88" spans="1:11" x14ac:dyDescent="0.35">
      <c r="A88" s="36" t="s">
        <v>2266</v>
      </c>
      <c r="B88" s="32"/>
      <c r="C88" s="32"/>
      <c r="D88" s="32">
        <v>799.99</v>
      </c>
      <c r="E88" s="32"/>
      <c r="F88" s="32"/>
      <c r="G88" s="32"/>
      <c r="H88" s="32"/>
      <c r="I88" s="32"/>
      <c r="J88" s="32"/>
      <c r="K88" s="46">
        <f>SUM(Tabla4[[#This Row],[01. Alcaldía]:[10. Servicios sociales]])</f>
        <v>799.99</v>
      </c>
    </row>
    <row r="89" spans="1:11" x14ac:dyDescent="0.35">
      <c r="A89" s="36" t="s">
        <v>2319</v>
      </c>
      <c r="B89" s="32"/>
      <c r="C89" s="32"/>
      <c r="D89" s="32"/>
      <c r="E89" s="32"/>
      <c r="F89" s="32"/>
      <c r="G89" s="32">
        <v>526.46</v>
      </c>
      <c r="H89" s="32"/>
      <c r="I89" s="32"/>
      <c r="J89" s="32"/>
      <c r="K89" s="46">
        <f>SUM(Tabla4[[#This Row],[01. Alcaldía]:[10. Servicios sociales]])</f>
        <v>526.46</v>
      </c>
    </row>
    <row r="90" spans="1:11" x14ac:dyDescent="0.35">
      <c r="A90" s="36" t="s">
        <v>2331</v>
      </c>
      <c r="B90" s="32"/>
      <c r="C90" s="32"/>
      <c r="D90" s="32"/>
      <c r="E90" s="32"/>
      <c r="F90" s="32">
        <v>586.85</v>
      </c>
      <c r="G90" s="32"/>
      <c r="H90" s="32"/>
      <c r="I90" s="32"/>
      <c r="J90" s="32"/>
      <c r="K90" s="46">
        <f>SUM(Tabla4[[#This Row],[01. Alcaldía]:[10. Servicios sociales]])</f>
        <v>586.85</v>
      </c>
    </row>
    <row r="91" spans="1:11" x14ac:dyDescent="0.35">
      <c r="A91" s="36" t="s">
        <v>2116</v>
      </c>
      <c r="B91" s="32"/>
      <c r="C91" s="32"/>
      <c r="D91" s="32"/>
      <c r="E91" s="32"/>
      <c r="F91" s="32"/>
      <c r="G91" s="32">
        <v>1937.3100000000002</v>
      </c>
      <c r="H91" s="32">
        <v>56.63</v>
      </c>
      <c r="I91" s="32"/>
      <c r="J91" s="32"/>
      <c r="K91" s="46">
        <f>SUM(Tabla4[[#This Row],[01. Alcaldía]:[10. Servicios sociales]])</f>
        <v>1993.9400000000003</v>
      </c>
    </row>
    <row r="92" spans="1:11" x14ac:dyDescent="0.35">
      <c r="A92" s="36" t="s">
        <v>2287</v>
      </c>
      <c r="B92" s="32"/>
      <c r="C92" s="32">
        <v>829.46</v>
      </c>
      <c r="D92" s="32"/>
      <c r="E92" s="32"/>
      <c r="F92" s="32"/>
      <c r="G92" s="32"/>
      <c r="H92" s="32"/>
      <c r="I92" s="32"/>
      <c r="J92" s="32"/>
      <c r="K92" s="46">
        <f>SUM(Tabla4[[#This Row],[01. Alcaldía]:[10. Servicios sociales]])</f>
        <v>829.46</v>
      </c>
    </row>
    <row r="93" spans="1:11" x14ac:dyDescent="0.35">
      <c r="A93" s="36" t="s">
        <v>2196</v>
      </c>
      <c r="B93" s="32"/>
      <c r="C93" s="32">
        <v>39.57</v>
      </c>
      <c r="D93" s="32"/>
      <c r="E93" s="32"/>
      <c r="F93" s="32"/>
      <c r="G93" s="32"/>
      <c r="H93" s="32"/>
      <c r="I93" s="32"/>
      <c r="J93" s="32"/>
      <c r="K93" s="46">
        <f>SUM(Tabla4[[#This Row],[01. Alcaldía]:[10. Servicios sociales]])</f>
        <v>39.57</v>
      </c>
    </row>
    <row r="94" spans="1:11" x14ac:dyDescent="0.35">
      <c r="A94" s="36" t="s">
        <v>2298</v>
      </c>
      <c r="B94" s="32">
        <v>309.76</v>
      </c>
      <c r="C94" s="32"/>
      <c r="D94" s="32"/>
      <c r="E94" s="32"/>
      <c r="F94" s="32"/>
      <c r="G94" s="32"/>
      <c r="H94" s="32"/>
      <c r="I94" s="32"/>
      <c r="J94" s="32"/>
      <c r="K94" s="46">
        <f>SUM(Tabla4[[#This Row],[01. Alcaldía]:[10. Servicios sociales]])</f>
        <v>309.76</v>
      </c>
    </row>
    <row r="95" spans="1:11" x14ac:dyDescent="0.35">
      <c r="A95" s="36" t="s">
        <v>2179</v>
      </c>
      <c r="B95" s="32"/>
      <c r="C95" s="32"/>
      <c r="D95" s="32"/>
      <c r="E95" s="32"/>
      <c r="F95" s="32">
        <v>66.550000000000011</v>
      </c>
      <c r="G95" s="32"/>
      <c r="H95" s="32"/>
      <c r="I95" s="32"/>
      <c r="J95" s="32"/>
      <c r="K95" s="46">
        <f>SUM(Tabla4[[#This Row],[01. Alcaldía]:[10. Servicios sociales]])</f>
        <v>66.550000000000011</v>
      </c>
    </row>
    <row r="96" spans="1:11" x14ac:dyDescent="0.35">
      <c r="A96" s="36" t="s">
        <v>2147</v>
      </c>
      <c r="B96" s="32"/>
      <c r="C96" s="32"/>
      <c r="D96" s="32"/>
      <c r="E96" s="32"/>
      <c r="F96" s="32"/>
      <c r="G96" s="32">
        <v>42.05</v>
      </c>
      <c r="H96" s="32"/>
      <c r="I96" s="32"/>
      <c r="J96" s="32"/>
      <c r="K96" s="46">
        <f>SUM(Tabla4[[#This Row],[01. Alcaldía]:[10. Servicios sociales]])</f>
        <v>42.05</v>
      </c>
    </row>
    <row r="97" spans="1:11" x14ac:dyDescent="0.35">
      <c r="A97" s="36" t="s">
        <v>1709</v>
      </c>
      <c r="B97" s="32"/>
      <c r="C97" s="32">
        <v>33.82</v>
      </c>
      <c r="D97" s="32"/>
      <c r="E97" s="32"/>
      <c r="F97" s="32"/>
      <c r="G97" s="32"/>
      <c r="H97" s="32"/>
      <c r="I97" s="32"/>
      <c r="J97" s="32"/>
      <c r="K97" s="46">
        <f>SUM(Tabla4[[#This Row],[01. Alcaldía]:[10. Servicios sociales]])</f>
        <v>33.82</v>
      </c>
    </row>
    <row r="98" spans="1:11" x14ac:dyDescent="0.35">
      <c r="A98" s="36" t="s">
        <v>2152</v>
      </c>
      <c r="B98" s="32"/>
      <c r="C98" s="32"/>
      <c r="D98" s="32"/>
      <c r="E98" s="32"/>
      <c r="F98" s="32"/>
      <c r="G98" s="32">
        <v>60.48</v>
      </c>
      <c r="H98" s="32"/>
      <c r="I98" s="32"/>
      <c r="J98" s="32"/>
      <c r="K98" s="46">
        <f>SUM(Tabla4[[#This Row],[01. Alcaldía]:[10. Servicios sociales]])</f>
        <v>60.48</v>
      </c>
    </row>
    <row r="99" spans="1:11" x14ac:dyDescent="0.35">
      <c r="A99" s="36" t="s">
        <v>2102</v>
      </c>
      <c r="B99" s="32"/>
      <c r="C99" s="32"/>
      <c r="D99" s="32"/>
      <c r="E99" s="32"/>
      <c r="F99" s="32"/>
      <c r="G99" s="32"/>
      <c r="H99" s="32">
        <v>525.29</v>
      </c>
      <c r="I99" s="32"/>
      <c r="J99" s="32"/>
      <c r="K99" s="46">
        <f>SUM(Tabla4[[#This Row],[01. Alcaldía]:[10. Servicios sociales]])</f>
        <v>525.29</v>
      </c>
    </row>
    <row r="100" spans="1:11" x14ac:dyDescent="0.35">
      <c r="A100" s="36" t="s">
        <v>2135</v>
      </c>
      <c r="B100" s="32"/>
      <c r="C100" s="32"/>
      <c r="D100" s="32"/>
      <c r="E100" s="32"/>
      <c r="F100" s="32"/>
      <c r="G100" s="32">
        <v>134.31</v>
      </c>
      <c r="H100" s="32"/>
      <c r="I100" s="32"/>
      <c r="J100" s="32"/>
      <c r="K100" s="46">
        <f>SUM(Tabla4[[#This Row],[01. Alcaldía]:[10. Servicios sociales]])</f>
        <v>134.31</v>
      </c>
    </row>
    <row r="101" spans="1:11" x14ac:dyDescent="0.35">
      <c r="A101" s="36" t="s">
        <v>2151</v>
      </c>
      <c r="B101" s="32"/>
      <c r="C101" s="32">
        <v>185.01</v>
      </c>
      <c r="D101" s="32"/>
      <c r="E101" s="32"/>
      <c r="F101" s="32"/>
      <c r="G101" s="32"/>
      <c r="H101" s="32"/>
      <c r="I101" s="32"/>
      <c r="J101" s="32"/>
      <c r="K101" s="46">
        <f>SUM(Tabla4[[#This Row],[01. Alcaldía]:[10. Servicios sociales]])</f>
        <v>185.01</v>
      </c>
    </row>
    <row r="102" spans="1:11" x14ac:dyDescent="0.35">
      <c r="A102" s="36" t="s">
        <v>2313</v>
      </c>
      <c r="B102" s="32"/>
      <c r="C102" s="32"/>
      <c r="D102" s="32">
        <v>279</v>
      </c>
      <c r="E102" s="32"/>
      <c r="F102" s="32"/>
      <c r="G102" s="32"/>
      <c r="H102" s="32"/>
      <c r="I102" s="32"/>
      <c r="J102" s="32"/>
      <c r="K102" s="46">
        <f>SUM(Tabla4[[#This Row],[01. Alcaldía]:[10. Servicios sociales]])</f>
        <v>279</v>
      </c>
    </row>
    <row r="103" spans="1:11" x14ac:dyDescent="0.35">
      <c r="A103" s="36" t="s">
        <v>1798</v>
      </c>
      <c r="B103" s="32"/>
      <c r="C103" s="32">
        <v>443.73</v>
      </c>
      <c r="D103" s="32">
        <v>5165.01</v>
      </c>
      <c r="E103" s="32"/>
      <c r="F103" s="32">
        <v>297.66000000000003</v>
      </c>
      <c r="G103" s="32"/>
      <c r="H103" s="32"/>
      <c r="I103" s="32"/>
      <c r="J103" s="32">
        <v>215.38</v>
      </c>
      <c r="K103" s="46">
        <f>SUM(Tabla4[[#This Row],[01. Alcaldía]:[10. Servicios sociales]])</f>
        <v>6121.78</v>
      </c>
    </row>
    <row r="104" spans="1:11" x14ac:dyDescent="0.35">
      <c r="A104" s="36" t="s">
        <v>2066</v>
      </c>
      <c r="B104" s="32">
        <v>989</v>
      </c>
      <c r="C104" s="32"/>
      <c r="D104" s="32"/>
      <c r="E104" s="32"/>
      <c r="F104" s="32"/>
      <c r="G104" s="32"/>
      <c r="H104" s="32"/>
      <c r="I104" s="32"/>
      <c r="J104" s="32"/>
      <c r="K104" s="46">
        <f>SUM(Tabla4[[#This Row],[01. Alcaldía]:[10. Servicios sociales]])</f>
        <v>989</v>
      </c>
    </row>
    <row r="105" spans="1:11" x14ac:dyDescent="0.35">
      <c r="A105" s="36" t="s">
        <v>2129</v>
      </c>
      <c r="B105" s="32"/>
      <c r="C105" s="32"/>
      <c r="D105" s="32"/>
      <c r="E105" s="32"/>
      <c r="F105" s="32"/>
      <c r="G105" s="32">
        <v>249.04</v>
      </c>
      <c r="H105" s="32"/>
      <c r="I105" s="32"/>
      <c r="J105" s="32"/>
      <c r="K105" s="46">
        <f>SUM(Tabla4[[#This Row],[01. Alcaldía]:[10. Servicios sociales]])</f>
        <v>249.04</v>
      </c>
    </row>
    <row r="106" spans="1:11" x14ac:dyDescent="0.35">
      <c r="A106" s="36" t="s">
        <v>1817</v>
      </c>
      <c r="B106" s="32"/>
      <c r="C106" s="32"/>
      <c r="D106" s="32"/>
      <c r="E106" s="32"/>
      <c r="F106" s="32"/>
      <c r="G106" s="32">
        <v>5000</v>
      </c>
      <c r="H106" s="32"/>
      <c r="I106" s="32"/>
      <c r="J106" s="32"/>
      <c r="K106" s="46">
        <f>SUM(Tabla4[[#This Row],[01. Alcaldía]:[10. Servicios sociales]])</f>
        <v>5000</v>
      </c>
    </row>
    <row r="107" spans="1:11" x14ac:dyDescent="0.35">
      <c r="A107" s="36" t="s">
        <v>2248</v>
      </c>
      <c r="B107" s="32"/>
      <c r="C107" s="32"/>
      <c r="D107" s="32"/>
      <c r="E107" s="32"/>
      <c r="F107" s="32"/>
      <c r="G107" s="32"/>
      <c r="H107" s="32">
        <v>41.53</v>
      </c>
      <c r="I107" s="32"/>
      <c r="J107" s="32"/>
      <c r="K107" s="46">
        <f>SUM(Tabla4[[#This Row],[01. Alcaldía]:[10. Servicios sociales]])</f>
        <v>41.53</v>
      </c>
    </row>
    <row r="108" spans="1:11" x14ac:dyDescent="0.35">
      <c r="A108" s="36" t="s">
        <v>2105</v>
      </c>
      <c r="B108" s="32"/>
      <c r="C108" s="32"/>
      <c r="D108" s="32"/>
      <c r="E108" s="32"/>
      <c r="F108" s="32"/>
      <c r="G108" s="32">
        <v>49.71</v>
      </c>
      <c r="H108" s="32"/>
      <c r="I108" s="32"/>
      <c r="J108" s="32"/>
      <c r="K108" s="46">
        <f>SUM(Tabla4[[#This Row],[01. Alcaldía]:[10. Servicios sociales]])</f>
        <v>49.71</v>
      </c>
    </row>
    <row r="109" spans="1:11" x14ac:dyDescent="0.35">
      <c r="A109" s="36" t="s">
        <v>1819</v>
      </c>
      <c r="B109" s="32"/>
      <c r="C109" s="32"/>
      <c r="D109" s="32"/>
      <c r="E109" s="32"/>
      <c r="F109" s="32"/>
      <c r="G109" s="32">
        <v>2376.61</v>
      </c>
      <c r="H109" s="32"/>
      <c r="I109" s="32"/>
      <c r="J109" s="32"/>
      <c r="K109" s="46">
        <f>SUM(Tabla4[[#This Row],[01. Alcaldía]:[10. Servicios sociales]])</f>
        <v>2376.61</v>
      </c>
    </row>
    <row r="110" spans="1:11" x14ac:dyDescent="0.35">
      <c r="A110" s="36" t="s">
        <v>2321</v>
      </c>
      <c r="B110" s="32"/>
      <c r="C110" s="32"/>
      <c r="D110" s="32">
        <v>558.15</v>
      </c>
      <c r="E110" s="32"/>
      <c r="F110" s="32"/>
      <c r="G110" s="32"/>
      <c r="H110" s="32"/>
      <c r="I110" s="32"/>
      <c r="J110" s="32"/>
      <c r="K110" s="46">
        <f>SUM(Tabla4[[#This Row],[01. Alcaldía]:[10. Servicios sociales]])</f>
        <v>558.15</v>
      </c>
    </row>
    <row r="111" spans="1:11" x14ac:dyDescent="0.35">
      <c r="A111" s="36" t="s">
        <v>2109</v>
      </c>
      <c r="B111" s="32"/>
      <c r="C111" s="32"/>
      <c r="D111" s="32">
        <v>3084.53</v>
      </c>
      <c r="E111" s="32"/>
      <c r="F111" s="32"/>
      <c r="G111" s="32"/>
      <c r="H111" s="32"/>
      <c r="I111" s="32"/>
      <c r="J111" s="32"/>
      <c r="K111" s="46">
        <f>SUM(Tabla4[[#This Row],[01. Alcaldía]:[10. Servicios sociales]])</f>
        <v>3084.53</v>
      </c>
    </row>
    <row r="112" spans="1:11" x14ac:dyDescent="0.35">
      <c r="A112" s="36" t="s">
        <v>2186</v>
      </c>
      <c r="B112" s="32"/>
      <c r="C112" s="32"/>
      <c r="D112" s="32"/>
      <c r="E112" s="32"/>
      <c r="F112" s="32">
        <v>48.4</v>
      </c>
      <c r="G112" s="32"/>
      <c r="H112" s="32"/>
      <c r="I112" s="32"/>
      <c r="J112" s="32"/>
      <c r="K112" s="46">
        <f>SUM(Tabla4[[#This Row],[01. Alcaldía]:[10. Servicios sociales]])</f>
        <v>48.4</v>
      </c>
    </row>
    <row r="113" spans="1:11" x14ac:dyDescent="0.35">
      <c r="A113" s="36" t="s">
        <v>2213</v>
      </c>
      <c r="B113" s="32"/>
      <c r="C113" s="32"/>
      <c r="D113" s="32">
        <v>741.02</v>
      </c>
      <c r="E113" s="32"/>
      <c r="F113" s="32">
        <v>725.75</v>
      </c>
      <c r="G113" s="32"/>
      <c r="H113" s="32"/>
      <c r="I113" s="32"/>
      <c r="J113" s="32"/>
      <c r="K113" s="46">
        <f>SUM(Tabla4[[#This Row],[01. Alcaldía]:[10. Servicios sociales]])</f>
        <v>1466.77</v>
      </c>
    </row>
    <row r="114" spans="1:11" x14ac:dyDescent="0.35">
      <c r="A114" s="36" t="s">
        <v>2094</v>
      </c>
      <c r="B114" s="32">
        <v>1978.35</v>
      </c>
      <c r="C114" s="32"/>
      <c r="D114" s="32"/>
      <c r="E114" s="32"/>
      <c r="F114" s="32">
        <v>1354</v>
      </c>
      <c r="G114" s="32"/>
      <c r="H114" s="32"/>
      <c r="I114" s="32"/>
      <c r="J114" s="32"/>
      <c r="K114" s="46">
        <f>SUM(Tabla4[[#This Row],[01. Alcaldía]:[10. Servicios sociales]])</f>
        <v>3332.35</v>
      </c>
    </row>
    <row r="115" spans="1:11" x14ac:dyDescent="0.35">
      <c r="A115" s="36" t="s">
        <v>2328</v>
      </c>
      <c r="B115" s="32"/>
      <c r="C115" s="32"/>
      <c r="D115" s="32">
        <v>169</v>
      </c>
      <c r="E115" s="32"/>
      <c r="F115" s="32">
        <v>600</v>
      </c>
      <c r="G115" s="32"/>
      <c r="H115" s="32">
        <v>1307.99</v>
      </c>
      <c r="I115" s="32"/>
      <c r="J115" s="32"/>
      <c r="K115" s="46">
        <f>SUM(Tabla4[[#This Row],[01. Alcaldía]:[10. Servicios sociales]])</f>
        <v>2076.9899999999998</v>
      </c>
    </row>
    <row r="116" spans="1:11" x14ac:dyDescent="0.35">
      <c r="A116" s="36" t="s">
        <v>1821</v>
      </c>
      <c r="B116" s="32"/>
      <c r="C116" s="32"/>
      <c r="D116" s="32"/>
      <c r="E116" s="32"/>
      <c r="F116" s="32"/>
      <c r="G116" s="32">
        <v>5021.83</v>
      </c>
      <c r="H116" s="32"/>
      <c r="I116" s="32"/>
      <c r="J116" s="32"/>
      <c r="K116" s="46">
        <f>SUM(Tabla4[[#This Row],[01. Alcaldía]:[10. Servicios sociales]])</f>
        <v>5021.83</v>
      </c>
    </row>
    <row r="117" spans="1:11" x14ac:dyDescent="0.35">
      <c r="A117" s="36" t="s">
        <v>1826</v>
      </c>
      <c r="B117" s="32"/>
      <c r="C117" s="32"/>
      <c r="D117" s="32"/>
      <c r="E117" s="32"/>
      <c r="F117" s="32"/>
      <c r="G117" s="32">
        <v>17900</v>
      </c>
      <c r="H117" s="32"/>
      <c r="I117" s="32"/>
      <c r="J117" s="32"/>
      <c r="K117" s="46">
        <f>SUM(Tabla4[[#This Row],[01. Alcaldía]:[10. Servicios sociales]])</f>
        <v>17900</v>
      </c>
    </row>
    <row r="118" spans="1:11" x14ac:dyDescent="0.35">
      <c r="A118" s="36" t="s">
        <v>2104</v>
      </c>
      <c r="B118" s="32"/>
      <c r="C118" s="32"/>
      <c r="D118" s="32"/>
      <c r="E118" s="32"/>
      <c r="F118" s="32">
        <v>185.36</v>
      </c>
      <c r="G118" s="32"/>
      <c r="H118" s="32"/>
      <c r="I118" s="32"/>
      <c r="J118" s="32">
        <v>72.06</v>
      </c>
      <c r="K118" s="46">
        <f>SUM(Tabla4[[#This Row],[01. Alcaldía]:[10. Servicios sociales]])</f>
        <v>257.42</v>
      </c>
    </row>
    <row r="119" spans="1:11" x14ac:dyDescent="0.35">
      <c r="A119" s="36" t="s">
        <v>2169</v>
      </c>
      <c r="B119" s="32"/>
      <c r="C119" s="32"/>
      <c r="D119" s="32"/>
      <c r="E119" s="32"/>
      <c r="F119" s="32">
        <v>149.97</v>
      </c>
      <c r="G119" s="32"/>
      <c r="H119" s="32"/>
      <c r="I119" s="32"/>
      <c r="J119" s="32"/>
      <c r="K119" s="46">
        <f>SUM(Tabla4[[#This Row],[01. Alcaldía]:[10. Servicios sociales]])</f>
        <v>149.97</v>
      </c>
    </row>
    <row r="120" spans="1:11" x14ac:dyDescent="0.35">
      <c r="A120" s="36" t="s">
        <v>2333</v>
      </c>
      <c r="B120" s="32"/>
      <c r="C120" s="32"/>
      <c r="D120" s="32">
        <v>58.81</v>
      </c>
      <c r="E120" s="32"/>
      <c r="F120" s="32"/>
      <c r="G120" s="32"/>
      <c r="H120" s="32"/>
      <c r="I120" s="32"/>
      <c r="J120" s="32"/>
      <c r="K120" s="46">
        <f>SUM(Tabla4[[#This Row],[01. Alcaldía]:[10. Servicios sociales]])</f>
        <v>58.81</v>
      </c>
    </row>
    <row r="121" spans="1:11" x14ac:dyDescent="0.35">
      <c r="A121" s="36" t="s">
        <v>2280</v>
      </c>
      <c r="B121" s="32"/>
      <c r="C121" s="32"/>
      <c r="D121" s="32"/>
      <c r="E121" s="32"/>
      <c r="F121" s="32"/>
      <c r="G121" s="32">
        <v>291.3</v>
      </c>
      <c r="H121" s="32"/>
      <c r="I121" s="32"/>
      <c r="J121" s="32"/>
      <c r="K121" s="46">
        <f>SUM(Tabla4[[#This Row],[01. Alcaldía]:[10. Servicios sociales]])</f>
        <v>291.3</v>
      </c>
    </row>
    <row r="122" spans="1:11" x14ac:dyDescent="0.35">
      <c r="A122" s="36" t="s">
        <v>2292</v>
      </c>
      <c r="B122" s="32"/>
      <c r="C122" s="32"/>
      <c r="D122" s="32"/>
      <c r="E122" s="32"/>
      <c r="F122" s="32"/>
      <c r="G122" s="32">
        <v>163.82</v>
      </c>
      <c r="H122" s="32"/>
      <c r="I122" s="32"/>
      <c r="J122" s="32"/>
      <c r="K122" s="46">
        <f>SUM(Tabla4[[#This Row],[01. Alcaldía]:[10. Servicios sociales]])</f>
        <v>163.82</v>
      </c>
    </row>
    <row r="123" spans="1:11" x14ac:dyDescent="0.35">
      <c r="A123" s="36" t="s">
        <v>2108</v>
      </c>
      <c r="B123" s="32"/>
      <c r="C123" s="32"/>
      <c r="D123" s="32"/>
      <c r="E123" s="32"/>
      <c r="F123" s="32">
        <v>696.23</v>
      </c>
      <c r="G123" s="32"/>
      <c r="H123" s="32"/>
      <c r="I123" s="32"/>
      <c r="J123" s="32"/>
      <c r="K123" s="46">
        <f>SUM(Tabla4[[#This Row],[01. Alcaldía]:[10. Servicios sociales]])</f>
        <v>696.23</v>
      </c>
    </row>
    <row r="124" spans="1:11" x14ac:dyDescent="0.35">
      <c r="A124" s="36" t="s">
        <v>2106</v>
      </c>
      <c r="B124" s="32"/>
      <c r="C124" s="32"/>
      <c r="D124" s="32"/>
      <c r="E124" s="32"/>
      <c r="F124" s="32"/>
      <c r="G124" s="32">
        <v>1233.55</v>
      </c>
      <c r="H124" s="32"/>
      <c r="I124" s="32"/>
      <c r="J124" s="32"/>
      <c r="K124" s="46">
        <f>SUM(Tabla4[[#This Row],[01. Alcaldía]:[10. Servicios sociales]])</f>
        <v>1233.55</v>
      </c>
    </row>
    <row r="125" spans="1:11" x14ac:dyDescent="0.35">
      <c r="A125" s="36" t="s">
        <v>2265</v>
      </c>
      <c r="B125" s="32"/>
      <c r="C125" s="32"/>
      <c r="D125" s="32"/>
      <c r="E125" s="32"/>
      <c r="F125" s="32"/>
      <c r="G125" s="32">
        <v>124.03</v>
      </c>
      <c r="H125" s="32"/>
      <c r="I125" s="32"/>
      <c r="J125" s="32"/>
      <c r="K125" s="46">
        <f>SUM(Tabla4[[#This Row],[01. Alcaldía]:[10. Servicios sociales]])</f>
        <v>124.03</v>
      </c>
    </row>
    <row r="126" spans="1:11" x14ac:dyDescent="0.35">
      <c r="A126" s="36" t="s">
        <v>2174</v>
      </c>
      <c r="B126" s="32"/>
      <c r="C126" s="32"/>
      <c r="D126" s="32"/>
      <c r="E126" s="32"/>
      <c r="F126" s="32">
        <v>6292.68</v>
      </c>
      <c r="G126" s="32"/>
      <c r="H126" s="32"/>
      <c r="I126" s="32"/>
      <c r="J126" s="32"/>
      <c r="K126" s="46">
        <f>SUM(Tabla4[[#This Row],[01. Alcaldía]:[10. Servicios sociales]])</f>
        <v>6292.68</v>
      </c>
    </row>
    <row r="127" spans="1:11" x14ac:dyDescent="0.35">
      <c r="A127" s="36" t="s">
        <v>2128</v>
      </c>
      <c r="B127" s="32"/>
      <c r="C127" s="32"/>
      <c r="D127" s="32"/>
      <c r="E127" s="32"/>
      <c r="F127" s="32"/>
      <c r="G127" s="32">
        <v>242.33</v>
      </c>
      <c r="H127" s="32">
        <v>357.15000000000003</v>
      </c>
      <c r="I127" s="32"/>
      <c r="J127" s="32"/>
      <c r="K127" s="46">
        <f>SUM(Tabla4[[#This Row],[01. Alcaldía]:[10. Servicios sociales]])</f>
        <v>599.48</v>
      </c>
    </row>
    <row r="128" spans="1:11" x14ac:dyDescent="0.35">
      <c r="A128" s="36" t="s">
        <v>2132</v>
      </c>
      <c r="B128" s="32"/>
      <c r="C128" s="32"/>
      <c r="D128" s="32"/>
      <c r="E128" s="32"/>
      <c r="F128" s="32"/>
      <c r="G128" s="32">
        <v>303.85000000000002</v>
      </c>
      <c r="H128" s="32"/>
      <c r="I128" s="32"/>
      <c r="J128" s="32"/>
      <c r="K128" s="46">
        <f>SUM(Tabla4[[#This Row],[01. Alcaldía]:[10. Servicios sociales]])</f>
        <v>303.85000000000002</v>
      </c>
    </row>
    <row r="129" spans="1:11" x14ac:dyDescent="0.35">
      <c r="A129" s="36" t="s">
        <v>2173</v>
      </c>
      <c r="B129" s="32"/>
      <c r="C129" s="32"/>
      <c r="D129" s="32"/>
      <c r="E129" s="32"/>
      <c r="F129" s="32">
        <v>2722.5</v>
      </c>
      <c r="G129" s="32"/>
      <c r="H129" s="32"/>
      <c r="I129" s="32"/>
      <c r="J129" s="32"/>
      <c r="K129" s="46">
        <f>SUM(Tabla4[[#This Row],[01. Alcaldía]:[10. Servicios sociales]])</f>
        <v>2722.5</v>
      </c>
    </row>
    <row r="130" spans="1:11" x14ac:dyDescent="0.35">
      <c r="A130" s="36" t="s">
        <v>1793</v>
      </c>
      <c r="B130" s="32"/>
      <c r="C130" s="32"/>
      <c r="D130" s="32"/>
      <c r="E130" s="32"/>
      <c r="F130" s="32"/>
      <c r="G130" s="32">
        <v>474.4</v>
      </c>
      <c r="H130" s="32"/>
      <c r="I130" s="32"/>
      <c r="J130" s="32"/>
      <c r="K130" s="46">
        <f>SUM(Tabla4[[#This Row],[01. Alcaldía]:[10. Servicios sociales]])</f>
        <v>474.4</v>
      </c>
    </row>
    <row r="131" spans="1:11" x14ac:dyDescent="0.35">
      <c r="A131" s="36" t="s">
        <v>2195</v>
      </c>
      <c r="B131" s="32"/>
      <c r="C131" s="32">
        <v>29.14</v>
      </c>
      <c r="D131" s="32"/>
      <c r="E131" s="32"/>
      <c r="F131" s="32"/>
      <c r="G131" s="32"/>
      <c r="H131" s="32"/>
      <c r="I131" s="32"/>
      <c r="J131" s="32"/>
      <c r="K131" s="46">
        <f>SUM(Tabla4[[#This Row],[01. Alcaldía]:[10. Servicios sociales]])</f>
        <v>29.14</v>
      </c>
    </row>
    <row r="132" spans="1:11" x14ac:dyDescent="0.35">
      <c r="A132" s="36" t="s">
        <v>2062</v>
      </c>
      <c r="B132" s="32">
        <v>290.16000000000003</v>
      </c>
      <c r="C132" s="32"/>
      <c r="D132" s="32"/>
      <c r="E132" s="32"/>
      <c r="F132" s="32"/>
      <c r="G132" s="32"/>
      <c r="H132" s="32"/>
      <c r="I132" s="32"/>
      <c r="J132" s="32"/>
      <c r="K132" s="46">
        <f>SUM(Tabla4[[#This Row],[01. Alcaldía]:[10. Servicios sociales]])</f>
        <v>290.16000000000003</v>
      </c>
    </row>
    <row r="133" spans="1:11" x14ac:dyDescent="0.35">
      <c r="A133" s="36" t="s">
        <v>1818</v>
      </c>
      <c r="B133" s="32"/>
      <c r="C133" s="32"/>
      <c r="D133" s="32"/>
      <c r="E133" s="32"/>
      <c r="F133" s="32"/>
      <c r="G133" s="32">
        <v>6000</v>
      </c>
      <c r="H133" s="32"/>
      <c r="I133" s="32"/>
      <c r="J133" s="32"/>
      <c r="K133" s="46">
        <f>SUM(Tabla4[[#This Row],[01. Alcaldía]:[10. Servicios sociales]])</f>
        <v>6000</v>
      </c>
    </row>
    <row r="134" spans="1:11" x14ac:dyDescent="0.35">
      <c r="A134" s="36" t="s">
        <v>1745</v>
      </c>
      <c r="B134" s="32">
        <v>1700</v>
      </c>
      <c r="C134" s="32"/>
      <c r="D134" s="32"/>
      <c r="E134" s="32"/>
      <c r="F134" s="32"/>
      <c r="G134" s="32"/>
      <c r="H134" s="32"/>
      <c r="I134" s="32"/>
      <c r="J134" s="32"/>
      <c r="K134" s="46">
        <f>SUM(Tabla4[[#This Row],[01. Alcaldía]:[10. Servicios sociales]])</f>
        <v>1700</v>
      </c>
    </row>
    <row r="135" spans="1:11" x14ac:dyDescent="0.35">
      <c r="A135" s="36" t="s">
        <v>2095</v>
      </c>
      <c r="B135" s="32"/>
      <c r="C135" s="32"/>
      <c r="D135" s="32"/>
      <c r="E135" s="32"/>
      <c r="F135" s="32">
        <v>3127.85</v>
      </c>
      <c r="G135" s="32"/>
      <c r="H135" s="32">
        <v>338.8</v>
      </c>
      <c r="I135" s="32"/>
      <c r="J135" s="32"/>
      <c r="K135" s="46">
        <f>SUM(Tabla4[[#This Row],[01. Alcaldía]:[10. Servicios sociales]])</f>
        <v>3466.65</v>
      </c>
    </row>
    <row r="136" spans="1:11" x14ac:dyDescent="0.35">
      <c r="A136" s="36" t="s">
        <v>1758</v>
      </c>
      <c r="B136" s="32">
        <v>364.21000000000004</v>
      </c>
      <c r="C136" s="32"/>
      <c r="D136" s="32"/>
      <c r="E136" s="32"/>
      <c r="F136" s="32">
        <v>1202.74</v>
      </c>
      <c r="G136" s="32"/>
      <c r="H136" s="32">
        <v>254.1</v>
      </c>
      <c r="I136" s="32"/>
      <c r="J136" s="32"/>
      <c r="K136" s="46">
        <f>SUM(Tabla4[[#This Row],[01. Alcaldía]:[10. Servicios sociales]])</f>
        <v>1821.05</v>
      </c>
    </row>
    <row r="137" spans="1:11" x14ac:dyDescent="0.35">
      <c r="A137" s="36" t="s">
        <v>2315</v>
      </c>
      <c r="B137" s="32"/>
      <c r="C137" s="32"/>
      <c r="D137" s="32"/>
      <c r="E137" s="32"/>
      <c r="F137" s="32"/>
      <c r="G137" s="32"/>
      <c r="H137" s="32">
        <v>390.23</v>
      </c>
      <c r="I137" s="32"/>
      <c r="J137" s="32"/>
      <c r="K137" s="46">
        <f>SUM(Tabla4[[#This Row],[01. Alcaldía]:[10. Servicios sociales]])</f>
        <v>390.23</v>
      </c>
    </row>
    <row r="138" spans="1:11" x14ac:dyDescent="0.35">
      <c r="A138" s="36" t="s">
        <v>2091</v>
      </c>
      <c r="B138" s="32"/>
      <c r="C138" s="32"/>
      <c r="D138" s="32"/>
      <c r="E138" s="32"/>
      <c r="F138" s="32"/>
      <c r="G138" s="32"/>
      <c r="H138" s="32">
        <v>124.72</v>
      </c>
      <c r="I138" s="32"/>
      <c r="J138" s="32"/>
      <c r="K138" s="46">
        <f>SUM(Tabla4[[#This Row],[01. Alcaldía]:[10. Servicios sociales]])</f>
        <v>124.72</v>
      </c>
    </row>
    <row r="139" spans="1:11" x14ac:dyDescent="0.35">
      <c r="A139" s="36" t="s">
        <v>1768</v>
      </c>
      <c r="B139" s="32"/>
      <c r="C139" s="32">
        <v>3872</v>
      </c>
      <c r="D139" s="32">
        <v>337.18</v>
      </c>
      <c r="E139" s="32"/>
      <c r="F139" s="32">
        <v>14314.95</v>
      </c>
      <c r="G139" s="32">
        <v>5078.55</v>
      </c>
      <c r="H139" s="32">
        <v>395.75</v>
      </c>
      <c r="I139" s="32"/>
      <c r="J139" s="32">
        <v>896.67000000000007</v>
      </c>
      <c r="K139" s="46">
        <f>SUM(Tabla4[[#This Row],[01. Alcaldía]:[10. Servicios sociales]])</f>
        <v>24895.1</v>
      </c>
    </row>
    <row r="140" spans="1:11" x14ac:dyDescent="0.35">
      <c r="A140" s="36" t="s">
        <v>2211</v>
      </c>
      <c r="B140" s="32">
        <v>95.87</v>
      </c>
      <c r="C140" s="32"/>
      <c r="D140" s="32"/>
      <c r="E140" s="32"/>
      <c r="F140" s="32"/>
      <c r="G140" s="32"/>
      <c r="H140" s="32"/>
      <c r="I140" s="32"/>
      <c r="J140" s="32"/>
      <c r="K140" s="46">
        <f>SUM(Tabla4[[#This Row],[01. Alcaldía]:[10. Servicios sociales]])</f>
        <v>95.87</v>
      </c>
    </row>
    <row r="141" spans="1:11" x14ac:dyDescent="0.35">
      <c r="A141" s="36" t="s">
        <v>2299</v>
      </c>
      <c r="B141" s="32"/>
      <c r="C141" s="32"/>
      <c r="D141" s="32"/>
      <c r="E141" s="32"/>
      <c r="F141" s="32"/>
      <c r="G141" s="32"/>
      <c r="H141" s="32">
        <v>263.18</v>
      </c>
      <c r="I141" s="32"/>
      <c r="J141" s="32"/>
      <c r="K141" s="46">
        <f>SUM(Tabla4[[#This Row],[01. Alcaldía]:[10. Servicios sociales]])</f>
        <v>263.18</v>
      </c>
    </row>
    <row r="142" spans="1:11" x14ac:dyDescent="0.35">
      <c r="A142" s="36" t="s">
        <v>2323</v>
      </c>
      <c r="B142" s="32"/>
      <c r="C142" s="32"/>
      <c r="D142" s="32">
        <v>148.24</v>
      </c>
      <c r="E142" s="32"/>
      <c r="F142" s="32"/>
      <c r="G142" s="32"/>
      <c r="H142" s="32"/>
      <c r="I142" s="32"/>
      <c r="J142" s="32"/>
      <c r="K142" s="46">
        <f>SUM(Tabla4[[#This Row],[01. Alcaldía]:[10. Servicios sociales]])</f>
        <v>148.24</v>
      </c>
    </row>
    <row r="143" spans="1:11" x14ac:dyDescent="0.35">
      <c r="A143" s="36" t="s">
        <v>1790</v>
      </c>
      <c r="B143" s="32"/>
      <c r="C143" s="32"/>
      <c r="D143" s="32"/>
      <c r="E143" s="32">
        <v>738.1</v>
      </c>
      <c r="F143" s="32"/>
      <c r="G143" s="32"/>
      <c r="H143" s="32"/>
      <c r="I143" s="32"/>
      <c r="J143" s="32"/>
      <c r="K143" s="46">
        <f>SUM(Tabla4[[#This Row],[01. Alcaldía]:[10. Servicios sociales]])</f>
        <v>738.1</v>
      </c>
    </row>
    <row r="144" spans="1:11" x14ac:dyDescent="0.35">
      <c r="A144" s="36" t="s">
        <v>1804</v>
      </c>
      <c r="B144" s="32"/>
      <c r="C144" s="32"/>
      <c r="D144" s="32"/>
      <c r="E144" s="32"/>
      <c r="F144" s="32"/>
      <c r="G144" s="32">
        <v>6000</v>
      </c>
      <c r="H144" s="32"/>
      <c r="I144" s="32"/>
      <c r="J144" s="32"/>
      <c r="K144" s="46">
        <f>SUM(Tabla4[[#This Row],[01. Alcaldía]:[10. Servicios sociales]])</f>
        <v>6000</v>
      </c>
    </row>
    <row r="145" spans="1:11" x14ac:dyDescent="0.35">
      <c r="A145" s="36" t="s">
        <v>1684</v>
      </c>
      <c r="B145" s="32"/>
      <c r="C145" s="32"/>
      <c r="D145" s="32"/>
      <c r="E145" s="32"/>
      <c r="F145" s="32"/>
      <c r="G145" s="32">
        <v>150</v>
      </c>
      <c r="H145" s="32"/>
      <c r="I145" s="32"/>
      <c r="J145" s="32"/>
      <c r="K145" s="46">
        <f>SUM(Tabla4[[#This Row],[01. Alcaldía]:[10. Servicios sociales]])</f>
        <v>150</v>
      </c>
    </row>
    <row r="146" spans="1:11" x14ac:dyDescent="0.35">
      <c r="A146" s="36" t="s">
        <v>2061</v>
      </c>
      <c r="B146" s="32"/>
      <c r="C146" s="32"/>
      <c r="D146" s="32"/>
      <c r="E146" s="32"/>
      <c r="F146" s="32"/>
      <c r="G146" s="32"/>
      <c r="H146" s="32"/>
      <c r="I146" s="32"/>
      <c r="J146" s="32">
        <v>171.9</v>
      </c>
      <c r="K146" s="46">
        <f>SUM(Tabla4[[#This Row],[01. Alcaldía]:[10. Servicios sociales]])</f>
        <v>171.9</v>
      </c>
    </row>
    <row r="147" spans="1:11" x14ac:dyDescent="0.35">
      <c r="A147" s="36" t="s">
        <v>2056</v>
      </c>
      <c r="B147" s="32">
        <v>6.36</v>
      </c>
      <c r="C147" s="32">
        <v>200.39999999999998</v>
      </c>
      <c r="D147" s="32"/>
      <c r="E147" s="32"/>
      <c r="F147" s="32"/>
      <c r="G147" s="32"/>
      <c r="H147" s="32"/>
      <c r="I147" s="32"/>
      <c r="J147" s="32"/>
      <c r="K147" s="46">
        <f>SUM(Tabla4[[#This Row],[01. Alcaldía]:[10. Servicios sociales]])</f>
        <v>206.76</v>
      </c>
    </row>
    <row r="148" spans="1:11" x14ac:dyDescent="0.35">
      <c r="A148" s="36" t="s">
        <v>2156</v>
      </c>
      <c r="B148" s="32"/>
      <c r="C148" s="32"/>
      <c r="D148" s="32">
        <v>10.56</v>
      </c>
      <c r="E148" s="32"/>
      <c r="F148" s="32"/>
      <c r="G148" s="32"/>
      <c r="H148" s="32"/>
      <c r="I148" s="32"/>
      <c r="J148" s="32"/>
      <c r="K148" s="46">
        <f>SUM(Tabla4[[#This Row],[01. Alcaldía]:[10. Servicios sociales]])</f>
        <v>10.56</v>
      </c>
    </row>
    <row r="149" spans="1:11" x14ac:dyDescent="0.35">
      <c r="A149" s="36" t="s">
        <v>2161</v>
      </c>
      <c r="B149" s="32"/>
      <c r="C149" s="32"/>
      <c r="D149" s="32"/>
      <c r="E149" s="32"/>
      <c r="F149" s="32"/>
      <c r="G149" s="32">
        <v>2250.8200000000002</v>
      </c>
      <c r="H149" s="32">
        <v>96.8</v>
      </c>
      <c r="I149" s="32"/>
      <c r="J149" s="32"/>
      <c r="K149" s="46">
        <f>SUM(Tabla4[[#This Row],[01. Alcaldía]:[10. Servicios sociales]])</f>
        <v>2347.6200000000003</v>
      </c>
    </row>
    <row r="150" spans="1:11" x14ac:dyDescent="0.35">
      <c r="A150" s="36" t="s">
        <v>1716</v>
      </c>
      <c r="B150" s="32"/>
      <c r="C150" s="32"/>
      <c r="D150" s="32"/>
      <c r="E150" s="32"/>
      <c r="F150" s="32"/>
      <c r="G150" s="32">
        <v>907.5</v>
      </c>
      <c r="H150" s="32"/>
      <c r="I150" s="32"/>
      <c r="J150" s="32">
        <v>211.75</v>
      </c>
      <c r="K150" s="46">
        <f>SUM(Tabla4[[#This Row],[01. Alcaldía]:[10. Servicios sociales]])</f>
        <v>1119.25</v>
      </c>
    </row>
    <row r="151" spans="1:11" x14ac:dyDescent="0.35">
      <c r="A151" s="36" t="s">
        <v>2277</v>
      </c>
      <c r="B151" s="32"/>
      <c r="C151" s="32"/>
      <c r="D151" s="32"/>
      <c r="E151" s="32"/>
      <c r="F151" s="32"/>
      <c r="G151" s="32">
        <v>919.36</v>
      </c>
      <c r="H151" s="32"/>
      <c r="I151" s="32"/>
      <c r="J151" s="32"/>
      <c r="K151" s="46">
        <f>SUM(Tabla4[[#This Row],[01. Alcaldía]:[10. Servicios sociales]])</f>
        <v>919.36</v>
      </c>
    </row>
    <row r="152" spans="1:11" x14ac:dyDescent="0.35">
      <c r="A152" s="36" t="s">
        <v>1767</v>
      </c>
      <c r="B152" s="32"/>
      <c r="C152" s="32"/>
      <c r="D152" s="32"/>
      <c r="E152" s="32"/>
      <c r="F152" s="32"/>
      <c r="G152" s="32">
        <v>1043.8</v>
      </c>
      <c r="H152" s="32"/>
      <c r="I152" s="32"/>
      <c r="J152" s="32"/>
      <c r="K152" s="46">
        <f>SUM(Tabla4[[#This Row],[01. Alcaldía]:[10. Servicios sociales]])</f>
        <v>1043.8</v>
      </c>
    </row>
    <row r="153" spans="1:11" x14ac:dyDescent="0.35">
      <c r="A153" s="36" t="s">
        <v>2317</v>
      </c>
      <c r="B153" s="32"/>
      <c r="C153" s="32"/>
      <c r="D153" s="32"/>
      <c r="E153" s="32"/>
      <c r="F153" s="32"/>
      <c r="G153" s="32"/>
      <c r="H153" s="32">
        <v>408.69</v>
      </c>
      <c r="I153" s="32"/>
      <c r="J153" s="32"/>
      <c r="K153" s="46">
        <f>SUM(Tabla4[[#This Row],[01. Alcaldía]:[10. Servicios sociales]])</f>
        <v>408.69</v>
      </c>
    </row>
    <row r="154" spans="1:11" x14ac:dyDescent="0.35">
      <c r="A154" s="36" t="s">
        <v>2085</v>
      </c>
      <c r="B154" s="32"/>
      <c r="C154" s="32"/>
      <c r="D154" s="32"/>
      <c r="E154" s="32"/>
      <c r="F154" s="32"/>
      <c r="G154" s="32"/>
      <c r="H154" s="32">
        <v>1210</v>
      </c>
      <c r="I154" s="32"/>
      <c r="J154" s="32"/>
      <c r="K154" s="46">
        <f>SUM(Tabla4[[#This Row],[01. Alcaldía]:[10. Servicios sociales]])</f>
        <v>1210</v>
      </c>
    </row>
    <row r="155" spans="1:11" x14ac:dyDescent="0.35">
      <c r="A155" s="36" t="s">
        <v>1816</v>
      </c>
      <c r="B155" s="32"/>
      <c r="C155" s="32"/>
      <c r="D155" s="32"/>
      <c r="E155" s="32"/>
      <c r="F155" s="32"/>
      <c r="G155" s="32">
        <v>4000</v>
      </c>
      <c r="H155" s="32"/>
      <c r="I155" s="32"/>
      <c r="J155" s="32"/>
      <c r="K155" s="46">
        <f>SUM(Tabla4[[#This Row],[01. Alcaldía]:[10. Servicios sociales]])</f>
        <v>4000</v>
      </c>
    </row>
    <row r="156" spans="1:11" x14ac:dyDescent="0.35">
      <c r="A156" s="36" t="s">
        <v>2133</v>
      </c>
      <c r="B156" s="32"/>
      <c r="C156" s="32"/>
      <c r="D156" s="32"/>
      <c r="E156" s="32"/>
      <c r="F156" s="32"/>
      <c r="G156" s="32">
        <v>1899.51</v>
      </c>
      <c r="H156" s="32"/>
      <c r="I156" s="32"/>
      <c r="J156" s="32"/>
      <c r="K156" s="46">
        <f>SUM(Tabla4[[#This Row],[01. Alcaldía]:[10. Servicios sociales]])</f>
        <v>1899.51</v>
      </c>
    </row>
    <row r="157" spans="1:11" x14ac:dyDescent="0.35">
      <c r="A157" s="36" t="s">
        <v>2282</v>
      </c>
      <c r="B157" s="32"/>
      <c r="C157" s="32"/>
      <c r="D157" s="32"/>
      <c r="E157" s="32"/>
      <c r="F157" s="32"/>
      <c r="G157" s="32"/>
      <c r="H157" s="32"/>
      <c r="I157" s="32"/>
      <c r="J157" s="32">
        <v>190</v>
      </c>
      <c r="K157" s="46">
        <f>SUM(Tabla4[[#This Row],[01. Alcaldía]:[10. Servicios sociales]])</f>
        <v>190</v>
      </c>
    </row>
    <row r="158" spans="1:11" x14ac:dyDescent="0.35">
      <c r="A158" s="36" t="s">
        <v>2119</v>
      </c>
      <c r="B158" s="32">
        <v>297.58999999999997</v>
      </c>
      <c r="C158" s="32"/>
      <c r="D158" s="32">
        <v>34.85</v>
      </c>
      <c r="E158" s="32">
        <v>80.77</v>
      </c>
      <c r="F158" s="32"/>
      <c r="G158" s="32">
        <v>230.51</v>
      </c>
      <c r="H158" s="32">
        <v>1201.1100000000001</v>
      </c>
      <c r="I158" s="32"/>
      <c r="J158" s="32">
        <v>363.61</v>
      </c>
      <c r="K158" s="46">
        <f>SUM(Tabla4[[#This Row],[01. Alcaldía]:[10. Servicios sociales]])</f>
        <v>2208.44</v>
      </c>
    </row>
    <row r="159" spans="1:11" x14ac:dyDescent="0.35">
      <c r="A159" s="36" t="s">
        <v>1694</v>
      </c>
      <c r="B159" s="32"/>
      <c r="C159" s="32"/>
      <c r="D159" s="32"/>
      <c r="E159" s="32"/>
      <c r="F159" s="32">
        <v>267.36</v>
      </c>
      <c r="G159" s="32"/>
      <c r="H159" s="32"/>
      <c r="I159" s="32"/>
      <c r="J159" s="32"/>
      <c r="K159" s="46">
        <f>SUM(Tabla4[[#This Row],[01. Alcaldía]:[10. Servicios sociales]])</f>
        <v>267.36</v>
      </c>
    </row>
    <row r="160" spans="1:11" x14ac:dyDescent="0.35">
      <c r="A160" s="36" t="s">
        <v>1802</v>
      </c>
      <c r="B160" s="32"/>
      <c r="C160" s="32"/>
      <c r="D160" s="32"/>
      <c r="E160" s="32"/>
      <c r="F160" s="32"/>
      <c r="G160" s="32">
        <v>6210.26</v>
      </c>
      <c r="H160" s="32"/>
      <c r="I160" s="32"/>
      <c r="J160" s="32"/>
      <c r="K160" s="46">
        <f>SUM(Tabla4[[#This Row],[01. Alcaldía]:[10. Servicios sociales]])</f>
        <v>6210.26</v>
      </c>
    </row>
    <row r="161" spans="1:11" x14ac:dyDescent="0.35">
      <c r="A161" s="36" t="s">
        <v>2148</v>
      </c>
      <c r="B161" s="32"/>
      <c r="C161" s="32"/>
      <c r="D161" s="32"/>
      <c r="E161" s="32"/>
      <c r="F161" s="32"/>
      <c r="G161" s="32">
        <v>94.53</v>
      </c>
      <c r="H161" s="32"/>
      <c r="I161" s="32"/>
      <c r="J161" s="32"/>
      <c r="K161" s="46">
        <f>SUM(Tabla4[[#This Row],[01. Alcaldía]:[10. Servicios sociales]])</f>
        <v>94.53</v>
      </c>
    </row>
    <row r="162" spans="1:11" x14ac:dyDescent="0.35">
      <c r="A162" s="36" t="s">
        <v>2285</v>
      </c>
      <c r="B162" s="32"/>
      <c r="C162" s="32">
        <v>498.11</v>
      </c>
      <c r="D162" s="32"/>
      <c r="E162" s="32"/>
      <c r="F162" s="32"/>
      <c r="G162" s="32"/>
      <c r="H162" s="32"/>
      <c r="I162" s="32"/>
      <c r="J162" s="32"/>
      <c r="K162" s="46">
        <f>SUM(Tabla4[[#This Row],[01. Alcaldía]:[10. Servicios sociales]])</f>
        <v>498.11</v>
      </c>
    </row>
    <row r="163" spans="1:11" x14ac:dyDescent="0.35">
      <c r="A163" s="41" t="s">
        <v>2074</v>
      </c>
      <c r="B163" s="42"/>
      <c r="C163" s="42"/>
      <c r="D163" s="42"/>
      <c r="E163" s="42"/>
      <c r="F163" s="42">
        <v>1051.8400000000001</v>
      </c>
      <c r="G163" s="42"/>
      <c r="H163" s="42"/>
      <c r="I163" s="42"/>
      <c r="J163" s="42"/>
      <c r="K163" s="46">
        <f>SUM(Tabla4[[#This Row],[01. Alcaldía]:[10. Servicios sociales]])</f>
        <v>1051.8400000000001</v>
      </c>
    </row>
    <row r="164" spans="1:11" s="45" customFormat="1" x14ac:dyDescent="0.35">
      <c r="A164" s="43" t="s">
        <v>2562</v>
      </c>
      <c r="B164" s="44">
        <f>SUBTOTAL(109,Tabla4[01. Alcaldía])</f>
        <v>82555.09</v>
      </c>
      <c r="C164" s="44">
        <f>SUBTOTAL(109,Tabla4[02. Urbanismo, infraestructura y vivienda])</f>
        <v>15573.61</v>
      </c>
      <c r="D164" s="44">
        <f>SUBTOTAL(109,Tabla4[03. Participación ciudadana, juventud y deportes])</f>
        <v>18488.180000000004</v>
      </c>
      <c r="E164" s="44">
        <f>SUBTOTAL(109,Tabla4[04. Hacienda, función pública y promoción económica])</f>
        <v>5615.62</v>
      </c>
      <c r="F164" s="44">
        <f>SUBTOTAL(109,Tabla4[06. Educación, infancia e igualdad])</f>
        <v>74334.64</v>
      </c>
      <c r="G164" s="44">
        <f>SUBTOTAL(109,Tabla4[07. Medio Ambiente sostenibilidad])</f>
        <v>116741.90000000001</v>
      </c>
      <c r="H164" s="44">
        <f>SUBTOTAL(109,Tabla4[08. Seguridad y movilidad])</f>
        <v>14781.98</v>
      </c>
      <c r="I164" s="44">
        <f>SUBTOTAL(109,Tabla4[09. Cultura y turismo])</f>
        <v>1336.93</v>
      </c>
      <c r="J164" s="44">
        <f>SUBTOTAL(109,Tabla4[10. Servicios sociales])</f>
        <v>39794.249999999993</v>
      </c>
      <c r="K164" s="44">
        <f>SUBTOTAL(109,Tabla4[Total general])</f>
        <v>369222.19999999984</v>
      </c>
    </row>
  </sheetData>
  <pageMargins left="0.31496062992125984" right="0.31496062992125984" top="0.74803149606299213" bottom="0.55118110236220474" header="0.31496062992125984" footer="0.31496062992125984"/>
  <pageSetup paperSize="9" orientation="landscape" horizontalDpi="0" verticalDpi="0" r:id="rId1"/>
  <headerFooter>
    <oddHeader>&amp;C&amp;"-,Negrita"&amp;14&amp;UCONTRATACION MENOR DE SUMINISTROS POR AREAS AYUNTAMIENTO DE VALLADOLID - PRIMER TRIMESTRE</oddHeader>
    <oddFooter>&amp;R&amp;P /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B12" sqref="B12"/>
    </sheetView>
  </sheetViews>
  <sheetFormatPr baseColWidth="10" defaultRowHeight="14.5" x14ac:dyDescent="0.35"/>
  <cols>
    <col min="1" max="1" width="36.36328125" style="47" customWidth="1"/>
    <col min="2" max="6" width="12.81640625" style="47" customWidth="1"/>
    <col min="7" max="7" width="12.81640625" style="49" customWidth="1"/>
    <col min="8" max="16384" width="10.90625" style="47"/>
  </cols>
  <sheetData>
    <row r="1" spans="1:7" s="48" customFormat="1" ht="66" customHeight="1" x14ac:dyDescent="0.35">
      <c r="A1" s="37" t="s">
        <v>2565</v>
      </c>
      <c r="B1" s="38" t="s">
        <v>2349</v>
      </c>
      <c r="C1" s="38" t="s">
        <v>2353</v>
      </c>
      <c r="D1" s="38" t="s">
        <v>2355</v>
      </c>
      <c r="E1" s="38" t="s">
        <v>2361</v>
      </c>
      <c r="F1" s="38" t="s">
        <v>2363</v>
      </c>
      <c r="G1" s="39" t="s">
        <v>2558</v>
      </c>
    </row>
    <row r="2" spans="1:7" x14ac:dyDescent="0.35">
      <c r="A2" s="36" t="s">
        <v>2227</v>
      </c>
      <c r="B2" s="32">
        <v>200</v>
      </c>
      <c r="C2" s="32"/>
      <c r="D2" s="32"/>
      <c r="E2" s="32"/>
      <c r="F2" s="32"/>
      <c r="G2" s="46">
        <f t="shared" ref="G2:G5" si="0">SUM(B2:F2)</f>
        <v>200</v>
      </c>
    </row>
    <row r="3" spans="1:7" x14ac:dyDescent="0.35">
      <c r="A3" s="36" t="s">
        <v>2183</v>
      </c>
      <c r="B3" s="32"/>
      <c r="C3" s="32"/>
      <c r="D3" s="32"/>
      <c r="E3" s="32">
        <v>157.30000000000001</v>
      </c>
      <c r="F3" s="32"/>
      <c r="G3" s="46">
        <f t="shared" si="0"/>
        <v>157.30000000000001</v>
      </c>
    </row>
    <row r="4" spans="1:7" x14ac:dyDescent="0.35">
      <c r="A4" s="36" t="s">
        <v>1797</v>
      </c>
      <c r="B4" s="32"/>
      <c r="C4" s="32">
        <v>16800</v>
      </c>
      <c r="D4" s="32"/>
      <c r="E4" s="32"/>
      <c r="F4" s="32"/>
      <c r="G4" s="46">
        <f t="shared" si="0"/>
        <v>16800</v>
      </c>
    </row>
    <row r="5" spans="1:7" x14ac:dyDescent="0.35">
      <c r="A5" s="41" t="s">
        <v>1713</v>
      </c>
      <c r="B5" s="42"/>
      <c r="C5" s="42"/>
      <c r="D5" s="42"/>
      <c r="E5" s="42"/>
      <c r="F5" s="42">
        <v>8954</v>
      </c>
      <c r="G5" s="50">
        <f t="shared" si="0"/>
        <v>8954</v>
      </c>
    </row>
    <row r="6" spans="1:7" s="49" customFormat="1" x14ac:dyDescent="0.35">
      <c r="A6" s="43" t="s">
        <v>2562</v>
      </c>
      <c r="B6" s="44">
        <f>SUBTOTAL(109,Tabla3[01. Alcaldía])</f>
        <v>200</v>
      </c>
      <c r="C6" s="44">
        <f>SUBTOTAL(109,Tabla3[03. Participación ciudadana, juventud y deportes])</f>
        <v>16800</v>
      </c>
      <c r="D6" s="44">
        <f>SUBTOTAL(109,Tabla3[04. Hacienda, función pública y promoción económica])</f>
        <v>0</v>
      </c>
      <c r="E6" s="44">
        <f>SUBTOTAL(109,Tabla3[08. Seguridad y movilidad])</f>
        <v>157.30000000000001</v>
      </c>
      <c r="F6" s="44">
        <f>SUBTOTAL(109,Tabla3[09. Cultura y turismo])</f>
        <v>8954</v>
      </c>
      <c r="G6" s="44">
        <f>SUBTOTAL(109,Tabla3[Total general])</f>
        <v>26111.3</v>
      </c>
    </row>
    <row r="12" spans="1:7" x14ac:dyDescent="0.35">
      <c r="F12" s="47" t="s">
        <v>2566</v>
      </c>
    </row>
  </sheetData>
  <pageMargins left="0.31496062992125984" right="0.31496062992125984" top="0.74803149606299213" bottom="0.55118110236220474" header="0.31496062992125984" footer="0.31496062992125984"/>
  <pageSetup paperSize="9" orientation="landscape" horizontalDpi="0" verticalDpi="0" r:id="rId1"/>
  <headerFooter>
    <oddHeader>&amp;C&amp;"-,Negrita"&amp;14&amp;UOTRA CONTRATACION MENOR DEL AYUNTAMIENTO DE VALLADOLID - PRIMER TRIMESTRE</oddHeader>
    <oddFooter>&amp;R&amp;P /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Hoja1</vt:lpstr>
      <vt:lpstr>OPERACIONES SICALWIN</vt:lpstr>
      <vt:lpstr>PROCEDIMIENTO-AREA</vt:lpstr>
      <vt:lpstr>MENOR-AREA</vt:lpstr>
      <vt:lpstr>MENOR SERVICIOS</vt:lpstr>
      <vt:lpstr>MENOR SUMINISTROS</vt:lpstr>
      <vt:lpstr>MENOR OTROS</vt:lpstr>
      <vt:lpstr>'MENOR SERVICIOS'!Títulos_a_imprimir</vt:lpstr>
      <vt:lpstr>'MENOR SUMINISTROS'!Títulos_a_imprimir</vt:lpstr>
      <vt:lpstr>'MENOR-AREA'!Títulos_a_imprimir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Valdegrama</dc:creator>
  <cp:lastModifiedBy>ydelpozo</cp:lastModifiedBy>
  <cp:lastPrinted>2019-05-06T12:19:21Z</cp:lastPrinted>
  <dcterms:created xsi:type="dcterms:W3CDTF">2019-04-05T07:39:46Z</dcterms:created>
  <dcterms:modified xsi:type="dcterms:W3CDTF">2019-05-08T07:02:57Z</dcterms:modified>
</cp:coreProperties>
</file>